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defaultThemeVersion="166925"/>
  <mc:AlternateContent xmlns:mc="http://schemas.openxmlformats.org/markup-compatibility/2006">
    <mc:Choice Requires="x15">
      <x15ac:absPath xmlns:x15ac="http://schemas.microsoft.com/office/spreadsheetml/2010/11/ac" url="https://ofgemcloud.sharepoint.com/teams/GreenTariffPolicyandCapDerogations/Shared Documents/04. Levelisation/06 Analysis/Current Analysis/"/>
    </mc:Choice>
  </mc:AlternateContent>
  <xr:revisionPtr revIDLastSave="12" documentId="8_{DD8D2529-F20B-476E-AE1B-D597F24D7EC6}" xr6:coauthVersionLast="47" xr6:coauthVersionMax="47" xr10:uidLastSave="{D17AA2FD-C290-4303-9306-1495DD638A1B}"/>
  <bookViews>
    <workbookView xWindow="-120" yWindow="-120" windowWidth="22920" windowHeight="13800" tabRatio="959" activeTab="1" xr2:uid="{021AE6DA-4C22-493F-B780-CB560C02F14C}"/>
  </bookViews>
  <sheets>
    <sheet name="Cover sheet" sheetId="164" r:id="rId1"/>
    <sheet name="Notes" sheetId="165" r:id="rId2"/>
    <sheet name="Model calculations &gt;&gt;" sheetId="2" r:id="rId3"/>
    <sheet name="North West" sheetId="147" r:id="rId4"/>
    <sheet name="Northern" sheetId="149" r:id="rId5"/>
    <sheet name="Yorkshire" sheetId="150" r:id="rId6"/>
    <sheet name="Northern Scotland" sheetId="151" r:id="rId7"/>
    <sheet name="Southern" sheetId="152" r:id="rId8"/>
    <sheet name="Southern Scotland" sheetId="153" r:id="rId9"/>
    <sheet name="N Wales and Mersey" sheetId="154" r:id="rId10"/>
    <sheet name="London" sheetId="155" r:id="rId11"/>
    <sheet name="South East" sheetId="156" r:id="rId12"/>
    <sheet name="Eastern" sheetId="157" r:id="rId13"/>
    <sheet name="East Midlands" sheetId="158" r:id="rId14"/>
    <sheet name="Midlands" sheetId="159" r:id="rId15"/>
    <sheet name="Southern Western" sheetId="160" r:id="rId16"/>
    <sheet name="South Wales" sheetId="161" r:id="rId17"/>
    <sheet name="Inputs &gt;&gt;" sheetId="3" r:id="rId18"/>
    <sheet name="Regional Cap levels" sheetId="4" r:id="rId19"/>
    <sheet name="Customer Numbers - All" sheetId="146" r:id="rId20"/>
    <sheet name="Customer Numbers - North West" sheetId="5" r:id="rId21"/>
    <sheet name="Customer Numbers - Northern" sheetId="53" r:id="rId22"/>
    <sheet name="Customer Numbers - Yorkshire" sheetId="55" r:id="rId23"/>
    <sheet name="Customer Numbers - Northern Sco" sheetId="57" r:id="rId24"/>
    <sheet name="Customer Numbers - Southern" sheetId="58" r:id="rId25"/>
    <sheet name="Customer Numbers - Southern Sco" sheetId="60" r:id="rId26"/>
    <sheet name="Customer Numbers - N Wales &amp; M" sheetId="62" r:id="rId27"/>
    <sheet name="Customer Numbers - London" sheetId="64" r:id="rId28"/>
    <sheet name="Customer Numbers - South East" sheetId="66" r:id="rId29"/>
    <sheet name="Customer Numbers - Eastern" sheetId="68" r:id="rId30"/>
    <sheet name="Customer Numbers - East Midland" sheetId="70" r:id="rId31"/>
    <sheet name="Customer Numbers - Midlands" sheetId="72" r:id="rId32"/>
    <sheet name="Customer Numbers - Southern Wes" sheetId="74" r:id="rId33"/>
    <sheet name="Customer Numbers - South Wales" sheetId="76" r:id="rId34"/>
    <sheet name="TDCV Values" sheetId="49" r:id="rId35"/>
    <sheet name="Assumptions-Parameters" sheetId="162" r:id="rId36"/>
  </sheets>
  <externalReferences>
    <externalReference r:id="rId37"/>
  </externalReferences>
  <definedNames>
    <definedName name="Eng_Name">[1]Structure!$AA$2:$AA$12</definedName>
    <definedName name="Engineers_OUCs">[1]Structure!$AB$2:$AB$11</definedName>
    <definedName name="FBC_Names">[1]Structure!$X$2:$X$9</definedName>
    <definedName name="PMP_Names">[1]Structure!$Y$2:$Y$4</definedName>
    <definedName name="RMP_Names">[1]Structure!$Z$2:$Z$4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1" i="4" l="1"/>
  <c r="H740" i="4"/>
  <c r="G293" i="159" s="1"/>
  <c r="I738" i="4"/>
  <c r="H294" i="158" s="1"/>
  <c r="H738" i="4"/>
  <c r="G294" i="158" s="1"/>
  <c r="H736" i="4"/>
  <c r="I734" i="4"/>
  <c r="H296" i="158" s="1"/>
  <c r="H734" i="4"/>
  <c r="G296" i="158" s="1"/>
  <c r="H732" i="4"/>
  <c r="G293" i="158" s="1"/>
  <c r="I730" i="4"/>
  <c r="H294" i="157" s="1"/>
  <c r="H730" i="4"/>
  <c r="G294" i="157" s="1"/>
  <c r="H707" i="4"/>
  <c r="G707" i="4"/>
  <c r="F707" i="4"/>
  <c r="I706" i="4"/>
  <c r="H294" i="154" s="1"/>
  <c r="H701" i="4"/>
  <c r="F701" i="4"/>
  <c r="H699" i="4"/>
  <c r="H698" i="4"/>
  <c r="G294" i="153" s="1"/>
  <c r="H697" i="4"/>
  <c r="F697" i="4"/>
  <c r="H695" i="4"/>
  <c r="H694" i="4"/>
  <c r="G296" i="153" s="1"/>
  <c r="H693" i="4"/>
  <c r="F693" i="4"/>
  <c r="H691" i="4"/>
  <c r="H690" i="4"/>
  <c r="G294" i="152" s="1"/>
  <c r="H689" i="4"/>
  <c r="F689" i="4"/>
  <c r="H687" i="4"/>
  <c r="H686" i="4"/>
  <c r="G296" i="152" s="1"/>
  <c r="H685" i="4"/>
  <c r="F685" i="4"/>
  <c r="H683" i="4"/>
  <c r="H682" i="4"/>
  <c r="G294" i="151" s="1"/>
  <c r="H681" i="4"/>
  <c r="F681" i="4"/>
  <c r="H679" i="4"/>
  <c r="H678" i="4"/>
  <c r="G296" i="151" s="1"/>
  <c r="H677" i="4"/>
  <c r="F677" i="4"/>
  <c r="H675" i="4"/>
  <c r="H674" i="4"/>
  <c r="G294" i="150" s="1"/>
  <c r="H673" i="4"/>
  <c r="F673" i="4"/>
  <c r="H671" i="4"/>
  <c r="H670" i="4"/>
  <c r="G296" i="150" s="1"/>
  <c r="H669" i="4"/>
  <c r="F669" i="4"/>
  <c r="H665" i="4"/>
  <c r="F665" i="4"/>
  <c r="H663" i="4"/>
  <c r="G663" i="4"/>
  <c r="F663" i="4"/>
  <c r="I662" i="4"/>
  <c r="G662" i="4"/>
  <c r="I661" i="4"/>
  <c r="H661" i="4"/>
  <c r="G661" i="4"/>
  <c r="F661" i="4"/>
  <c r="I660" i="4"/>
  <c r="H293" i="149" s="1"/>
  <c r="G660" i="4"/>
  <c r="I659" i="4"/>
  <c r="H659" i="4"/>
  <c r="G659" i="4"/>
  <c r="F659" i="4"/>
  <c r="I658" i="4"/>
  <c r="H658" i="4"/>
  <c r="G658" i="4"/>
  <c r="I657" i="4"/>
  <c r="F657" i="4"/>
  <c r="H656" i="4"/>
  <c r="G656" i="4"/>
  <c r="I655" i="4"/>
  <c r="H655" i="4"/>
  <c r="F655" i="4"/>
  <c r="I654" i="4"/>
  <c r="H654" i="4"/>
  <c r="G654" i="4"/>
  <c r="F654" i="4"/>
  <c r="H653" i="4"/>
  <c r="G653" i="4"/>
  <c r="F653" i="4"/>
  <c r="I652" i="4"/>
  <c r="H652" i="4"/>
  <c r="G652" i="4"/>
  <c r="F652" i="4"/>
  <c r="I651" i="4"/>
  <c r="H651" i="4"/>
  <c r="G651" i="4"/>
  <c r="F651" i="4"/>
  <c r="I754" i="4"/>
  <c r="H294" i="160" s="1"/>
  <c r="I752" i="4"/>
  <c r="H291" i="160" s="1"/>
  <c r="I750" i="4"/>
  <c r="H296" i="160" s="1"/>
  <c r="I748" i="4"/>
  <c r="I746" i="4"/>
  <c r="H294" i="159" s="1"/>
  <c r="I744" i="4"/>
  <c r="H291" i="159" s="1"/>
  <c r="I742" i="4"/>
  <c r="H296" i="159" s="1"/>
  <c r="I740" i="4"/>
  <c r="H293" i="159" s="1"/>
  <c r="I736" i="4"/>
  <c r="H291" i="158" s="1"/>
  <c r="I732" i="4"/>
  <c r="H293" i="158" s="1"/>
  <c r="I728" i="4"/>
  <c r="H291" i="157" s="1"/>
  <c r="I726" i="4"/>
  <c r="H296" i="157" s="1"/>
  <c r="I724" i="4"/>
  <c r="H293" i="157" s="1"/>
  <c r="I722" i="4"/>
  <c r="H294" i="156" s="1"/>
  <c r="I720" i="4"/>
  <c r="H291" i="156" s="1"/>
  <c r="I718" i="4"/>
  <c r="H296" i="156" s="1"/>
  <c r="I716" i="4"/>
  <c r="H293" i="156" s="1"/>
  <c r="I714" i="4"/>
  <c r="H294" i="155" s="1"/>
  <c r="I712" i="4"/>
  <c r="H291" i="155" s="1"/>
  <c r="I710" i="4"/>
  <c r="H296" i="155" s="1"/>
  <c r="I708" i="4"/>
  <c r="H293" i="155" s="1"/>
  <c r="I704" i="4"/>
  <c r="H291" i="154" s="1"/>
  <c r="I702" i="4"/>
  <c r="H296" i="154" s="1"/>
  <c r="I700" i="4"/>
  <c r="H293" i="154" s="1"/>
  <c r="I698" i="4"/>
  <c r="H294" i="153" s="1"/>
  <c r="I696" i="4"/>
  <c r="H291" i="153" s="1"/>
  <c r="I694" i="4"/>
  <c r="H296" i="153" s="1"/>
  <c r="I692" i="4"/>
  <c r="H293" i="153" s="1"/>
  <c r="I690" i="4"/>
  <c r="H294" i="152" s="1"/>
  <c r="I688" i="4"/>
  <c r="H291" i="152" s="1"/>
  <c r="I686" i="4"/>
  <c r="H296" i="152" s="1"/>
  <c r="I684" i="4"/>
  <c r="H293" i="152" s="1"/>
  <c r="I682" i="4"/>
  <c r="H294" i="151" s="1"/>
  <c r="I680" i="4"/>
  <c r="H291" i="151" s="1"/>
  <c r="I678" i="4"/>
  <c r="H296" i="151" s="1"/>
  <c r="I676" i="4"/>
  <c r="H293" i="151" s="1"/>
  <c r="I674" i="4"/>
  <c r="H294" i="150" s="1"/>
  <c r="I672" i="4"/>
  <c r="H291" i="150" s="1"/>
  <c r="I670" i="4"/>
  <c r="H296" i="150" s="1"/>
  <c r="I669" i="4"/>
  <c r="I668" i="4"/>
  <c r="I667" i="4"/>
  <c r="I666" i="4"/>
  <c r="H294" i="149" s="1"/>
  <c r="I665" i="4"/>
  <c r="I664" i="4"/>
  <c r="I663" i="4"/>
  <c r="I656" i="4"/>
  <c r="H754" i="4"/>
  <c r="G294" i="160" s="1"/>
  <c r="H753" i="4"/>
  <c r="H752" i="4"/>
  <c r="H751" i="4"/>
  <c r="H750" i="4"/>
  <c r="G296" i="160" s="1"/>
  <c r="H749" i="4"/>
  <c r="H748" i="4"/>
  <c r="G293" i="160" s="1"/>
  <c r="H747" i="4"/>
  <c r="H746" i="4"/>
  <c r="G294" i="159" s="1"/>
  <c r="H745" i="4"/>
  <c r="H744" i="4"/>
  <c r="H743" i="4"/>
  <c r="H742" i="4"/>
  <c r="G296" i="159" s="1"/>
  <c r="H741" i="4"/>
  <c r="H739" i="4"/>
  <c r="H737" i="4"/>
  <c r="H735" i="4"/>
  <c r="H733" i="4"/>
  <c r="H731" i="4"/>
  <c r="H729" i="4"/>
  <c r="H728" i="4"/>
  <c r="H727" i="4"/>
  <c r="H726" i="4"/>
  <c r="G296" i="157" s="1"/>
  <c r="H725" i="4"/>
  <c r="H724" i="4"/>
  <c r="G293" i="157" s="1"/>
  <c r="H723" i="4"/>
  <c r="H722" i="4"/>
  <c r="H721" i="4"/>
  <c r="H720" i="4"/>
  <c r="H719" i="4"/>
  <c r="H718" i="4"/>
  <c r="G296" i="156" s="1"/>
  <c r="H717" i="4"/>
  <c r="H716" i="4"/>
  <c r="G293" i="156" s="1"/>
  <c r="H715" i="4"/>
  <c r="H714" i="4"/>
  <c r="G294" i="155" s="1"/>
  <c r="H713" i="4"/>
  <c r="H712" i="4"/>
  <c r="G291" i="155" s="1"/>
  <c r="H711" i="4"/>
  <c r="H710" i="4"/>
  <c r="G296" i="155" s="1"/>
  <c r="H709" i="4"/>
  <c r="H708" i="4"/>
  <c r="G293" i="155" s="1"/>
  <c r="H704" i="4"/>
  <c r="H703" i="4"/>
  <c r="H702" i="4"/>
  <c r="G296" i="154" s="1"/>
  <c r="H700" i="4"/>
  <c r="H696" i="4"/>
  <c r="G291" i="153" s="1"/>
  <c r="H692" i="4"/>
  <c r="G293" i="153" s="1"/>
  <c r="H688" i="4"/>
  <c r="G291" i="152" s="1"/>
  <c r="H684" i="4"/>
  <c r="G293" i="152" s="1"/>
  <c r="H680" i="4"/>
  <c r="G291" i="151" s="1"/>
  <c r="H676" i="4"/>
  <c r="H672" i="4"/>
  <c r="G291" i="150" s="1"/>
  <c r="H667" i="4"/>
  <c r="H657" i="4"/>
  <c r="G753" i="4"/>
  <c r="G752" i="4"/>
  <c r="F291" i="160" s="1"/>
  <c r="G751" i="4"/>
  <c r="G749" i="4"/>
  <c r="G748" i="4"/>
  <c r="G747" i="4"/>
  <c r="G745" i="4"/>
  <c r="G744" i="4"/>
  <c r="F291" i="159" s="1"/>
  <c r="G743" i="4"/>
  <c r="G740" i="4"/>
  <c r="F293" i="159" s="1"/>
  <c r="G739" i="4"/>
  <c r="G738" i="4"/>
  <c r="G737" i="4"/>
  <c r="G736" i="4"/>
  <c r="F291" i="158" s="1"/>
  <c r="G735" i="4"/>
  <c r="G734" i="4"/>
  <c r="G733" i="4"/>
  <c r="G732" i="4"/>
  <c r="F293" i="158" s="1"/>
  <c r="G731" i="4"/>
  <c r="G730" i="4"/>
  <c r="F294" i="157" s="1"/>
  <c r="G729" i="4"/>
  <c r="G728" i="4"/>
  <c r="F291" i="157" s="1"/>
  <c r="G727" i="4"/>
  <c r="G726" i="4"/>
  <c r="G725" i="4"/>
  <c r="G724" i="4"/>
  <c r="G723" i="4"/>
  <c r="G722" i="4"/>
  <c r="F294" i="156" s="1"/>
  <c r="G721" i="4"/>
  <c r="G720" i="4"/>
  <c r="G719" i="4"/>
  <c r="G718" i="4"/>
  <c r="F296" i="156" s="1"/>
  <c r="G717" i="4"/>
  <c r="G716" i="4"/>
  <c r="G715" i="4"/>
  <c r="G714" i="4"/>
  <c r="G713" i="4"/>
  <c r="G712" i="4"/>
  <c r="F291" i="155" s="1"/>
  <c r="G711" i="4"/>
  <c r="G710" i="4"/>
  <c r="G709" i="4"/>
  <c r="G708" i="4"/>
  <c r="F293" i="155" s="1"/>
  <c r="G704" i="4"/>
  <c r="G703" i="4"/>
  <c r="G702" i="4"/>
  <c r="F296" i="154" s="1"/>
  <c r="G701" i="4"/>
  <c r="G700" i="4"/>
  <c r="G699" i="4"/>
  <c r="G698" i="4"/>
  <c r="G697" i="4"/>
  <c r="G696" i="4"/>
  <c r="F291" i="153" s="1"/>
  <c r="G695" i="4"/>
  <c r="G694" i="4"/>
  <c r="G693" i="4"/>
  <c r="G692" i="4"/>
  <c r="F293" i="153" s="1"/>
  <c r="G691" i="4"/>
  <c r="G690" i="4"/>
  <c r="F294" i="152" s="1"/>
  <c r="G689" i="4"/>
  <c r="G688" i="4"/>
  <c r="G687" i="4"/>
  <c r="G686" i="4"/>
  <c r="F296" i="152" s="1"/>
  <c r="G685" i="4"/>
  <c r="G684" i="4"/>
  <c r="G683" i="4"/>
  <c r="G682" i="4"/>
  <c r="F294" i="151" s="1"/>
  <c r="G681" i="4"/>
  <c r="G680" i="4"/>
  <c r="G679" i="4"/>
  <c r="G678" i="4"/>
  <c r="F296" i="151" s="1"/>
  <c r="G677" i="4"/>
  <c r="G676" i="4"/>
  <c r="G675" i="4"/>
  <c r="G674" i="4"/>
  <c r="G673" i="4"/>
  <c r="G672" i="4"/>
  <c r="F291" i="150" s="1"/>
  <c r="G671" i="4"/>
  <c r="G670" i="4"/>
  <c r="G669" i="4"/>
  <c r="G668" i="4"/>
  <c r="G667" i="4"/>
  <c r="G666" i="4"/>
  <c r="G665" i="4"/>
  <c r="G664" i="4"/>
  <c r="G657" i="4"/>
  <c r="G655" i="4"/>
  <c r="F753" i="4"/>
  <c r="F751" i="4"/>
  <c r="F749" i="4"/>
  <c r="F747" i="4"/>
  <c r="F745" i="4"/>
  <c r="F743" i="4"/>
  <c r="F741" i="4"/>
  <c r="F739" i="4"/>
  <c r="F737" i="4"/>
  <c r="F735" i="4"/>
  <c r="F733" i="4"/>
  <c r="F731" i="4"/>
  <c r="F729" i="4"/>
  <c r="F727" i="4"/>
  <c r="F725" i="4"/>
  <c r="F723" i="4"/>
  <c r="F721" i="4"/>
  <c r="F719" i="4"/>
  <c r="F717" i="4"/>
  <c r="F715" i="4"/>
  <c r="F713" i="4"/>
  <c r="F711" i="4"/>
  <c r="F709" i="4"/>
  <c r="F703" i="4"/>
  <c r="F699" i="4"/>
  <c r="F695" i="4"/>
  <c r="F691" i="4"/>
  <c r="F687" i="4"/>
  <c r="F683" i="4"/>
  <c r="F679" i="4"/>
  <c r="F675" i="4"/>
  <c r="F671" i="4"/>
  <c r="F667" i="4"/>
  <c r="F658" i="4"/>
  <c r="F656" i="4"/>
  <c r="G756" i="4"/>
  <c r="I756" i="4"/>
  <c r="G758" i="4"/>
  <c r="I758" i="4"/>
  <c r="G760" i="4"/>
  <c r="I760" i="4"/>
  <c r="G762" i="4"/>
  <c r="I762" i="4"/>
  <c r="F293" i="160"/>
  <c r="H293" i="160"/>
  <c r="G291" i="160"/>
  <c r="G291" i="159"/>
  <c r="G291" i="158"/>
  <c r="G291" i="157"/>
  <c r="G294" i="156"/>
  <c r="G293" i="154"/>
  <c r="G293" i="151"/>
  <c r="D104" i="161"/>
  <c r="D53" i="161"/>
  <c r="D106" i="161" s="1"/>
  <c r="D52" i="161"/>
  <c r="D105" i="161" s="1"/>
  <c r="D104" i="160"/>
  <c r="D53" i="160"/>
  <c r="D106" i="160" s="1"/>
  <c r="D52" i="160"/>
  <c r="D105" i="160" s="1"/>
  <c r="D104" i="159"/>
  <c r="D53" i="159"/>
  <c r="D106" i="159" s="1"/>
  <c r="D52" i="159"/>
  <c r="D105" i="159" s="1"/>
  <c r="D104" i="158"/>
  <c r="D53" i="158"/>
  <c r="D52" i="158"/>
  <c r="D105" i="158" s="1"/>
  <c r="D104" i="157"/>
  <c r="D53" i="157"/>
  <c r="D106" i="157" s="1"/>
  <c r="D52" i="157"/>
  <c r="D105" i="157" s="1"/>
  <c r="D104" i="156"/>
  <c r="D53" i="156"/>
  <c r="D106" i="156" s="1"/>
  <c r="D52" i="156"/>
  <c r="D105" i="156" s="1"/>
  <c r="D104" i="155"/>
  <c r="D53" i="155"/>
  <c r="D106" i="155" s="1"/>
  <c r="D52" i="155"/>
  <c r="D105" i="155" s="1"/>
  <c r="D104" i="154"/>
  <c r="D53" i="154"/>
  <c r="D106" i="154" s="1"/>
  <c r="D52" i="154"/>
  <c r="D105" i="154" s="1"/>
  <c r="D104" i="153"/>
  <c r="D53" i="153"/>
  <c r="D106" i="153" s="1"/>
  <c r="D52" i="153"/>
  <c r="D105" i="153" s="1"/>
  <c r="D104" i="152"/>
  <c r="D53" i="152"/>
  <c r="D52" i="152"/>
  <c r="D105" i="152" s="1"/>
  <c r="D104" i="151"/>
  <c r="D53" i="151"/>
  <c r="D106" i="151" s="1"/>
  <c r="D52" i="151"/>
  <c r="D105" i="151" s="1"/>
  <c r="D104" i="150"/>
  <c r="D53" i="150"/>
  <c r="D106" i="150" s="1"/>
  <c r="D52" i="150"/>
  <c r="D105" i="150" s="1"/>
  <c r="D104" i="149"/>
  <c r="D53" i="149"/>
  <c r="D106" i="149" s="1"/>
  <c r="D52" i="149"/>
  <c r="D105" i="149" s="1"/>
  <c r="G291" i="156"/>
  <c r="G291" i="154"/>
  <c r="I653" i="4" l="1"/>
  <c r="F705" i="4"/>
  <c r="G706" i="4"/>
  <c r="F294" i="154" s="1"/>
  <c r="G705" i="4"/>
  <c r="H705" i="4"/>
  <c r="H706" i="4"/>
  <c r="G294" i="154" s="1"/>
  <c r="I761" i="4"/>
  <c r="I759" i="4"/>
  <c r="H285" i="161" s="1"/>
  <c r="I757" i="4"/>
  <c r="I755" i="4"/>
  <c r="H287" i="161" s="1"/>
  <c r="G761" i="4"/>
  <c r="G759" i="4"/>
  <c r="G757" i="4"/>
  <c r="G755" i="4"/>
  <c r="H762" i="4"/>
  <c r="G294" i="161" s="1"/>
  <c r="F762" i="4"/>
  <c r="E294" i="161" s="1"/>
  <c r="H761" i="4"/>
  <c r="F761" i="4"/>
  <c r="E288" i="161" s="1"/>
  <c r="H760" i="4"/>
  <c r="G291" i="161" s="1"/>
  <c r="F760" i="4"/>
  <c r="E291" i="161" s="1"/>
  <c r="H759" i="4"/>
  <c r="F759" i="4"/>
  <c r="E285" i="161" s="1"/>
  <c r="H758" i="4"/>
  <c r="G296" i="161" s="1"/>
  <c r="F758" i="4"/>
  <c r="E296" i="161" s="1"/>
  <c r="H757" i="4"/>
  <c r="F757" i="4"/>
  <c r="E290" i="161" s="1"/>
  <c r="H756" i="4"/>
  <c r="G293" i="161" s="1"/>
  <c r="F756" i="4"/>
  <c r="E293" i="161" s="1"/>
  <c r="H755" i="4"/>
  <c r="F755" i="4"/>
  <c r="F660" i="4"/>
  <c r="E293" i="149" s="1"/>
  <c r="F662" i="4"/>
  <c r="E296" i="149" s="1"/>
  <c r="F664" i="4"/>
  <c r="E291" i="149" s="1"/>
  <c r="F666" i="4"/>
  <c r="E294" i="149" s="1"/>
  <c r="F668" i="4"/>
  <c r="E293" i="150" s="1"/>
  <c r="F670" i="4"/>
  <c r="E296" i="150" s="1"/>
  <c r="F672" i="4"/>
  <c r="E291" i="150" s="1"/>
  <c r="F674" i="4"/>
  <c r="E294" i="150" s="1"/>
  <c r="F676" i="4"/>
  <c r="E293" i="151" s="1"/>
  <c r="F678" i="4"/>
  <c r="E296" i="151" s="1"/>
  <c r="F680" i="4"/>
  <c r="E291" i="151" s="1"/>
  <c r="F682" i="4"/>
  <c r="E294" i="151" s="1"/>
  <c r="F684" i="4"/>
  <c r="E293" i="152" s="1"/>
  <c r="F686" i="4"/>
  <c r="E296" i="152" s="1"/>
  <c r="F688" i="4"/>
  <c r="E291" i="152" s="1"/>
  <c r="F690" i="4"/>
  <c r="E294" i="152" s="1"/>
  <c r="F692" i="4"/>
  <c r="E293" i="153" s="1"/>
  <c r="F694" i="4"/>
  <c r="E296" i="153" s="1"/>
  <c r="F696" i="4"/>
  <c r="E291" i="153" s="1"/>
  <c r="F698" i="4"/>
  <c r="E294" i="153" s="1"/>
  <c r="F700" i="4"/>
  <c r="E293" i="154" s="1"/>
  <c r="F702" i="4"/>
  <c r="E296" i="154" s="1"/>
  <c r="F704" i="4"/>
  <c r="E291" i="154" s="1"/>
  <c r="F706" i="4"/>
  <c r="E294" i="154" s="1"/>
  <c r="F708" i="4"/>
  <c r="E293" i="155" s="1"/>
  <c r="F710" i="4"/>
  <c r="E296" i="155" s="1"/>
  <c r="F712" i="4"/>
  <c r="E291" i="155" s="1"/>
  <c r="F714" i="4"/>
  <c r="E294" i="155" s="1"/>
  <c r="F716" i="4"/>
  <c r="E293" i="156" s="1"/>
  <c r="F718" i="4"/>
  <c r="E296" i="156" s="1"/>
  <c r="F720" i="4"/>
  <c r="E291" i="156" s="1"/>
  <c r="F722" i="4"/>
  <c r="E294" i="156" s="1"/>
  <c r="F724" i="4"/>
  <c r="E293" i="157" s="1"/>
  <c r="F726" i="4"/>
  <c r="E296" i="157" s="1"/>
  <c r="F728" i="4"/>
  <c r="E291" i="157" s="1"/>
  <c r="F730" i="4"/>
  <c r="E294" i="157" s="1"/>
  <c r="F732" i="4"/>
  <c r="E293" i="158" s="1"/>
  <c r="F734" i="4"/>
  <c r="E296" i="158" s="1"/>
  <c r="F736" i="4"/>
  <c r="E291" i="158" s="1"/>
  <c r="F738" i="4"/>
  <c r="E294" i="158" s="1"/>
  <c r="F740" i="4"/>
  <c r="E293" i="159" s="1"/>
  <c r="F742" i="4"/>
  <c r="E296" i="159" s="1"/>
  <c r="F744" i="4"/>
  <c r="E291" i="159" s="1"/>
  <c r="F746" i="4"/>
  <c r="E294" i="159" s="1"/>
  <c r="F748" i="4"/>
  <c r="E293" i="160" s="1"/>
  <c r="F750" i="4"/>
  <c r="E296" i="160" s="1"/>
  <c r="F752" i="4"/>
  <c r="E291" i="160" s="1"/>
  <c r="F754" i="4"/>
  <c r="E294" i="160" s="1"/>
  <c r="G742" i="4"/>
  <c r="F296" i="159" s="1"/>
  <c r="G746" i="4"/>
  <c r="F294" i="159" s="1"/>
  <c r="G750" i="4"/>
  <c r="F296" i="160" s="1"/>
  <c r="G754" i="4"/>
  <c r="F294" i="160" s="1"/>
  <c r="H660" i="4"/>
  <c r="G293" i="149" s="1"/>
  <c r="H662" i="4"/>
  <c r="G296" i="149" s="1"/>
  <c r="H664" i="4"/>
  <c r="G291" i="149" s="1"/>
  <c r="H666" i="4"/>
  <c r="G294" i="149" s="1"/>
  <c r="H668" i="4"/>
  <c r="G293" i="150" s="1"/>
  <c r="I671" i="4"/>
  <c r="I673" i="4"/>
  <c r="H288" i="150" s="1"/>
  <c r="I675" i="4"/>
  <c r="I677" i="4"/>
  <c r="H290" i="151" s="1"/>
  <c r="I679" i="4"/>
  <c r="I681" i="4"/>
  <c r="H288" i="151" s="1"/>
  <c r="I683" i="4"/>
  <c r="I715" i="4"/>
  <c r="H287" i="156" s="1"/>
  <c r="I723" i="4"/>
  <c r="I725" i="4"/>
  <c r="H290" i="157" s="1"/>
  <c r="I727" i="4"/>
  <c r="I729" i="4"/>
  <c r="H288" i="157" s="1"/>
  <c r="I731" i="4"/>
  <c r="I733" i="4"/>
  <c r="H290" i="158" s="1"/>
  <c r="I735" i="4"/>
  <c r="I737" i="4"/>
  <c r="H288" i="158" s="1"/>
  <c r="I739" i="4"/>
  <c r="I741" i="4"/>
  <c r="H290" i="159" s="1"/>
  <c r="I743" i="4"/>
  <c r="I745" i="4"/>
  <c r="H288" i="159" s="1"/>
  <c r="I747" i="4"/>
  <c r="I749" i="4"/>
  <c r="H290" i="160" s="1"/>
  <c r="I751" i="4"/>
  <c r="I753" i="4"/>
  <c r="H288" i="160" s="1"/>
  <c r="I685" i="4"/>
  <c r="I687" i="4"/>
  <c r="H285" i="152" s="1"/>
  <c r="I689" i="4"/>
  <c r="I691" i="4"/>
  <c r="H287" i="153" s="1"/>
  <c r="I693" i="4"/>
  <c r="I695" i="4"/>
  <c r="H285" i="153" s="1"/>
  <c r="I697" i="4"/>
  <c r="I699" i="4"/>
  <c r="H287" i="154" s="1"/>
  <c r="I701" i="4"/>
  <c r="I703" i="4"/>
  <c r="H285" i="154" s="1"/>
  <c r="I705" i="4"/>
  <c r="I707" i="4"/>
  <c r="H287" i="155" s="1"/>
  <c r="I709" i="4"/>
  <c r="I711" i="4"/>
  <c r="H285" i="155" s="1"/>
  <c r="I713" i="4"/>
  <c r="H288" i="155" s="1"/>
  <c r="I717" i="4"/>
  <c r="I719" i="4"/>
  <c r="H285" i="156" s="1"/>
  <c r="I721" i="4"/>
  <c r="H294" i="161"/>
  <c r="F294" i="161"/>
  <c r="H291" i="161"/>
  <c r="F291" i="161"/>
  <c r="H296" i="161"/>
  <c r="F296" i="161"/>
  <c r="H293" i="161"/>
  <c r="F293" i="161"/>
  <c r="F296" i="158"/>
  <c r="F294" i="158"/>
  <c r="F293" i="157"/>
  <c r="F296" i="157"/>
  <c r="F293" i="156"/>
  <c r="F291" i="156"/>
  <c r="F296" i="155"/>
  <c r="F294" i="155"/>
  <c r="F293" i="154"/>
  <c r="F291" i="154"/>
  <c r="F296" i="153"/>
  <c r="F294" i="153"/>
  <c r="F293" i="152"/>
  <c r="F291" i="152"/>
  <c r="F293" i="151"/>
  <c r="F291" i="151"/>
  <c r="F293" i="150"/>
  <c r="F296" i="150"/>
  <c r="F294" i="150"/>
  <c r="H293" i="150"/>
  <c r="F293" i="149"/>
  <c r="F296" i="149"/>
  <c r="F291" i="149"/>
  <c r="F294" i="149"/>
  <c r="H296" i="149"/>
  <c r="H291" i="149"/>
  <c r="E290" i="152"/>
  <c r="G290" i="152"/>
  <c r="E285" i="152"/>
  <c r="G285" i="152"/>
  <c r="E288" i="152"/>
  <c r="G288" i="152"/>
  <c r="E287" i="157"/>
  <c r="E290" i="157"/>
  <c r="G290" i="157"/>
  <c r="E285" i="157"/>
  <c r="G285" i="157"/>
  <c r="E288" i="157"/>
  <c r="G288" i="157"/>
  <c r="E287" i="158"/>
  <c r="E290" i="158"/>
  <c r="G290" i="158"/>
  <c r="E285" i="158"/>
  <c r="G285" i="158"/>
  <c r="E288" i="158"/>
  <c r="G288" i="158"/>
  <c r="E287" i="147"/>
  <c r="E285" i="147"/>
  <c r="G285" i="147"/>
  <c r="E287" i="151"/>
  <c r="E290" i="151"/>
  <c r="G290" i="151"/>
  <c r="E285" i="151"/>
  <c r="G285" i="151"/>
  <c r="E288" i="151"/>
  <c r="G288" i="151"/>
  <c r="E287" i="152"/>
  <c r="H290" i="155"/>
  <c r="E287" i="159"/>
  <c r="E290" i="159"/>
  <c r="G290" i="159"/>
  <c r="E285" i="159"/>
  <c r="G285" i="159"/>
  <c r="E288" i="159"/>
  <c r="G288" i="159"/>
  <c r="E290" i="156"/>
  <c r="G290" i="156"/>
  <c r="E285" i="156"/>
  <c r="G285" i="156"/>
  <c r="E288" i="156"/>
  <c r="G288" i="156"/>
  <c r="E287" i="155"/>
  <c r="E290" i="155"/>
  <c r="G290" i="155"/>
  <c r="E290" i="154"/>
  <c r="G290" i="154"/>
  <c r="E285" i="154"/>
  <c r="G285" i="154"/>
  <c r="E288" i="154"/>
  <c r="G288" i="154"/>
  <c r="E287" i="153"/>
  <c r="E290" i="153"/>
  <c r="G290" i="153"/>
  <c r="E285" i="153"/>
  <c r="G285" i="153"/>
  <c r="E288" i="153"/>
  <c r="G288" i="153"/>
  <c r="E287" i="150"/>
  <c r="E290" i="150"/>
  <c r="G290" i="150"/>
  <c r="E285" i="150"/>
  <c r="G285" i="150"/>
  <c r="E288" i="150"/>
  <c r="G288" i="150"/>
  <c r="E287" i="149"/>
  <c r="E290" i="149"/>
  <c r="G290" i="149"/>
  <c r="E285" i="149"/>
  <c r="G285" i="149"/>
  <c r="E288" i="149"/>
  <c r="G288" i="149"/>
  <c r="D106" i="158"/>
  <c r="D55" i="158"/>
  <c r="D108" i="158" s="1"/>
  <c r="D106" i="152"/>
  <c r="D55" i="152"/>
  <c r="D108" i="152" s="1"/>
  <c r="F287" i="147"/>
  <c r="F285" i="147"/>
  <c r="F287" i="149"/>
  <c r="F290" i="149"/>
  <c r="F285" i="149"/>
  <c r="F288" i="149"/>
  <c r="F287" i="150"/>
  <c r="F290" i="150"/>
  <c r="F285" i="150"/>
  <c r="F288" i="150"/>
  <c r="F287" i="151"/>
  <c r="F290" i="151"/>
  <c r="F285" i="151"/>
  <c r="F288" i="151"/>
  <c r="F287" i="152"/>
  <c r="F290" i="152"/>
  <c r="F285" i="152"/>
  <c r="F288" i="152"/>
  <c r="F287" i="153"/>
  <c r="F290" i="153"/>
  <c r="F285" i="153"/>
  <c r="F288" i="153"/>
  <c r="F287" i="154"/>
  <c r="F290" i="154"/>
  <c r="F285" i="154"/>
  <c r="F288" i="154"/>
  <c r="F287" i="155"/>
  <c r="F290" i="155"/>
  <c r="F285" i="155"/>
  <c r="F288" i="155"/>
  <c r="F287" i="156"/>
  <c r="F290" i="156"/>
  <c r="H285" i="147"/>
  <c r="E287" i="154"/>
  <c r="E285" i="155"/>
  <c r="G285" i="155"/>
  <c r="E288" i="155"/>
  <c r="G288" i="155"/>
  <c r="E287" i="156"/>
  <c r="D55" i="160"/>
  <c r="D108" i="160" s="1"/>
  <c r="D55" i="157"/>
  <c r="D108" i="157" s="1"/>
  <c r="G287" i="147"/>
  <c r="G287" i="149"/>
  <c r="G287" i="150"/>
  <c r="G287" i="151"/>
  <c r="G287" i="152"/>
  <c r="G287" i="153"/>
  <c r="G287" i="154"/>
  <c r="G287" i="155"/>
  <c r="G287" i="156"/>
  <c r="G287" i="157"/>
  <c r="G287" i="158"/>
  <c r="G287" i="159"/>
  <c r="E287" i="160"/>
  <c r="G287" i="160"/>
  <c r="E290" i="160"/>
  <c r="G290" i="160"/>
  <c r="E285" i="160"/>
  <c r="G285" i="160"/>
  <c r="E288" i="160"/>
  <c r="G288" i="160"/>
  <c r="E287" i="161"/>
  <c r="G290" i="161"/>
  <c r="G285" i="161"/>
  <c r="G288" i="161"/>
  <c r="G287" i="161"/>
  <c r="H288" i="149"/>
  <c r="H285" i="149"/>
  <c r="H290" i="149"/>
  <c r="H287" i="149"/>
  <c r="H285" i="150"/>
  <c r="F285" i="156"/>
  <c r="F288" i="156"/>
  <c r="F287" i="157"/>
  <c r="F290" i="157"/>
  <c r="F285" i="157"/>
  <c r="F288" i="157"/>
  <c r="F287" i="158"/>
  <c r="F290" i="158"/>
  <c r="F285" i="158"/>
  <c r="F288" i="158"/>
  <c r="F287" i="159"/>
  <c r="F290" i="159"/>
  <c r="F285" i="159"/>
  <c r="F288" i="159"/>
  <c r="F287" i="160"/>
  <c r="F290" i="160"/>
  <c r="F285" i="160"/>
  <c r="F288" i="160"/>
  <c r="F287" i="161"/>
  <c r="F290" i="161"/>
  <c r="F285" i="161"/>
  <c r="F288" i="161"/>
  <c r="H288" i="147"/>
  <c r="H287" i="147"/>
  <c r="H290" i="150"/>
  <c r="H287" i="150"/>
  <c r="H285" i="151"/>
  <c r="H287" i="151"/>
  <c r="H288" i="152"/>
  <c r="H290" i="152"/>
  <c r="H287" i="152"/>
  <c r="H288" i="153"/>
  <c r="H290" i="153"/>
  <c r="H288" i="154"/>
  <c r="H290" i="154"/>
  <c r="H288" i="156"/>
  <c r="H290" i="156"/>
  <c r="H285" i="157"/>
  <c r="H287" i="157"/>
  <c r="H285" i="158"/>
  <c r="H287" i="158"/>
  <c r="H285" i="159"/>
  <c r="H287" i="159"/>
  <c r="H285" i="160"/>
  <c r="H287" i="160"/>
  <c r="H288" i="161"/>
  <c r="H290" i="161"/>
  <c r="D55" i="161"/>
  <c r="D108" i="161" s="1"/>
  <c r="D54" i="161"/>
  <c r="D107" i="161" s="1"/>
  <c r="D54" i="160"/>
  <c r="D107" i="160" s="1"/>
  <c r="D55" i="159"/>
  <c r="D108" i="159" s="1"/>
  <c r="D54" i="159"/>
  <c r="D107" i="159" s="1"/>
  <c r="D54" i="158"/>
  <c r="D107" i="158" s="1"/>
  <c r="D54" i="157"/>
  <c r="D107" i="157" s="1"/>
  <c r="D55" i="156"/>
  <c r="D108" i="156" s="1"/>
  <c r="D54" i="156"/>
  <c r="D107" i="156" s="1"/>
  <c r="D54" i="155"/>
  <c r="D107" i="155" s="1"/>
  <c r="D55" i="155"/>
  <c r="D108" i="155" s="1"/>
  <c r="D55" i="154"/>
  <c r="D108" i="154" s="1"/>
  <c r="D54" i="154"/>
  <c r="D107" i="154" s="1"/>
  <c r="D55" i="153"/>
  <c r="D108" i="153" s="1"/>
  <c r="D54" i="153"/>
  <c r="D107" i="153" s="1"/>
  <c r="D54" i="152"/>
  <c r="D107" i="152" s="1"/>
  <c r="D55" i="151"/>
  <c r="D108" i="151" s="1"/>
  <c r="D54" i="151"/>
  <c r="D107" i="151" s="1"/>
  <c r="D55" i="150"/>
  <c r="D108" i="150" s="1"/>
  <c r="D54" i="150"/>
  <c r="D107" i="150" s="1"/>
  <c r="D55" i="149"/>
  <c r="D108" i="149" s="1"/>
  <c r="D54" i="149"/>
  <c r="D107" i="149" s="1"/>
  <c r="F189" i="4"/>
  <c r="D104" i="147"/>
  <c r="D53" i="147"/>
  <c r="D106" i="147" s="1"/>
  <c r="D52" i="147"/>
  <c r="D105" i="147" s="1"/>
  <c r="H294" i="147"/>
  <c r="H291" i="147"/>
  <c r="H296" i="147"/>
  <c r="H293" i="147"/>
  <c r="C5" i="5" a="1"/>
  <c r="C5" i="5" s="1"/>
  <c r="D184" i="147" s="1"/>
  <c r="D10" i="76" a="1"/>
  <c r="D10" i="76" s="1"/>
  <c r="C185" i="161" s="1"/>
  <c r="E10" i="76" a="1"/>
  <c r="E10" i="76" s="1"/>
  <c r="D5" i="76" a="1"/>
  <c r="D5" i="76" s="1"/>
  <c r="C184" i="161" s="1"/>
  <c r="E5" i="76" a="1"/>
  <c r="E5" i="76" s="1"/>
  <c r="C10" i="76" a="1"/>
  <c r="C10" i="76" s="1"/>
  <c r="D185" i="161" s="1"/>
  <c r="C5" i="76" a="1"/>
  <c r="C5" i="76" s="1"/>
  <c r="D184" i="161" s="1"/>
  <c r="E5" i="74" a="1"/>
  <c r="E5" i="74" s="1"/>
  <c r="D5" i="74" a="1"/>
  <c r="D5" i="74" s="1"/>
  <c r="C184" i="160" s="1"/>
  <c r="D10" i="74" a="1"/>
  <c r="D10" i="74" s="1"/>
  <c r="C185" i="160" s="1"/>
  <c r="E10" i="74" a="1"/>
  <c r="E10" i="74" s="1"/>
  <c r="C10" i="74" a="1"/>
  <c r="C10" i="74" s="1"/>
  <c r="D185" i="160" s="1"/>
  <c r="C5" i="74" a="1"/>
  <c r="C5" i="74" s="1"/>
  <c r="D184" i="160" s="1"/>
  <c r="D10" i="72" a="1"/>
  <c r="D10" i="72" s="1"/>
  <c r="C185" i="159" s="1"/>
  <c r="E10" i="72" a="1"/>
  <c r="E10" i="72" s="1"/>
  <c r="C10" i="72" a="1"/>
  <c r="C10" i="72" s="1"/>
  <c r="D185" i="159" s="1"/>
  <c r="D5" i="72" a="1"/>
  <c r="D5" i="72" s="1"/>
  <c r="C184" i="159" s="1"/>
  <c r="E5" i="72" a="1"/>
  <c r="E5" i="72" s="1"/>
  <c r="C5" i="72" a="1"/>
  <c r="C5" i="72" s="1"/>
  <c r="D184" i="159" s="1"/>
  <c r="D10" i="70" a="1"/>
  <c r="D10" i="70" s="1"/>
  <c r="C185" i="158" s="1"/>
  <c r="E10" i="70" a="1"/>
  <c r="E10" i="70" s="1"/>
  <c r="C10" i="70" a="1"/>
  <c r="C10" i="70" s="1"/>
  <c r="D185" i="158" s="1"/>
  <c r="D5" i="70" a="1"/>
  <c r="D5" i="70" s="1"/>
  <c r="C184" i="158" s="1"/>
  <c r="E5" i="70" a="1"/>
  <c r="E5" i="70" s="1"/>
  <c r="C5" i="70" a="1"/>
  <c r="C5" i="70" s="1"/>
  <c r="D184" i="158" s="1"/>
  <c r="D10" i="68" a="1"/>
  <c r="D10" i="68" s="1"/>
  <c r="C185" i="157" s="1"/>
  <c r="E10" i="68" a="1"/>
  <c r="E10" i="68" s="1"/>
  <c r="C10" i="68" a="1"/>
  <c r="C10" i="68" s="1"/>
  <c r="D185" i="157" s="1"/>
  <c r="D5" i="68" a="1"/>
  <c r="D5" i="68" s="1"/>
  <c r="C184" i="157" s="1"/>
  <c r="E5" i="68" a="1"/>
  <c r="E5" i="68" s="1"/>
  <c r="C5" i="68" a="1"/>
  <c r="C5" i="68" s="1"/>
  <c r="D184" i="157" s="1"/>
  <c r="D10" i="66" a="1"/>
  <c r="D10" i="66" s="1"/>
  <c r="C185" i="156" s="1"/>
  <c r="E10" i="66" a="1"/>
  <c r="E10" i="66" s="1"/>
  <c r="D5" i="66" a="1"/>
  <c r="D5" i="66" s="1"/>
  <c r="C184" i="156" s="1"/>
  <c r="E5" i="66" a="1"/>
  <c r="E5" i="66" s="1"/>
  <c r="C10" i="66" a="1"/>
  <c r="C10" i="66" s="1"/>
  <c r="D185" i="156" s="1"/>
  <c r="C5" i="66" a="1"/>
  <c r="C5" i="66" s="1"/>
  <c r="D184" i="156" s="1"/>
  <c r="D10" i="64" a="1"/>
  <c r="D10" i="64" s="1"/>
  <c r="C185" i="155" s="1"/>
  <c r="E10" i="64" a="1"/>
  <c r="E10" i="64" s="1"/>
  <c r="D5" i="64" a="1"/>
  <c r="D5" i="64" s="1"/>
  <c r="C184" i="155" s="1"/>
  <c r="E5" i="64" a="1"/>
  <c r="E5" i="64" s="1"/>
  <c r="C10" i="64" a="1"/>
  <c r="C10" i="64" s="1"/>
  <c r="D185" i="155" s="1"/>
  <c r="C5" i="64" a="1"/>
  <c r="C5" i="64" s="1"/>
  <c r="D184" i="155" s="1"/>
  <c r="D10" i="62" a="1"/>
  <c r="D10" i="62" s="1"/>
  <c r="C185" i="154" s="1"/>
  <c r="E10" i="62" a="1"/>
  <c r="E10" i="62" s="1"/>
  <c r="E5" i="62" a="1"/>
  <c r="E5" i="62" s="1"/>
  <c r="D5" i="62" a="1"/>
  <c r="D5" i="62" s="1"/>
  <c r="C184" i="154" s="1"/>
  <c r="C10" i="62" a="1"/>
  <c r="C10" i="62" s="1"/>
  <c r="D185" i="154" s="1"/>
  <c r="C5" i="62" a="1"/>
  <c r="C5" i="62" s="1"/>
  <c r="D184" i="154" s="1"/>
  <c r="D10" i="60" a="1"/>
  <c r="D10" i="60" s="1"/>
  <c r="C185" i="153" s="1"/>
  <c r="E10" i="60" a="1"/>
  <c r="E10" i="60" s="1"/>
  <c r="D5" i="60" a="1"/>
  <c r="D5" i="60" s="1"/>
  <c r="C184" i="153" s="1"/>
  <c r="E5" i="60" a="1"/>
  <c r="E5" i="60" s="1"/>
  <c r="C10" i="60" a="1"/>
  <c r="C10" i="60" s="1"/>
  <c r="D185" i="153" s="1"/>
  <c r="C5" i="60" a="1"/>
  <c r="C5" i="60" s="1"/>
  <c r="D184" i="153" s="1"/>
  <c r="D5" i="58" a="1"/>
  <c r="D5" i="58" s="1"/>
  <c r="C184" i="152" s="1"/>
  <c r="E5" i="58" a="1"/>
  <c r="E5" i="58" s="1"/>
  <c r="D10" i="58" a="1"/>
  <c r="D10" i="58" s="1"/>
  <c r="C185" i="152" s="1"/>
  <c r="E10" i="58" a="1"/>
  <c r="E10" i="58" s="1"/>
  <c r="C10" i="58" a="1"/>
  <c r="C10" i="58" s="1"/>
  <c r="D185" i="152" s="1"/>
  <c r="C5" i="58" a="1"/>
  <c r="C5" i="58" s="1"/>
  <c r="D184" i="152" s="1"/>
  <c r="D10" i="57" a="1"/>
  <c r="D10" i="57" s="1"/>
  <c r="C185" i="151" s="1"/>
  <c r="E10" i="57" a="1"/>
  <c r="E10" i="57" s="1"/>
  <c r="D5" i="57" a="1"/>
  <c r="D5" i="57" s="1"/>
  <c r="C184" i="151" s="1"/>
  <c r="E5" i="57" a="1"/>
  <c r="E5" i="57" s="1"/>
  <c r="C10" i="57" a="1"/>
  <c r="C10" i="57" s="1"/>
  <c r="D185" i="151" s="1"/>
  <c r="C5" i="57" a="1"/>
  <c r="C5" i="57" s="1"/>
  <c r="D184" i="151" s="1"/>
  <c r="D10" i="55" a="1"/>
  <c r="D10" i="55" s="1"/>
  <c r="C185" i="150" s="1"/>
  <c r="E10" i="55" a="1"/>
  <c r="E10" i="55" s="1"/>
  <c r="D5" i="55" a="1"/>
  <c r="D5" i="55" s="1"/>
  <c r="C184" i="150" s="1"/>
  <c r="E5" i="55" a="1"/>
  <c r="E5" i="55" s="1"/>
  <c r="C10" i="55" a="1"/>
  <c r="C10" i="55" s="1"/>
  <c r="D185" i="150" s="1"/>
  <c r="C5" i="55" a="1"/>
  <c r="C5" i="55" s="1"/>
  <c r="D184" i="150" s="1"/>
  <c r="D10" i="53" a="1"/>
  <c r="D10" i="53" s="1"/>
  <c r="C185" i="149" s="1"/>
  <c r="E10" i="53" a="1"/>
  <c r="E10" i="53" s="1"/>
  <c r="C10" i="53" a="1"/>
  <c r="C10" i="53" s="1"/>
  <c r="D185" i="149" s="1"/>
  <c r="E5" i="53" a="1"/>
  <c r="E5" i="53" s="1"/>
  <c r="D5" i="53" a="1"/>
  <c r="D5" i="53" s="1"/>
  <c r="C184" i="149" s="1"/>
  <c r="C5" i="53" a="1"/>
  <c r="C5" i="53" s="1"/>
  <c r="D184" i="149" s="1"/>
  <c r="D10" i="5" a="1"/>
  <c r="D10" i="5" s="1"/>
  <c r="C185" i="147" s="1"/>
  <c r="E10" i="5" a="1"/>
  <c r="E10" i="5" s="1"/>
  <c r="C10" i="5" a="1"/>
  <c r="C10" i="5" s="1"/>
  <c r="D5" i="5" a="1"/>
  <c r="D5" i="5" s="1"/>
  <c r="C184" i="147" s="1"/>
  <c r="E5" i="5" a="1"/>
  <c r="E5" i="5" s="1"/>
  <c r="E184" i="147" l="1"/>
  <c r="E184" i="159"/>
  <c r="E184" i="149"/>
  <c r="E184" i="157"/>
  <c r="E184" i="161"/>
  <c r="E184" i="154"/>
  <c r="E185" i="159"/>
  <c r="E185" i="160"/>
  <c r="E185" i="161"/>
  <c r="E185" i="149"/>
  <c r="E184" i="150"/>
  <c r="E185" i="150"/>
  <c r="E184" i="151"/>
  <c r="E185" i="151"/>
  <c r="E185" i="152"/>
  <c r="E184" i="152"/>
  <c r="E184" i="153"/>
  <c r="E185" i="153"/>
  <c r="E185" i="154"/>
  <c r="E184" i="155"/>
  <c r="E185" i="155"/>
  <c r="E184" i="156"/>
  <c r="E185" i="156"/>
  <c r="E185" i="157"/>
  <c r="E184" i="160"/>
  <c r="E184" i="158"/>
  <c r="E185" i="158"/>
  <c r="C11" i="5"/>
  <c r="D185" i="147"/>
  <c r="E185" i="147" s="1"/>
  <c r="D54" i="147"/>
  <c r="D107" i="147" s="1"/>
  <c r="D55" i="147"/>
  <c r="D108" i="147" s="1"/>
  <c r="H290" i="147"/>
  <c r="E294" i="147"/>
  <c r="G296" i="147"/>
  <c r="F296" i="147"/>
  <c r="G290" i="147"/>
  <c r="F293" i="147"/>
  <c r="E293" i="147"/>
  <c r="G294" i="147"/>
  <c r="F294" i="147"/>
  <c r="G291" i="147"/>
  <c r="F291" i="147"/>
  <c r="E291" i="147"/>
  <c r="E296" i="147"/>
  <c r="G293" i="147" l="1"/>
  <c r="F288" i="147"/>
  <c r="E288" i="147"/>
  <c r="G288" i="147"/>
  <c r="F290" i="147"/>
  <c r="E290" i="147"/>
  <c r="E11" i="76" l="1"/>
  <c r="D11" i="76"/>
  <c r="C11" i="76"/>
  <c r="E6" i="76"/>
  <c r="D6" i="76"/>
  <c r="C6" i="76"/>
  <c r="E11" i="74"/>
  <c r="D11" i="74"/>
  <c r="C11" i="74"/>
  <c r="E6" i="74"/>
  <c r="D6" i="74"/>
  <c r="C6" i="74"/>
  <c r="E11" i="72"/>
  <c r="D11" i="72"/>
  <c r="C11" i="72"/>
  <c r="E6" i="72"/>
  <c r="D6" i="72"/>
  <c r="C6" i="72"/>
  <c r="E11" i="70"/>
  <c r="D11" i="70"/>
  <c r="C11" i="70"/>
  <c r="E6" i="70"/>
  <c r="D6" i="70"/>
  <c r="C6" i="70"/>
  <c r="E11" i="68"/>
  <c r="D11" i="68"/>
  <c r="C11" i="68"/>
  <c r="E6" i="68"/>
  <c r="D6" i="68"/>
  <c r="C6" i="68"/>
  <c r="E11" i="66"/>
  <c r="D11" i="66"/>
  <c r="C11" i="66"/>
  <c r="E6" i="66"/>
  <c r="D6" i="66"/>
  <c r="C6" i="66"/>
  <c r="E11" i="64"/>
  <c r="D11" i="64"/>
  <c r="C11" i="64"/>
  <c r="E6" i="64"/>
  <c r="D6" i="64"/>
  <c r="C6" i="64"/>
  <c r="E11" i="62"/>
  <c r="D11" i="62"/>
  <c r="C11" i="62"/>
  <c r="E6" i="62"/>
  <c r="D6" i="62"/>
  <c r="C6" i="62"/>
  <c r="E11" i="60"/>
  <c r="D11" i="60"/>
  <c r="C11" i="60"/>
  <c r="E6" i="60"/>
  <c r="D6" i="60"/>
  <c r="C6" i="60"/>
  <c r="E11" i="58"/>
  <c r="D11" i="58"/>
  <c r="C11" i="58"/>
  <c r="E6" i="58"/>
  <c r="D6" i="58"/>
  <c r="C6" i="58"/>
  <c r="E11" i="57"/>
  <c r="D11" i="57"/>
  <c r="C11" i="57"/>
  <c r="E6" i="57"/>
  <c r="D6" i="57"/>
  <c r="C6" i="57"/>
  <c r="E11" i="55"/>
  <c r="D11" i="55"/>
  <c r="C11" i="55"/>
  <c r="E6" i="55"/>
  <c r="D6" i="55"/>
  <c r="C6" i="55"/>
  <c r="D16" i="55" s="1"/>
  <c r="E11" i="53"/>
  <c r="D11" i="53"/>
  <c r="C11" i="53"/>
  <c r="E6" i="53"/>
  <c r="D6" i="53"/>
  <c r="C6" i="53"/>
  <c r="D16" i="58" l="1"/>
  <c r="D16" i="66"/>
  <c r="D16" i="60"/>
  <c r="D16" i="70"/>
  <c r="D16" i="62"/>
  <c r="D16" i="76"/>
  <c r="D16" i="74"/>
  <c r="D16" i="72"/>
  <c r="D16" i="68"/>
  <c r="D16" i="57"/>
  <c r="D21" i="76"/>
  <c r="D25" i="76"/>
  <c r="D20" i="76"/>
  <c r="D19" i="76"/>
  <c r="D18" i="76"/>
  <c r="D22" i="76"/>
  <c r="D24" i="76"/>
  <c r="D17" i="76"/>
  <c r="D23" i="76"/>
  <c r="D21" i="74"/>
  <c r="D25" i="74"/>
  <c r="D20" i="74"/>
  <c r="D19" i="74"/>
  <c r="D18" i="74"/>
  <c r="D22" i="74"/>
  <c r="D24" i="74"/>
  <c r="D17" i="74"/>
  <c r="D23" i="74"/>
  <c r="D21" i="72"/>
  <c r="D25" i="72"/>
  <c r="D20" i="72"/>
  <c r="D19" i="72"/>
  <c r="D18" i="72"/>
  <c r="D22" i="72"/>
  <c r="D24" i="72"/>
  <c r="D17" i="72"/>
  <c r="D23" i="72"/>
  <c r="D21" i="70"/>
  <c r="D25" i="70"/>
  <c r="D20" i="70"/>
  <c r="D19" i="70"/>
  <c r="D18" i="70"/>
  <c r="D22" i="70"/>
  <c r="D24" i="70"/>
  <c r="D17" i="70"/>
  <c r="D23" i="70"/>
  <c r="D21" i="68"/>
  <c r="D25" i="68"/>
  <c r="D20" i="68"/>
  <c r="D19" i="68"/>
  <c r="D18" i="68"/>
  <c r="D22" i="68"/>
  <c r="D24" i="68"/>
  <c r="D17" i="68"/>
  <c r="D23" i="68"/>
  <c r="D21" i="66"/>
  <c r="D25" i="66"/>
  <c r="D20" i="66"/>
  <c r="D19" i="66"/>
  <c r="D18" i="66"/>
  <c r="D22" i="66"/>
  <c r="D24" i="66"/>
  <c r="D17" i="66"/>
  <c r="D23" i="66"/>
  <c r="D21" i="64"/>
  <c r="D25" i="64"/>
  <c r="D19" i="64"/>
  <c r="D16" i="64"/>
  <c r="D20" i="64"/>
  <c r="D18" i="64"/>
  <c r="D22" i="64"/>
  <c r="D24" i="64"/>
  <c r="D17" i="64"/>
  <c r="D23" i="64"/>
  <c r="D21" i="62"/>
  <c r="D25" i="62"/>
  <c r="D20" i="62"/>
  <c r="D19" i="62"/>
  <c r="D18" i="62"/>
  <c r="D22" i="62"/>
  <c r="D24" i="62"/>
  <c r="D17" i="62"/>
  <c r="D23" i="62"/>
  <c r="D21" i="60"/>
  <c r="D25" i="60"/>
  <c r="D20" i="60"/>
  <c r="D19" i="60"/>
  <c r="D18" i="60"/>
  <c r="D22" i="60"/>
  <c r="D24" i="60"/>
  <c r="D17" i="60"/>
  <c r="D23" i="60"/>
  <c r="D21" i="58"/>
  <c r="D25" i="58"/>
  <c r="D20" i="58"/>
  <c r="D19" i="58"/>
  <c r="D18" i="58"/>
  <c r="D22" i="58"/>
  <c r="D24" i="58"/>
  <c r="D17" i="58"/>
  <c r="E324" i="152" s="1"/>
  <c r="D23" i="58"/>
  <c r="D21" i="57"/>
  <c r="D25" i="57"/>
  <c r="D20" i="57"/>
  <c r="D19" i="57"/>
  <c r="D18" i="57"/>
  <c r="D22" i="57"/>
  <c r="D24" i="57"/>
  <c r="D17" i="57"/>
  <c r="D23" i="57"/>
  <c r="D21" i="55"/>
  <c r="D25" i="55"/>
  <c r="D20" i="55"/>
  <c r="D19" i="55"/>
  <c r="D18" i="55"/>
  <c r="D22" i="55"/>
  <c r="D24" i="55"/>
  <c r="D17" i="55"/>
  <c r="D23" i="55"/>
  <c r="D21" i="53"/>
  <c r="D25" i="53"/>
  <c r="D19" i="53"/>
  <c r="D16" i="53"/>
  <c r="D20" i="53"/>
  <c r="D18" i="53"/>
  <c r="D22" i="53"/>
  <c r="D24" i="53"/>
  <c r="D17" i="53"/>
  <c r="D23" i="53"/>
  <c r="H328" i="161" l="1"/>
  <c r="F328" i="161"/>
  <c r="E322" i="161"/>
  <c r="F327" i="161"/>
  <c r="G328" i="161"/>
  <c r="H327" i="161"/>
  <c r="E321" i="161"/>
  <c r="F326" i="161"/>
  <c r="E327" i="161"/>
  <c r="E320" i="161"/>
  <c r="E326" i="161"/>
  <c r="G322" i="161"/>
  <c r="E328" i="161"/>
  <c r="H320" i="161"/>
  <c r="G321" i="161"/>
  <c r="H326" i="161"/>
  <c r="G327" i="161"/>
  <c r="G320" i="161"/>
  <c r="G326" i="161"/>
  <c r="H322" i="161"/>
  <c r="F320" i="161"/>
  <c r="H321" i="161"/>
  <c r="F321" i="161"/>
  <c r="F322" i="161"/>
  <c r="E115" i="161"/>
  <c r="F114" i="161"/>
  <c r="E113" i="161"/>
  <c r="F115" i="161"/>
  <c r="E114" i="161"/>
  <c r="F113" i="161"/>
  <c r="G115" i="161"/>
  <c r="H114" i="161"/>
  <c r="G113" i="161"/>
  <c r="H115" i="161"/>
  <c r="G114" i="161"/>
  <c r="H113" i="161"/>
  <c r="F118" i="161"/>
  <c r="E117" i="161"/>
  <c r="F116" i="161"/>
  <c r="E118" i="161"/>
  <c r="F117" i="161"/>
  <c r="E116" i="161"/>
  <c r="H118" i="161"/>
  <c r="G117" i="161"/>
  <c r="H116" i="161"/>
  <c r="G118" i="161"/>
  <c r="H117" i="161"/>
  <c r="G116" i="161"/>
  <c r="E318" i="161"/>
  <c r="G324" i="161"/>
  <c r="H325" i="161"/>
  <c r="E319" i="161"/>
  <c r="E323" i="161"/>
  <c r="E325" i="161"/>
  <c r="F317" i="161"/>
  <c r="F323" i="161"/>
  <c r="F324" i="161"/>
  <c r="H324" i="161"/>
  <c r="F325" i="161"/>
  <c r="E324" i="161"/>
  <c r="E317" i="161"/>
  <c r="G323" i="161"/>
  <c r="G325" i="161"/>
  <c r="H317" i="161"/>
  <c r="H323" i="161"/>
  <c r="F319" i="161"/>
  <c r="G319" i="161"/>
  <c r="H319" i="161"/>
  <c r="H318" i="161"/>
  <c r="G318" i="161"/>
  <c r="G317" i="161"/>
  <c r="F318" i="161"/>
  <c r="E115" i="160"/>
  <c r="F114" i="160"/>
  <c r="E113" i="160"/>
  <c r="F115" i="160"/>
  <c r="E114" i="160"/>
  <c r="F113" i="160"/>
  <c r="G115" i="160"/>
  <c r="H114" i="160"/>
  <c r="G113" i="160"/>
  <c r="H115" i="160"/>
  <c r="G114" i="160"/>
  <c r="H113" i="160"/>
  <c r="F118" i="160"/>
  <c r="E117" i="160"/>
  <c r="F116" i="160"/>
  <c r="E118" i="160"/>
  <c r="F117" i="160"/>
  <c r="E116" i="160"/>
  <c r="H118" i="160"/>
  <c r="G117" i="160"/>
  <c r="H116" i="160"/>
  <c r="G118" i="160"/>
  <c r="H117" i="160"/>
  <c r="G116" i="160"/>
  <c r="E318" i="160"/>
  <c r="E324" i="160"/>
  <c r="E319" i="160"/>
  <c r="G323" i="160"/>
  <c r="G325" i="160"/>
  <c r="H317" i="160"/>
  <c r="H323" i="160"/>
  <c r="F324" i="160"/>
  <c r="H324" i="160"/>
  <c r="F325" i="160"/>
  <c r="G324" i="160"/>
  <c r="H325" i="160"/>
  <c r="E317" i="160"/>
  <c r="E323" i="160"/>
  <c r="E325" i="160"/>
  <c r="F317" i="160"/>
  <c r="F323" i="160"/>
  <c r="H318" i="160"/>
  <c r="G318" i="160"/>
  <c r="G317" i="160"/>
  <c r="F318" i="160"/>
  <c r="H319" i="160"/>
  <c r="F319" i="160"/>
  <c r="G319" i="160"/>
  <c r="H328" i="160"/>
  <c r="F328" i="160"/>
  <c r="E322" i="160"/>
  <c r="F327" i="160"/>
  <c r="E328" i="160"/>
  <c r="H320" i="160"/>
  <c r="G321" i="160"/>
  <c r="H326" i="160"/>
  <c r="G327" i="160"/>
  <c r="G320" i="160"/>
  <c r="G326" i="160"/>
  <c r="G322" i="160"/>
  <c r="G328" i="160"/>
  <c r="H327" i="160"/>
  <c r="F320" i="160"/>
  <c r="E321" i="160"/>
  <c r="F326" i="160"/>
  <c r="E327" i="160"/>
  <c r="E320" i="160"/>
  <c r="E326" i="160"/>
  <c r="F321" i="160"/>
  <c r="H321" i="160"/>
  <c r="F322" i="160"/>
  <c r="H322" i="160"/>
  <c r="H328" i="159"/>
  <c r="E322" i="159"/>
  <c r="F327" i="159"/>
  <c r="G328" i="159"/>
  <c r="H327" i="159"/>
  <c r="H320" i="159"/>
  <c r="G321" i="159"/>
  <c r="H326" i="159"/>
  <c r="G327" i="159"/>
  <c r="G320" i="159"/>
  <c r="G326" i="159"/>
  <c r="F328" i="159"/>
  <c r="G322" i="159"/>
  <c r="E328" i="159"/>
  <c r="F320" i="159"/>
  <c r="E321" i="159"/>
  <c r="F326" i="159"/>
  <c r="E327" i="159"/>
  <c r="E320" i="159"/>
  <c r="E326" i="159"/>
  <c r="H322" i="159"/>
  <c r="H321" i="159"/>
  <c r="F321" i="159"/>
  <c r="F322" i="159"/>
  <c r="E115" i="159"/>
  <c r="F114" i="159"/>
  <c r="E113" i="159"/>
  <c r="F115" i="159"/>
  <c r="E114" i="159"/>
  <c r="F113" i="159"/>
  <c r="G115" i="159"/>
  <c r="H114" i="159"/>
  <c r="G113" i="159"/>
  <c r="H115" i="159"/>
  <c r="G114" i="159"/>
  <c r="H113" i="159"/>
  <c r="F118" i="159"/>
  <c r="E117" i="159"/>
  <c r="F116" i="159"/>
  <c r="E118" i="159"/>
  <c r="F117" i="159"/>
  <c r="E116" i="159"/>
  <c r="H118" i="159"/>
  <c r="G117" i="159"/>
  <c r="H116" i="159"/>
  <c r="G118" i="159"/>
  <c r="H117" i="159"/>
  <c r="G116" i="159"/>
  <c r="F324" i="159"/>
  <c r="H324" i="159"/>
  <c r="E318" i="159"/>
  <c r="G324" i="159"/>
  <c r="H325" i="159"/>
  <c r="E319" i="159"/>
  <c r="G323" i="159"/>
  <c r="G325" i="159"/>
  <c r="H317" i="159"/>
  <c r="H323" i="159"/>
  <c r="F325" i="159"/>
  <c r="E324" i="159"/>
  <c r="E317" i="159"/>
  <c r="E323" i="159"/>
  <c r="E325" i="159"/>
  <c r="F317" i="159"/>
  <c r="F323" i="159"/>
  <c r="F319" i="159"/>
  <c r="G317" i="159"/>
  <c r="H319" i="159"/>
  <c r="H318" i="159"/>
  <c r="G318" i="159"/>
  <c r="G319" i="159"/>
  <c r="F318" i="159"/>
  <c r="F115" i="158"/>
  <c r="E114" i="158"/>
  <c r="F113" i="158"/>
  <c r="E115" i="158"/>
  <c r="F114" i="158"/>
  <c r="E113" i="158"/>
  <c r="H115" i="158"/>
  <c r="G114" i="158"/>
  <c r="H113" i="158"/>
  <c r="G115" i="158"/>
  <c r="H114" i="158"/>
  <c r="G113" i="158"/>
  <c r="F116" i="158"/>
  <c r="E117" i="158"/>
  <c r="F118" i="158"/>
  <c r="E116" i="158"/>
  <c r="F117" i="158"/>
  <c r="E118" i="158"/>
  <c r="H116" i="158"/>
  <c r="G117" i="158"/>
  <c r="H118" i="158"/>
  <c r="G116" i="158"/>
  <c r="H117" i="158"/>
  <c r="G118" i="158"/>
  <c r="H328" i="158"/>
  <c r="G322" i="158"/>
  <c r="G328" i="158"/>
  <c r="H327" i="158"/>
  <c r="H320" i="158"/>
  <c r="G321" i="158"/>
  <c r="H326" i="158"/>
  <c r="G327" i="158"/>
  <c r="G320" i="158"/>
  <c r="G326" i="158"/>
  <c r="F328" i="158"/>
  <c r="E322" i="158"/>
  <c r="F327" i="158"/>
  <c r="E328" i="158"/>
  <c r="F320" i="158"/>
  <c r="E321" i="158"/>
  <c r="F326" i="158"/>
  <c r="E327" i="158"/>
  <c r="E320" i="158"/>
  <c r="E326" i="158"/>
  <c r="H322" i="158"/>
  <c r="H321" i="158"/>
  <c r="F322" i="158"/>
  <c r="F321" i="158"/>
  <c r="H324" i="158"/>
  <c r="F325" i="158"/>
  <c r="G324" i="158"/>
  <c r="H325" i="158"/>
  <c r="E319" i="158"/>
  <c r="G323" i="158"/>
  <c r="G325" i="158"/>
  <c r="H317" i="158"/>
  <c r="H323" i="158"/>
  <c r="F324" i="158"/>
  <c r="E318" i="158"/>
  <c r="E324" i="158"/>
  <c r="E317" i="158"/>
  <c r="E323" i="158"/>
  <c r="E325" i="158"/>
  <c r="F317" i="158"/>
  <c r="F323" i="158"/>
  <c r="F319" i="158"/>
  <c r="G318" i="158"/>
  <c r="G319" i="158"/>
  <c r="F318" i="158"/>
  <c r="H319" i="158"/>
  <c r="H318" i="158"/>
  <c r="G317" i="158"/>
  <c r="H328" i="157"/>
  <c r="G322" i="157"/>
  <c r="E328" i="157"/>
  <c r="H320" i="157"/>
  <c r="G321" i="157"/>
  <c r="H326" i="157"/>
  <c r="G327" i="157"/>
  <c r="G320" i="157"/>
  <c r="G326" i="157"/>
  <c r="F328" i="157"/>
  <c r="E322" i="157"/>
  <c r="F327" i="157"/>
  <c r="G328" i="157"/>
  <c r="H327" i="157"/>
  <c r="F320" i="157"/>
  <c r="E321" i="157"/>
  <c r="F326" i="157"/>
  <c r="E327" i="157"/>
  <c r="E320" i="157"/>
  <c r="E326" i="157"/>
  <c r="F321" i="157"/>
  <c r="H321" i="157"/>
  <c r="H322" i="157"/>
  <c r="F322" i="157"/>
  <c r="F324" i="157"/>
  <c r="F325" i="157"/>
  <c r="E324" i="157"/>
  <c r="E319" i="157"/>
  <c r="G323" i="157"/>
  <c r="G325" i="157"/>
  <c r="H317" i="157"/>
  <c r="H323" i="157"/>
  <c r="H324" i="157"/>
  <c r="E318" i="157"/>
  <c r="G324" i="157"/>
  <c r="H325" i="157"/>
  <c r="E317" i="157"/>
  <c r="E323" i="157"/>
  <c r="E325" i="157"/>
  <c r="F317" i="157"/>
  <c r="F323" i="157"/>
  <c r="H318" i="157"/>
  <c r="G318" i="157"/>
  <c r="G317" i="157"/>
  <c r="H319" i="157"/>
  <c r="F319" i="157"/>
  <c r="G319" i="157"/>
  <c r="F318" i="157"/>
  <c r="E115" i="157"/>
  <c r="F114" i="157"/>
  <c r="E113" i="157"/>
  <c r="F115" i="157"/>
  <c r="E114" i="157"/>
  <c r="F113" i="157"/>
  <c r="G115" i="157"/>
  <c r="H114" i="157"/>
  <c r="G113" i="157"/>
  <c r="H115" i="157"/>
  <c r="G114" i="157"/>
  <c r="H113" i="157"/>
  <c r="F118" i="157"/>
  <c r="E117" i="157"/>
  <c r="F116" i="157"/>
  <c r="E118" i="157"/>
  <c r="F117" i="157"/>
  <c r="E116" i="157"/>
  <c r="H118" i="157"/>
  <c r="G117" i="157"/>
  <c r="H116" i="157"/>
  <c r="G118" i="157"/>
  <c r="H117" i="157"/>
  <c r="G116" i="157"/>
  <c r="H328" i="156"/>
  <c r="F328" i="156"/>
  <c r="G322" i="156"/>
  <c r="G328" i="156"/>
  <c r="H327" i="156"/>
  <c r="H320" i="156"/>
  <c r="G321" i="156"/>
  <c r="H326" i="156"/>
  <c r="G327" i="156"/>
  <c r="G320" i="156"/>
  <c r="G326" i="156"/>
  <c r="E322" i="156"/>
  <c r="F327" i="156"/>
  <c r="E328" i="156"/>
  <c r="F320" i="156"/>
  <c r="E321" i="156"/>
  <c r="F326" i="156"/>
  <c r="E327" i="156"/>
  <c r="E320" i="156"/>
  <c r="E326" i="156"/>
  <c r="H322" i="156"/>
  <c r="F322" i="156"/>
  <c r="F321" i="156"/>
  <c r="H321" i="156"/>
  <c r="F115" i="156"/>
  <c r="E114" i="156"/>
  <c r="F113" i="156"/>
  <c r="E115" i="156"/>
  <c r="F114" i="156"/>
  <c r="E113" i="156"/>
  <c r="H115" i="156"/>
  <c r="G114" i="156"/>
  <c r="H113" i="156"/>
  <c r="G115" i="156"/>
  <c r="H114" i="156"/>
  <c r="G113" i="156"/>
  <c r="E118" i="156"/>
  <c r="F117" i="156"/>
  <c r="E116" i="156"/>
  <c r="F118" i="156"/>
  <c r="E117" i="156"/>
  <c r="F116" i="156"/>
  <c r="G118" i="156"/>
  <c r="H117" i="156"/>
  <c r="G116" i="156"/>
  <c r="H118" i="156"/>
  <c r="G117" i="156"/>
  <c r="H116" i="156"/>
  <c r="F325" i="156"/>
  <c r="G324" i="156"/>
  <c r="H325" i="156"/>
  <c r="E319" i="156"/>
  <c r="G323" i="156"/>
  <c r="G325" i="156"/>
  <c r="H317" i="156"/>
  <c r="H323" i="156"/>
  <c r="F324" i="156"/>
  <c r="H324" i="156"/>
  <c r="E318" i="156"/>
  <c r="E324" i="156"/>
  <c r="E317" i="156"/>
  <c r="E323" i="156"/>
  <c r="E325" i="156"/>
  <c r="F317" i="156"/>
  <c r="F323" i="156"/>
  <c r="F319" i="156"/>
  <c r="G318" i="156"/>
  <c r="G319" i="156"/>
  <c r="F318" i="156"/>
  <c r="H318" i="156"/>
  <c r="G317" i="156"/>
  <c r="H319" i="156"/>
  <c r="H324" i="155"/>
  <c r="F325" i="155"/>
  <c r="E324" i="155"/>
  <c r="H325" i="155"/>
  <c r="H319" i="155"/>
  <c r="E317" i="155"/>
  <c r="E323" i="155"/>
  <c r="E325" i="155"/>
  <c r="F317" i="155"/>
  <c r="F323" i="155"/>
  <c r="H318" i="155"/>
  <c r="F324" i="155"/>
  <c r="E318" i="155"/>
  <c r="F319" i="155"/>
  <c r="G324" i="155"/>
  <c r="E319" i="155"/>
  <c r="G323" i="155"/>
  <c r="G325" i="155"/>
  <c r="H317" i="155"/>
  <c r="H323" i="155"/>
  <c r="F318" i="155"/>
  <c r="G317" i="155"/>
  <c r="G318" i="155"/>
  <c r="G319" i="155"/>
  <c r="E115" i="155"/>
  <c r="F114" i="155"/>
  <c r="E113" i="155"/>
  <c r="F115" i="155"/>
  <c r="E114" i="155"/>
  <c r="F113" i="155"/>
  <c r="G115" i="155"/>
  <c r="H114" i="155"/>
  <c r="G113" i="155"/>
  <c r="H115" i="155"/>
  <c r="G114" i="155"/>
  <c r="H113" i="155"/>
  <c r="F118" i="155"/>
  <c r="E117" i="155"/>
  <c r="F116" i="155"/>
  <c r="E118" i="155"/>
  <c r="F117" i="155"/>
  <c r="E116" i="155"/>
  <c r="H118" i="155"/>
  <c r="G117" i="155"/>
  <c r="H116" i="155"/>
  <c r="G118" i="155"/>
  <c r="H117" i="155"/>
  <c r="G116" i="155"/>
  <c r="H322" i="155"/>
  <c r="F328" i="155"/>
  <c r="F327" i="155"/>
  <c r="E328" i="155"/>
  <c r="F320" i="155"/>
  <c r="E321" i="155"/>
  <c r="F326" i="155"/>
  <c r="E327" i="155"/>
  <c r="E320" i="155"/>
  <c r="E326" i="155"/>
  <c r="H328" i="155"/>
  <c r="E322" i="155"/>
  <c r="G328" i="155"/>
  <c r="H327" i="155"/>
  <c r="H321" i="155"/>
  <c r="H320" i="155"/>
  <c r="G321" i="155"/>
  <c r="H326" i="155"/>
  <c r="G327" i="155"/>
  <c r="G320" i="155"/>
  <c r="G326" i="155"/>
  <c r="G322" i="155"/>
  <c r="F322" i="155"/>
  <c r="F321" i="155"/>
  <c r="E115" i="154"/>
  <c r="F114" i="154"/>
  <c r="E113" i="154"/>
  <c r="F115" i="154"/>
  <c r="E114" i="154"/>
  <c r="F113" i="154"/>
  <c r="G115" i="154"/>
  <c r="H114" i="154"/>
  <c r="G113" i="154"/>
  <c r="H115" i="154"/>
  <c r="G114" i="154"/>
  <c r="H113" i="154"/>
  <c r="F118" i="154"/>
  <c r="E117" i="154"/>
  <c r="F116" i="154"/>
  <c r="E118" i="154"/>
  <c r="F117" i="154"/>
  <c r="E116" i="154"/>
  <c r="H118" i="154"/>
  <c r="G117" i="154"/>
  <c r="H116" i="154"/>
  <c r="G118" i="154"/>
  <c r="H117" i="154"/>
  <c r="G116" i="154"/>
  <c r="H328" i="154"/>
  <c r="F328" i="154"/>
  <c r="G322" i="154"/>
  <c r="G328" i="154"/>
  <c r="F320" i="154"/>
  <c r="E321" i="154"/>
  <c r="F326" i="154"/>
  <c r="E327" i="154"/>
  <c r="E320" i="154"/>
  <c r="E326" i="154"/>
  <c r="E322" i="154"/>
  <c r="F327" i="154"/>
  <c r="E328" i="154"/>
  <c r="H327" i="154"/>
  <c r="H320" i="154"/>
  <c r="G321" i="154"/>
  <c r="H326" i="154"/>
  <c r="G327" i="154"/>
  <c r="G320" i="154"/>
  <c r="G326" i="154"/>
  <c r="F321" i="154"/>
  <c r="H322" i="154"/>
  <c r="F322" i="154"/>
  <c r="H321" i="154"/>
  <c r="F325" i="154"/>
  <c r="F319" i="154"/>
  <c r="G324" i="154"/>
  <c r="H325" i="154"/>
  <c r="E317" i="154"/>
  <c r="E323" i="154"/>
  <c r="E325" i="154"/>
  <c r="F317" i="154"/>
  <c r="F323" i="154"/>
  <c r="F324" i="154"/>
  <c r="H324" i="154"/>
  <c r="E324" i="154"/>
  <c r="E319" i="154"/>
  <c r="G323" i="154"/>
  <c r="G325" i="154"/>
  <c r="H317" i="154"/>
  <c r="H323" i="154"/>
  <c r="H318" i="154"/>
  <c r="F318" i="154"/>
  <c r="G318" i="154"/>
  <c r="G317" i="154"/>
  <c r="H319" i="154"/>
  <c r="E318" i="154"/>
  <c r="G319" i="154"/>
  <c r="H115" i="153"/>
  <c r="G114" i="153"/>
  <c r="H113" i="153"/>
  <c r="G115" i="153"/>
  <c r="H114" i="153"/>
  <c r="G113" i="153"/>
  <c r="F115" i="153"/>
  <c r="E114" i="153"/>
  <c r="F113" i="153"/>
  <c r="E115" i="153"/>
  <c r="F114" i="153"/>
  <c r="E113" i="153"/>
  <c r="G118" i="153"/>
  <c r="H117" i="153"/>
  <c r="G116" i="153"/>
  <c r="H118" i="153"/>
  <c r="G117" i="153"/>
  <c r="H116" i="153"/>
  <c r="E118" i="153"/>
  <c r="F117" i="153"/>
  <c r="E116" i="153"/>
  <c r="F118" i="153"/>
  <c r="E117" i="153"/>
  <c r="F116" i="153"/>
  <c r="E318" i="153"/>
  <c r="E324" i="153"/>
  <c r="H325" i="153"/>
  <c r="E317" i="153"/>
  <c r="E323" i="153"/>
  <c r="E325" i="153"/>
  <c r="F317" i="153"/>
  <c r="F323" i="153"/>
  <c r="F324" i="153"/>
  <c r="H324" i="153"/>
  <c r="F325" i="153"/>
  <c r="F319" i="153"/>
  <c r="G324" i="153"/>
  <c r="E319" i="153"/>
  <c r="G323" i="153"/>
  <c r="G325" i="153"/>
  <c r="H317" i="153"/>
  <c r="H323" i="153"/>
  <c r="H318" i="153"/>
  <c r="G319" i="153"/>
  <c r="H319" i="153"/>
  <c r="F318" i="153"/>
  <c r="G318" i="153"/>
  <c r="G317" i="153"/>
  <c r="F328" i="153"/>
  <c r="H328" i="153"/>
  <c r="E322" i="153"/>
  <c r="F327" i="153"/>
  <c r="E328" i="153"/>
  <c r="F320" i="153"/>
  <c r="E321" i="153"/>
  <c r="F326" i="153"/>
  <c r="E327" i="153"/>
  <c r="E320" i="153"/>
  <c r="E326" i="153"/>
  <c r="G322" i="153"/>
  <c r="G328" i="153"/>
  <c r="H327" i="153"/>
  <c r="H320" i="153"/>
  <c r="G321" i="153"/>
  <c r="H326" i="153"/>
  <c r="G327" i="153"/>
  <c r="G320" i="153"/>
  <c r="G326" i="153"/>
  <c r="H322" i="153"/>
  <c r="H321" i="153"/>
  <c r="F321" i="153"/>
  <c r="F322" i="153"/>
  <c r="H328" i="152"/>
  <c r="F328" i="152"/>
  <c r="G322" i="152"/>
  <c r="E328" i="152"/>
  <c r="H327" i="152"/>
  <c r="H320" i="152"/>
  <c r="G321" i="152"/>
  <c r="H326" i="152"/>
  <c r="G327" i="152"/>
  <c r="G320" i="152"/>
  <c r="G326" i="152"/>
  <c r="E322" i="152"/>
  <c r="F327" i="152"/>
  <c r="G328" i="152"/>
  <c r="F320" i="152"/>
  <c r="E321" i="152"/>
  <c r="F326" i="152"/>
  <c r="E327" i="152"/>
  <c r="E320" i="152"/>
  <c r="E326" i="152"/>
  <c r="H322" i="152"/>
  <c r="F321" i="152"/>
  <c r="F322" i="152"/>
  <c r="H321" i="152"/>
  <c r="H319" i="152"/>
  <c r="G318" i="152"/>
  <c r="H318" i="152"/>
  <c r="F323" i="152"/>
  <c r="E325" i="152"/>
  <c r="E317" i="152"/>
  <c r="G324" i="152"/>
  <c r="E318" i="152"/>
  <c r="F324" i="152"/>
  <c r="H317" i="152"/>
  <c r="G323" i="152"/>
  <c r="H115" i="152"/>
  <c r="G114" i="152"/>
  <c r="H113" i="152"/>
  <c r="G115" i="152"/>
  <c r="H114" i="152"/>
  <c r="G113" i="152"/>
  <c r="F115" i="152"/>
  <c r="E114" i="152"/>
  <c r="F113" i="152"/>
  <c r="E115" i="152"/>
  <c r="F114" i="152"/>
  <c r="E113" i="152"/>
  <c r="H116" i="152"/>
  <c r="G117" i="152"/>
  <c r="H118" i="152"/>
  <c r="G116" i="152"/>
  <c r="H117" i="152"/>
  <c r="G118" i="152"/>
  <c r="F116" i="152"/>
  <c r="E117" i="152"/>
  <c r="F118" i="152"/>
  <c r="E116" i="152"/>
  <c r="F117" i="152"/>
  <c r="E118" i="152"/>
  <c r="G319" i="152"/>
  <c r="F318" i="152"/>
  <c r="G317" i="152"/>
  <c r="F317" i="152"/>
  <c r="E323" i="152"/>
  <c r="H325" i="152"/>
  <c r="F319" i="152"/>
  <c r="H324" i="152"/>
  <c r="H323" i="152"/>
  <c r="G325" i="152"/>
  <c r="E319" i="152"/>
  <c r="F325" i="152"/>
  <c r="G115" i="151"/>
  <c r="H114" i="151"/>
  <c r="G113" i="151"/>
  <c r="H115" i="151"/>
  <c r="G114" i="151"/>
  <c r="H113" i="151"/>
  <c r="E115" i="151"/>
  <c r="F114" i="151"/>
  <c r="E113" i="151"/>
  <c r="F115" i="151"/>
  <c r="E114" i="151"/>
  <c r="F113" i="151"/>
  <c r="H118" i="151"/>
  <c r="G117" i="151"/>
  <c r="H116" i="151"/>
  <c r="G118" i="151"/>
  <c r="H117" i="151"/>
  <c r="G116" i="151"/>
  <c r="F118" i="151"/>
  <c r="E117" i="151"/>
  <c r="F116" i="151"/>
  <c r="E118" i="151"/>
  <c r="F117" i="151"/>
  <c r="E116" i="151"/>
  <c r="H328" i="151"/>
  <c r="F328" i="151"/>
  <c r="G322" i="151"/>
  <c r="G328" i="151"/>
  <c r="H327" i="151"/>
  <c r="F320" i="151"/>
  <c r="E321" i="151"/>
  <c r="F326" i="151"/>
  <c r="E327" i="151"/>
  <c r="E320" i="151"/>
  <c r="E326" i="151"/>
  <c r="E322" i="151"/>
  <c r="F327" i="151"/>
  <c r="E328" i="151"/>
  <c r="H320" i="151"/>
  <c r="G321" i="151"/>
  <c r="H326" i="151"/>
  <c r="G327" i="151"/>
  <c r="G320" i="151"/>
  <c r="G326" i="151"/>
  <c r="H322" i="151"/>
  <c r="H321" i="151"/>
  <c r="F321" i="151"/>
  <c r="F322" i="151"/>
  <c r="F325" i="151"/>
  <c r="F319" i="151"/>
  <c r="G324" i="151"/>
  <c r="E317" i="151"/>
  <c r="E323" i="151"/>
  <c r="E325" i="151"/>
  <c r="F317" i="151"/>
  <c r="F323" i="151"/>
  <c r="F324" i="151"/>
  <c r="H324" i="151"/>
  <c r="E318" i="151"/>
  <c r="E324" i="151"/>
  <c r="H325" i="151"/>
  <c r="E319" i="151"/>
  <c r="G323" i="151"/>
  <c r="G325" i="151"/>
  <c r="H317" i="151"/>
  <c r="H323" i="151"/>
  <c r="H318" i="151"/>
  <c r="G318" i="151"/>
  <c r="G317" i="151"/>
  <c r="H319" i="151"/>
  <c r="F318" i="151"/>
  <c r="G319" i="151"/>
  <c r="H115" i="150"/>
  <c r="G114" i="150"/>
  <c r="H113" i="150"/>
  <c r="G115" i="150"/>
  <c r="H114" i="150"/>
  <c r="G113" i="150"/>
  <c r="F115" i="150"/>
  <c r="E114" i="150"/>
  <c r="F113" i="150"/>
  <c r="E115" i="150"/>
  <c r="F114" i="150"/>
  <c r="E113" i="150"/>
  <c r="F328" i="150"/>
  <c r="H327" i="150"/>
  <c r="G322" i="150"/>
  <c r="E328" i="150"/>
  <c r="H328" i="150"/>
  <c r="F320" i="150"/>
  <c r="E321" i="150"/>
  <c r="F326" i="150"/>
  <c r="E327" i="150"/>
  <c r="E320" i="150"/>
  <c r="E326" i="150"/>
  <c r="E322" i="150"/>
  <c r="F327" i="150"/>
  <c r="G328" i="150"/>
  <c r="H320" i="150"/>
  <c r="G321" i="150"/>
  <c r="H326" i="150"/>
  <c r="G327" i="150"/>
  <c r="G320" i="150"/>
  <c r="G326" i="150"/>
  <c r="H322" i="150"/>
  <c r="F322" i="150"/>
  <c r="F321" i="150"/>
  <c r="H321" i="150"/>
  <c r="G317" i="150"/>
  <c r="F318" i="150"/>
  <c r="G319" i="150"/>
  <c r="H323" i="150"/>
  <c r="G325" i="150"/>
  <c r="E319" i="150"/>
  <c r="G324" i="150"/>
  <c r="E318" i="150"/>
  <c r="F324" i="150"/>
  <c r="F317" i="150"/>
  <c r="E323" i="150"/>
  <c r="E324" i="150"/>
  <c r="G118" i="150"/>
  <c r="H117" i="150"/>
  <c r="G116" i="150"/>
  <c r="H118" i="150"/>
  <c r="G117" i="150"/>
  <c r="H116" i="150"/>
  <c r="E118" i="150"/>
  <c r="F117" i="150"/>
  <c r="E116" i="150"/>
  <c r="F118" i="150"/>
  <c r="E117" i="150"/>
  <c r="F116" i="150"/>
  <c r="G318" i="150"/>
  <c r="H319" i="150"/>
  <c r="H318" i="150"/>
  <c r="H317" i="150"/>
  <c r="G323" i="150"/>
  <c r="H324" i="150"/>
  <c r="F319" i="150"/>
  <c r="H325" i="150"/>
  <c r="F323" i="150"/>
  <c r="E325" i="150"/>
  <c r="E317" i="150"/>
  <c r="F325" i="150"/>
  <c r="G115" i="149"/>
  <c r="H114" i="149"/>
  <c r="G113" i="149"/>
  <c r="H115" i="149"/>
  <c r="G114" i="149"/>
  <c r="H113" i="149"/>
  <c r="E115" i="149"/>
  <c r="F114" i="149"/>
  <c r="E113" i="149"/>
  <c r="F115" i="149"/>
  <c r="E114" i="149"/>
  <c r="F113" i="149"/>
  <c r="H118" i="149"/>
  <c r="G117" i="149"/>
  <c r="H116" i="149"/>
  <c r="G118" i="149"/>
  <c r="H117" i="149"/>
  <c r="G116" i="149"/>
  <c r="F118" i="149"/>
  <c r="E117" i="149"/>
  <c r="F116" i="149"/>
  <c r="E118" i="149"/>
  <c r="F117" i="149"/>
  <c r="E116" i="149"/>
  <c r="H325" i="149"/>
  <c r="E318" i="149"/>
  <c r="E324" i="149"/>
  <c r="H324" i="149"/>
  <c r="E319" i="149"/>
  <c r="G323" i="149"/>
  <c r="G325" i="149"/>
  <c r="H317" i="149"/>
  <c r="H323" i="149"/>
  <c r="F324" i="149"/>
  <c r="F325" i="149"/>
  <c r="F319" i="149"/>
  <c r="G324" i="149"/>
  <c r="E317" i="149"/>
  <c r="E323" i="149"/>
  <c r="E325" i="149"/>
  <c r="F317" i="149"/>
  <c r="F323" i="149"/>
  <c r="H318" i="149"/>
  <c r="G319" i="149"/>
  <c r="F318" i="149"/>
  <c r="G318" i="149"/>
  <c r="G317" i="149"/>
  <c r="H319" i="149"/>
  <c r="F328" i="149"/>
  <c r="E322" i="149"/>
  <c r="F327" i="149"/>
  <c r="E328" i="149"/>
  <c r="H328" i="149"/>
  <c r="H320" i="149"/>
  <c r="G321" i="149"/>
  <c r="H326" i="149"/>
  <c r="G327" i="149"/>
  <c r="G320" i="149"/>
  <c r="G326" i="149"/>
  <c r="H327" i="149"/>
  <c r="G322" i="149"/>
  <c r="G328" i="149"/>
  <c r="F320" i="149"/>
  <c r="E321" i="149"/>
  <c r="F326" i="149"/>
  <c r="E327" i="149"/>
  <c r="E320" i="149"/>
  <c r="E326" i="149"/>
  <c r="F321" i="149"/>
  <c r="H322" i="149"/>
  <c r="F322" i="149"/>
  <c r="H321" i="149"/>
  <c r="F199" i="4"/>
  <c r="G199" i="4"/>
  <c r="I199" i="4"/>
  <c r="F200" i="4"/>
  <c r="G200" i="4"/>
  <c r="I200" i="4"/>
  <c r="F201" i="4"/>
  <c r="G201" i="4"/>
  <c r="I201" i="4"/>
  <c r="F202" i="4"/>
  <c r="G202" i="4"/>
  <c r="I202" i="4"/>
  <c r="F203" i="4"/>
  <c r="G203" i="4"/>
  <c r="I203" i="4"/>
  <c r="F204" i="4"/>
  <c r="G204" i="4"/>
  <c r="I204" i="4"/>
  <c r="F205" i="4"/>
  <c r="F379" i="4" s="1"/>
  <c r="E13" i="149" s="1" a="1"/>
  <c r="E13" i="149" s="1"/>
  <c r="G205" i="4"/>
  <c r="G379" i="4" s="1"/>
  <c r="F13" i="149" s="1" a="1"/>
  <c r="F13" i="149" s="1"/>
  <c r="I205" i="4"/>
  <c r="I379" i="4" s="1"/>
  <c r="H13" i="149" s="1" a="1"/>
  <c r="H13" i="149" s="1"/>
  <c r="F206" i="4"/>
  <c r="F380" i="4" s="1"/>
  <c r="E14" i="149" s="1" a="1"/>
  <c r="E14" i="149" s="1"/>
  <c r="G206" i="4"/>
  <c r="G380" i="4" s="1"/>
  <c r="F14" i="149" s="1" a="1"/>
  <c r="F14" i="149" s="1"/>
  <c r="I206" i="4"/>
  <c r="I380" i="4" s="1"/>
  <c r="H14" i="149" s="1" a="1"/>
  <c r="H14" i="149" s="1"/>
  <c r="F207" i="4"/>
  <c r="F381" i="4" s="1"/>
  <c r="E15" i="149" s="1" a="1"/>
  <c r="E15" i="149" s="1"/>
  <c r="G207" i="4"/>
  <c r="G381" i="4" s="1"/>
  <c r="F15" i="149" s="1" a="1"/>
  <c r="F15" i="149" s="1"/>
  <c r="I207" i="4"/>
  <c r="I381" i="4" s="1"/>
  <c r="H15" i="149" s="1" a="1"/>
  <c r="H15" i="149" s="1"/>
  <c r="F208" i="4"/>
  <c r="F382" i="4" s="1"/>
  <c r="E16" i="149" s="1" a="1"/>
  <c r="E16" i="149" s="1"/>
  <c r="G208" i="4"/>
  <c r="G382" i="4" s="1"/>
  <c r="F16" i="149" s="1" a="1"/>
  <c r="F16" i="149" s="1"/>
  <c r="I208" i="4"/>
  <c r="I382" i="4" s="1"/>
  <c r="H16" i="149" s="1" a="1"/>
  <c r="H16" i="149" s="1"/>
  <c r="F209" i="4"/>
  <c r="F383" i="4" s="1"/>
  <c r="E17" i="149" s="1" a="1"/>
  <c r="E17" i="149" s="1"/>
  <c r="G209" i="4"/>
  <c r="G383" i="4" s="1"/>
  <c r="F17" i="149" s="1" a="1"/>
  <c r="F17" i="149" s="1"/>
  <c r="I209" i="4"/>
  <c r="I383" i="4" s="1"/>
  <c r="H17" i="149" s="1" a="1"/>
  <c r="H17" i="149" s="1"/>
  <c r="F210" i="4"/>
  <c r="F384" i="4" s="1"/>
  <c r="E18" i="149" s="1" a="1"/>
  <c r="E18" i="149" s="1"/>
  <c r="G210" i="4"/>
  <c r="G384" i="4" s="1"/>
  <c r="F18" i="149" s="1" a="1"/>
  <c r="F18" i="149" s="1"/>
  <c r="I210" i="4"/>
  <c r="I384" i="4" s="1"/>
  <c r="H18" i="149" s="1" a="1"/>
  <c r="H18" i="149" s="1"/>
  <c r="F211" i="4"/>
  <c r="G211" i="4"/>
  <c r="I211" i="4"/>
  <c r="F212" i="4"/>
  <c r="G212" i="4"/>
  <c r="I212" i="4"/>
  <c r="F213" i="4"/>
  <c r="G213" i="4"/>
  <c r="I213" i="4"/>
  <c r="F214" i="4"/>
  <c r="G214" i="4"/>
  <c r="I214" i="4"/>
  <c r="F215" i="4"/>
  <c r="G215" i="4"/>
  <c r="I215" i="4"/>
  <c r="F216" i="4"/>
  <c r="G216" i="4"/>
  <c r="I216" i="4"/>
  <c r="F217" i="4"/>
  <c r="F391" i="4" s="1"/>
  <c r="E13" i="150" s="1" a="1"/>
  <c r="E13" i="150" s="1"/>
  <c r="G217" i="4"/>
  <c r="G391" i="4" s="1"/>
  <c r="F13" i="150" s="1" a="1"/>
  <c r="F13" i="150" s="1"/>
  <c r="I217" i="4"/>
  <c r="I391" i="4" s="1"/>
  <c r="H13" i="150" s="1" a="1"/>
  <c r="H13" i="150" s="1"/>
  <c r="F218" i="4"/>
  <c r="F392" i="4" s="1"/>
  <c r="E14" i="150" s="1" a="1"/>
  <c r="E14" i="150" s="1"/>
  <c r="G218" i="4"/>
  <c r="G392" i="4" s="1"/>
  <c r="F14" i="150" s="1" a="1"/>
  <c r="F14" i="150" s="1"/>
  <c r="I218" i="4"/>
  <c r="I392" i="4" s="1"/>
  <c r="H14" i="150" s="1" a="1"/>
  <c r="H14" i="150" s="1"/>
  <c r="F219" i="4"/>
  <c r="F393" i="4" s="1"/>
  <c r="E15" i="150" s="1" a="1"/>
  <c r="E15" i="150" s="1"/>
  <c r="G219" i="4"/>
  <c r="G393" i="4" s="1"/>
  <c r="F15" i="150" s="1" a="1"/>
  <c r="F15" i="150" s="1"/>
  <c r="I219" i="4"/>
  <c r="I393" i="4" s="1"/>
  <c r="H15" i="150" s="1" a="1"/>
  <c r="H15" i="150" s="1"/>
  <c r="F220" i="4"/>
  <c r="F394" i="4" s="1"/>
  <c r="E16" i="150" s="1" a="1"/>
  <c r="E16" i="150" s="1"/>
  <c r="G220" i="4"/>
  <c r="G394" i="4" s="1"/>
  <c r="F16" i="150" s="1" a="1"/>
  <c r="F16" i="150" s="1"/>
  <c r="I220" i="4"/>
  <c r="I394" i="4" s="1"/>
  <c r="H16" i="150" s="1" a="1"/>
  <c r="H16" i="150" s="1"/>
  <c r="F221" i="4"/>
  <c r="F395" i="4" s="1"/>
  <c r="E17" i="150" s="1" a="1"/>
  <c r="E17" i="150" s="1"/>
  <c r="G221" i="4"/>
  <c r="G395" i="4" s="1"/>
  <c r="F17" i="150" s="1" a="1"/>
  <c r="F17" i="150" s="1"/>
  <c r="I221" i="4"/>
  <c r="I395" i="4" s="1"/>
  <c r="H17" i="150" s="1" a="1"/>
  <c r="H17" i="150" s="1"/>
  <c r="F222" i="4"/>
  <c r="F396" i="4" s="1"/>
  <c r="E18" i="150" s="1" a="1"/>
  <c r="E18" i="150" s="1"/>
  <c r="G222" i="4"/>
  <c r="G396" i="4" s="1"/>
  <c r="F18" i="150" s="1" a="1"/>
  <c r="F18" i="150" s="1"/>
  <c r="I222" i="4"/>
  <c r="I396" i="4" s="1"/>
  <c r="H18" i="150" s="1" a="1"/>
  <c r="H18" i="150" s="1"/>
  <c r="F223" i="4"/>
  <c r="G223" i="4"/>
  <c r="I223" i="4"/>
  <c r="F224" i="4"/>
  <c r="G224" i="4"/>
  <c r="I224" i="4"/>
  <c r="F225" i="4"/>
  <c r="G225" i="4"/>
  <c r="I225" i="4"/>
  <c r="F226" i="4"/>
  <c r="G226" i="4"/>
  <c r="I226" i="4"/>
  <c r="F227" i="4"/>
  <c r="G227" i="4"/>
  <c r="I227" i="4"/>
  <c r="F228" i="4"/>
  <c r="G228" i="4"/>
  <c r="I228" i="4"/>
  <c r="F229" i="4"/>
  <c r="F403" i="4" s="1"/>
  <c r="E13" i="151" s="1" a="1"/>
  <c r="E13" i="151" s="1"/>
  <c r="G229" i="4"/>
  <c r="G403" i="4" s="1"/>
  <c r="F13" i="151" s="1" a="1"/>
  <c r="F13" i="151" s="1"/>
  <c r="I229" i="4"/>
  <c r="I403" i="4" s="1"/>
  <c r="H13" i="151" s="1" a="1"/>
  <c r="H13" i="151" s="1"/>
  <c r="F230" i="4"/>
  <c r="F404" i="4" s="1"/>
  <c r="E14" i="151" s="1" a="1"/>
  <c r="E14" i="151" s="1"/>
  <c r="G230" i="4"/>
  <c r="G404" i="4" s="1"/>
  <c r="F14" i="151" s="1" a="1"/>
  <c r="F14" i="151" s="1"/>
  <c r="I230" i="4"/>
  <c r="I404" i="4" s="1"/>
  <c r="H14" i="151" s="1" a="1"/>
  <c r="H14" i="151" s="1"/>
  <c r="F231" i="4"/>
  <c r="F405" i="4" s="1"/>
  <c r="E15" i="151" s="1" a="1"/>
  <c r="E15" i="151" s="1"/>
  <c r="G231" i="4"/>
  <c r="G405" i="4" s="1"/>
  <c r="F15" i="151" s="1" a="1"/>
  <c r="F15" i="151" s="1"/>
  <c r="I231" i="4"/>
  <c r="I405" i="4" s="1"/>
  <c r="H15" i="151" s="1" a="1"/>
  <c r="H15" i="151" s="1"/>
  <c r="F232" i="4"/>
  <c r="F406" i="4" s="1"/>
  <c r="E16" i="151" s="1" a="1"/>
  <c r="E16" i="151" s="1"/>
  <c r="G232" i="4"/>
  <c r="G406" i="4" s="1"/>
  <c r="F16" i="151" s="1" a="1"/>
  <c r="F16" i="151" s="1"/>
  <c r="I232" i="4"/>
  <c r="I406" i="4" s="1"/>
  <c r="H16" i="151" s="1" a="1"/>
  <c r="H16" i="151" s="1"/>
  <c r="F233" i="4"/>
  <c r="F407" i="4" s="1"/>
  <c r="E17" i="151" s="1" a="1"/>
  <c r="E17" i="151" s="1"/>
  <c r="G233" i="4"/>
  <c r="G407" i="4" s="1"/>
  <c r="F17" i="151" s="1" a="1"/>
  <c r="F17" i="151" s="1"/>
  <c r="I233" i="4"/>
  <c r="I407" i="4" s="1"/>
  <c r="H17" i="151" s="1" a="1"/>
  <c r="H17" i="151" s="1"/>
  <c r="F234" i="4"/>
  <c r="F408" i="4" s="1"/>
  <c r="E18" i="151" s="1" a="1"/>
  <c r="E18" i="151" s="1"/>
  <c r="G234" i="4"/>
  <c r="G408" i="4" s="1"/>
  <c r="F18" i="151" s="1" a="1"/>
  <c r="F18" i="151" s="1"/>
  <c r="I234" i="4"/>
  <c r="I408" i="4" s="1"/>
  <c r="H18" i="151" s="1" a="1"/>
  <c r="H18" i="151" s="1"/>
  <c r="F235" i="4"/>
  <c r="G235" i="4"/>
  <c r="I235" i="4"/>
  <c r="F236" i="4"/>
  <c r="G236" i="4"/>
  <c r="I236" i="4"/>
  <c r="F237" i="4"/>
  <c r="G237" i="4"/>
  <c r="I237" i="4"/>
  <c r="F238" i="4"/>
  <c r="G238" i="4"/>
  <c r="I238" i="4"/>
  <c r="F239" i="4"/>
  <c r="G239" i="4"/>
  <c r="I239" i="4"/>
  <c r="F240" i="4"/>
  <c r="G240" i="4"/>
  <c r="I240" i="4"/>
  <c r="F241" i="4"/>
  <c r="F415" i="4" s="1"/>
  <c r="E13" i="152" s="1" a="1"/>
  <c r="E13" i="152" s="1"/>
  <c r="G241" i="4"/>
  <c r="G415" i="4" s="1"/>
  <c r="F13" i="152" s="1" a="1"/>
  <c r="F13" i="152" s="1"/>
  <c r="I241" i="4"/>
  <c r="I415" i="4" s="1"/>
  <c r="H13" i="152" s="1" a="1"/>
  <c r="H13" i="152" s="1"/>
  <c r="F242" i="4"/>
  <c r="F416" i="4" s="1"/>
  <c r="E14" i="152" s="1" a="1"/>
  <c r="E14" i="152" s="1"/>
  <c r="G242" i="4"/>
  <c r="G416" i="4" s="1"/>
  <c r="F14" i="152" s="1" a="1"/>
  <c r="F14" i="152" s="1"/>
  <c r="I242" i="4"/>
  <c r="I416" i="4" s="1"/>
  <c r="H14" i="152" s="1" a="1"/>
  <c r="H14" i="152" s="1"/>
  <c r="F243" i="4"/>
  <c r="F417" i="4" s="1"/>
  <c r="E15" i="152" s="1" a="1"/>
  <c r="E15" i="152" s="1"/>
  <c r="G243" i="4"/>
  <c r="G417" i="4" s="1"/>
  <c r="F15" i="152" s="1" a="1"/>
  <c r="F15" i="152" s="1"/>
  <c r="I243" i="4"/>
  <c r="I417" i="4" s="1"/>
  <c r="H15" i="152" s="1" a="1"/>
  <c r="H15" i="152" s="1"/>
  <c r="F244" i="4"/>
  <c r="F418" i="4" s="1"/>
  <c r="E16" i="152" s="1" a="1"/>
  <c r="E16" i="152" s="1"/>
  <c r="G244" i="4"/>
  <c r="G418" i="4" s="1"/>
  <c r="F16" i="152" s="1" a="1"/>
  <c r="F16" i="152" s="1"/>
  <c r="I244" i="4"/>
  <c r="I418" i="4" s="1"/>
  <c r="H16" i="152" s="1" a="1"/>
  <c r="H16" i="152" s="1"/>
  <c r="F245" i="4"/>
  <c r="F419" i="4" s="1"/>
  <c r="E17" i="152" s="1" a="1"/>
  <c r="E17" i="152" s="1"/>
  <c r="G245" i="4"/>
  <c r="G419" i="4" s="1"/>
  <c r="F17" i="152" s="1" a="1"/>
  <c r="F17" i="152" s="1"/>
  <c r="I245" i="4"/>
  <c r="I419" i="4" s="1"/>
  <c r="H17" i="152" s="1" a="1"/>
  <c r="H17" i="152" s="1"/>
  <c r="F246" i="4"/>
  <c r="F420" i="4" s="1"/>
  <c r="E18" i="152" s="1" a="1"/>
  <c r="E18" i="152" s="1"/>
  <c r="G246" i="4"/>
  <c r="G420" i="4" s="1"/>
  <c r="F18" i="152" s="1" a="1"/>
  <c r="F18" i="152" s="1"/>
  <c r="I246" i="4"/>
  <c r="I420" i="4" s="1"/>
  <c r="H18" i="152" s="1" a="1"/>
  <c r="H18" i="152" s="1"/>
  <c r="F247" i="4"/>
  <c r="G247" i="4"/>
  <c r="I247" i="4"/>
  <c r="F248" i="4"/>
  <c r="G248" i="4"/>
  <c r="I248" i="4"/>
  <c r="F249" i="4"/>
  <c r="G249" i="4"/>
  <c r="I249" i="4"/>
  <c r="F250" i="4"/>
  <c r="G250" i="4"/>
  <c r="I250" i="4"/>
  <c r="F251" i="4"/>
  <c r="G251" i="4"/>
  <c r="I251" i="4"/>
  <c r="F252" i="4"/>
  <c r="G252" i="4"/>
  <c r="I252" i="4"/>
  <c r="F253" i="4"/>
  <c r="F427" i="4" s="1"/>
  <c r="E13" i="153" s="1" a="1"/>
  <c r="E13" i="153" s="1"/>
  <c r="G253" i="4"/>
  <c r="G427" i="4" s="1"/>
  <c r="F13" i="153" s="1" a="1"/>
  <c r="F13" i="153" s="1"/>
  <c r="I253" i="4"/>
  <c r="I427" i="4" s="1"/>
  <c r="H13" i="153" s="1" a="1"/>
  <c r="H13" i="153" s="1"/>
  <c r="F254" i="4"/>
  <c r="F428" i="4" s="1"/>
  <c r="E14" i="153" s="1" a="1"/>
  <c r="E14" i="153" s="1"/>
  <c r="G254" i="4"/>
  <c r="G428" i="4" s="1"/>
  <c r="F14" i="153" s="1" a="1"/>
  <c r="F14" i="153" s="1"/>
  <c r="I254" i="4"/>
  <c r="I428" i="4" s="1"/>
  <c r="H14" i="153" s="1" a="1"/>
  <c r="H14" i="153" s="1"/>
  <c r="F255" i="4"/>
  <c r="F429" i="4" s="1"/>
  <c r="E15" i="153" s="1" a="1"/>
  <c r="E15" i="153" s="1"/>
  <c r="G255" i="4"/>
  <c r="G429" i="4" s="1"/>
  <c r="F15" i="153" s="1" a="1"/>
  <c r="F15" i="153" s="1"/>
  <c r="I255" i="4"/>
  <c r="I429" i="4" s="1"/>
  <c r="H15" i="153" s="1" a="1"/>
  <c r="H15" i="153" s="1"/>
  <c r="F256" i="4"/>
  <c r="F430" i="4" s="1"/>
  <c r="E16" i="153" s="1" a="1"/>
  <c r="E16" i="153" s="1"/>
  <c r="G256" i="4"/>
  <c r="G430" i="4" s="1"/>
  <c r="F16" i="153" s="1" a="1"/>
  <c r="F16" i="153" s="1"/>
  <c r="I256" i="4"/>
  <c r="I430" i="4" s="1"/>
  <c r="H16" i="153" s="1" a="1"/>
  <c r="H16" i="153" s="1"/>
  <c r="F257" i="4"/>
  <c r="F431" i="4" s="1"/>
  <c r="E17" i="153" s="1" a="1"/>
  <c r="E17" i="153" s="1"/>
  <c r="G257" i="4"/>
  <c r="G431" i="4" s="1"/>
  <c r="F17" i="153" s="1" a="1"/>
  <c r="F17" i="153" s="1"/>
  <c r="I257" i="4"/>
  <c r="I431" i="4" s="1"/>
  <c r="H17" i="153" s="1" a="1"/>
  <c r="H17" i="153" s="1"/>
  <c r="F258" i="4"/>
  <c r="F432" i="4" s="1"/>
  <c r="E18" i="153" s="1" a="1"/>
  <c r="E18" i="153" s="1"/>
  <c r="G258" i="4"/>
  <c r="G432" i="4" s="1"/>
  <c r="F18" i="153" s="1" a="1"/>
  <c r="F18" i="153" s="1"/>
  <c r="I258" i="4"/>
  <c r="I432" i="4" s="1"/>
  <c r="H18" i="153" s="1" a="1"/>
  <c r="H18" i="153" s="1"/>
  <c r="F259" i="4"/>
  <c r="G259" i="4"/>
  <c r="I259" i="4"/>
  <c r="F260" i="4"/>
  <c r="G260" i="4"/>
  <c r="I260" i="4"/>
  <c r="F261" i="4"/>
  <c r="G261" i="4"/>
  <c r="I261" i="4"/>
  <c r="F262" i="4"/>
  <c r="G262" i="4"/>
  <c r="I262" i="4"/>
  <c r="F263" i="4"/>
  <c r="G263" i="4"/>
  <c r="I263" i="4"/>
  <c r="F264" i="4"/>
  <c r="G264" i="4"/>
  <c r="I264" i="4"/>
  <c r="F265" i="4"/>
  <c r="F439" i="4" s="1"/>
  <c r="E13" i="154" s="1" a="1"/>
  <c r="E13" i="154" s="1"/>
  <c r="G265" i="4"/>
  <c r="G439" i="4" s="1"/>
  <c r="F13" i="154" s="1" a="1"/>
  <c r="F13" i="154" s="1"/>
  <c r="I265" i="4"/>
  <c r="I439" i="4" s="1"/>
  <c r="H13" i="154" s="1" a="1"/>
  <c r="H13" i="154" s="1"/>
  <c r="F266" i="4"/>
  <c r="F440" i="4" s="1"/>
  <c r="E14" i="154" s="1" a="1"/>
  <c r="E14" i="154" s="1"/>
  <c r="G266" i="4"/>
  <c r="G440" i="4" s="1"/>
  <c r="F14" i="154" s="1" a="1"/>
  <c r="F14" i="154" s="1"/>
  <c r="I266" i="4"/>
  <c r="I440" i="4" s="1"/>
  <c r="H14" i="154" s="1" a="1"/>
  <c r="H14" i="154" s="1"/>
  <c r="F267" i="4"/>
  <c r="F441" i="4" s="1"/>
  <c r="E15" i="154" s="1" a="1"/>
  <c r="E15" i="154" s="1"/>
  <c r="G267" i="4"/>
  <c r="G441" i="4" s="1"/>
  <c r="F15" i="154" s="1" a="1"/>
  <c r="F15" i="154" s="1"/>
  <c r="I267" i="4"/>
  <c r="I441" i="4" s="1"/>
  <c r="H15" i="154" s="1" a="1"/>
  <c r="H15" i="154" s="1"/>
  <c r="F268" i="4"/>
  <c r="F442" i="4" s="1"/>
  <c r="E16" i="154" s="1" a="1"/>
  <c r="E16" i="154" s="1"/>
  <c r="G268" i="4"/>
  <c r="G442" i="4" s="1"/>
  <c r="F16" i="154" s="1" a="1"/>
  <c r="F16" i="154" s="1"/>
  <c r="I268" i="4"/>
  <c r="I442" i="4" s="1"/>
  <c r="H16" i="154" s="1" a="1"/>
  <c r="H16" i="154" s="1"/>
  <c r="F269" i="4"/>
  <c r="F443" i="4" s="1"/>
  <c r="E17" i="154" s="1" a="1"/>
  <c r="E17" i="154" s="1"/>
  <c r="G269" i="4"/>
  <c r="G443" i="4" s="1"/>
  <c r="F17" i="154" s="1" a="1"/>
  <c r="F17" i="154" s="1"/>
  <c r="I269" i="4"/>
  <c r="I443" i="4" s="1"/>
  <c r="H17" i="154" s="1" a="1"/>
  <c r="H17" i="154" s="1"/>
  <c r="F270" i="4"/>
  <c r="F444" i="4" s="1"/>
  <c r="E18" i="154" s="1" a="1"/>
  <c r="E18" i="154" s="1"/>
  <c r="G270" i="4"/>
  <c r="G444" i="4" s="1"/>
  <c r="F18" i="154" s="1" a="1"/>
  <c r="F18" i="154" s="1"/>
  <c r="I270" i="4"/>
  <c r="I444" i="4" s="1"/>
  <c r="H18" i="154" s="1" a="1"/>
  <c r="H18" i="154" s="1"/>
  <c r="F271" i="4"/>
  <c r="G271" i="4"/>
  <c r="I271" i="4"/>
  <c r="F272" i="4"/>
  <c r="G272" i="4"/>
  <c r="I272" i="4"/>
  <c r="F273" i="4"/>
  <c r="G273" i="4"/>
  <c r="I273" i="4"/>
  <c r="F274" i="4"/>
  <c r="G274" i="4"/>
  <c r="I274" i="4"/>
  <c r="F275" i="4"/>
  <c r="G275" i="4"/>
  <c r="I275" i="4"/>
  <c r="F276" i="4"/>
  <c r="G276" i="4"/>
  <c r="I276" i="4"/>
  <c r="F277" i="4"/>
  <c r="F451" i="4" s="1"/>
  <c r="E13" i="155" s="1" a="1"/>
  <c r="E13" i="155" s="1"/>
  <c r="G277" i="4"/>
  <c r="G451" i="4" s="1"/>
  <c r="F13" i="155" s="1" a="1"/>
  <c r="F13" i="155" s="1"/>
  <c r="I277" i="4"/>
  <c r="I451" i="4" s="1"/>
  <c r="H13" i="155" s="1" a="1"/>
  <c r="H13" i="155" s="1"/>
  <c r="F278" i="4"/>
  <c r="F452" i="4" s="1"/>
  <c r="E14" i="155" s="1" a="1"/>
  <c r="E14" i="155" s="1"/>
  <c r="G278" i="4"/>
  <c r="G452" i="4" s="1"/>
  <c r="F14" i="155" s="1" a="1"/>
  <c r="F14" i="155" s="1"/>
  <c r="I278" i="4"/>
  <c r="I452" i="4" s="1"/>
  <c r="H14" i="155" s="1" a="1"/>
  <c r="H14" i="155" s="1"/>
  <c r="F279" i="4"/>
  <c r="F453" i="4" s="1"/>
  <c r="E15" i="155" s="1" a="1"/>
  <c r="E15" i="155" s="1"/>
  <c r="G279" i="4"/>
  <c r="G453" i="4" s="1"/>
  <c r="F15" i="155" s="1" a="1"/>
  <c r="F15" i="155" s="1"/>
  <c r="I279" i="4"/>
  <c r="I453" i="4" s="1"/>
  <c r="H15" i="155" s="1" a="1"/>
  <c r="H15" i="155" s="1"/>
  <c r="F280" i="4"/>
  <c r="F454" i="4" s="1"/>
  <c r="E16" i="155" s="1" a="1"/>
  <c r="E16" i="155" s="1"/>
  <c r="G280" i="4"/>
  <c r="G454" i="4" s="1"/>
  <c r="F16" i="155" s="1" a="1"/>
  <c r="F16" i="155" s="1"/>
  <c r="I280" i="4"/>
  <c r="I454" i="4" s="1"/>
  <c r="H16" i="155" s="1" a="1"/>
  <c r="H16" i="155" s="1"/>
  <c r="F281" i="4"/>
  <c r="F455" i="4" s="1"/>
  <c r="E17" i="155" s="1" a="1"/>
  <c r="E17" i="155" s="1"/>
  <c r="G281" i="4"/>
  <c r="G455" i="4" s="1"/>
  <c r="F17" i="155" s="1" a="1"/>
  <c r="F17" i="155" s="1"/>
  <c r="I281" i="4"/>
  <c r="I455" i="4" s="1"/>
  <c r="H17" i="155" s="1" a="1"/>
  <c r="H17" i="155" s="1"/>
  <c r="F282" i="4"/>
  <c r="F456" i="4" s="1"/>
  <c r="E18" i="155" s="1" a="1"/>
  <c r="E18" i="155" s="1"/>
  <c r="G282" i="4"/>
  <c r="G456" i="4" s="1"/>
  <c r="F18" i="155" s="1" a="1"/>
  <c r="F18" i="155" s="1"/>
  <c r="I282" i="4"/>
  <c r="I456" i="4" s="1"/>
  <c r="H18" i="155" s="1" a="1"/>
  <c r="H18" i="155" s="1"/>
  <c r="F283" i="4"/>
  <c r="G283" i="4"/>
  <c r="I283" i="4"/>
  <c r="F284" i="4"/>
  <c r="G284" i="4"/>
  <c r="I284" i="4"/>
  <c r="F285" i="4"/>
  <c r="G285" i="4"/>
  <c r="I285" i="4"/>
  <c r="F286" i="4"/>
  <c r="G286" i="4"/>
  <c r="I286" i="4"/>
  <c r="F287" i="4"/>
  <c r="G287" i="4"/>
  <c r="I287" i="4"/>
  <c r="F288" i="4"/>
  <c r="G288" i="4"/>
  <c r="I288" i="4"/>
  <c r="F289" i="4"/>
  <c r="F463" i="4" s="1"/>
  <c r="E13" i="156" s="1" a="1"/>
  <c r="E13" i="156" s="1"/>
  <c r="G289" i="4"/>
  <c r="G463" i="4" s="1"/>
  <c r="F13" i="156" s="1" a="1"/>
  <c r="F13" i="156" s="1"/>
  <c r="I289" i="4"/>
  <c r="I463" i="4" s="1"/>
  <c r="H13" i="156" s="1" a="1"/>
  <c r="H13" i="156" s="1"/>
  <c r="F290" i="4"/>
  <c r="F464" i="4" s="1"/>
  <c r="E14" i="156" s="1" a="1"/>
  <c r="E14" i="156" s="1"/>
  <c r="G290" i="4"/>
  <c r="G464" i="4" s="1"/>
  <c r="F14" i="156" s="1" a="1"/>
  <c r="F14" i="156" s="1"/>
  <c r="I290" i="4"/>
  <c r="I464" i="4" s="1"/>
  <c r="H14" i="156" s="1" a="1"/>
  <c r="H14" i="156" s="1"/>
  <c r="F291" i="4"/>
  <c r="F465" i="4" s="1"/>
  <c r="E15" i="156" s="1" a="1"/>
  <c r="E15" i="156" s="1"/>
  <c r="G291" i="4"/>
  <c r="G465" i="4" s="1"/>
  <c r="F15" i="156" s="1" a="1"/>
  <c r="F15" i="156" s="1"/>
  <c r="I291" i="4"/>
  <c r="I465" i="4" s="1"/>
  <c r="H15" i="156" s="1" a="1"/>
  <c r="H15" i="156" s="1"/>
  <c r="F292" i="4"/>
  <c r="F466" i="4" s="1"/>
  <c r="E16" i="156" s="1" a="1"/>
  <c r="E16" i="156" s="1"/>
  <c r="G292" i="4"/>
  <c r="G466" i="4" s="1"/>
  <c r="F16" i="156" s="1" a="1"/>
  <c r="F16" i="156" s="1"/>
  <c r="I292" i="4"/>
  <c r="I466" i="4" s="1"/>
  <c r="H16" i="156" s="1" a="1"/>
  <c r="H16" i="156" s="1"/>
  <c r="F293" i="4"/>
  <c r="F467" i="4" s="1"/>
  <c r="E17" i="156" s="1" a="1"/>
  <c r="E17" i="156" s="1"/>
  <c r="G293" i="4"/>
  <c r="G467" i="4" s="1"/>
  <c r="F17" i="156" s="1" a="1"/>
  <c r="F17" i="156" s="1"/>
  <c r="I293" i="4"/>
  <c r="I467" i="4" s="1"/>
  <c r="H17" i="156" s="1" a="1"/>
  <c r="H17" i="156" s="1"/>
  <c r="F294" i="4"/>
  <c r="F468" i="4" s="1"/>
  <c r="E18" i="156" s="1" a="1"/>
  <c r="E18" i="156" s="1"/>
  <c r="G294" i="4"/>
  <c r="G468" i="4" s="1"/>
  <c r="F18" i="156" s="1" a="1"/>
  <c r="F18" i="156" s="1"/>
  <c r="I294" i="4"/>
  <c r="I468" i="4" s="1"/>
  <c r="H18" i="156" s="1" a="1"/>
  <c r="H18" i="156" s="1"/>
  <c r="F295" i="4"/>
  <c r="G295" i="4"/>
  <c r="I295" i="4"/>
  <c r="F296" i="4"/>
  <c r="G296" i="4"/>
  <c r="I296" i="4"/>
  <c r="F297" i="4"/>
  <c r="G297" i="4"/>
  <c r="I297" i="4"/>
  <c r="F298" i="4"/>
  <c r="G298" i="4"/>
  <c r="I298" i="4"/>
  <c r="F299" i="4"/>
  <c r="G299" i="4"/>
  <c r="I299" i="4"/>
  <c r="F300" i="4"/>
  <c r="G300" i="4"/>
  <c r="I300" i="4"/>
  <c r="F301" i="4"/>
  <c r="F475" i="4" s="1"/>
  <c r="E13" i="157" s="1" a="1"/>
  <c r="E13" i="157" s="1"/>
  <c r="G301" i="4"/>
  <c r="G475" i="4" s="1"/>
  <c r="F13" i="157" s="1" a="1"/>
  <c r="F13" i="157" s="1"/>
  <c r="I301" i="4"/>
  <c r="I475" i="4" s="1"/>
  <c r="H13" i="157" s="1" a="1"/>
  <c r="H13" i="157" s="1"/>
  <c r="F302" i="4"/>
  <c r="F476" i="4" s="1"/>
  <c r="E14" i="157" s="1" a="1"/>
  <c r="E14" i="157" s="1"/>
  <c r="G302" i="4"/>
  <c r="G476" i="4" s="1"/>
  <c r="F14" i="157" s="1" a="1"/>
  <c r="F14" i="157" s="1"/>
  <c r="I302" i="4"/>
  <c r="I476" i="4" s="1"/>
  <c r="H14" i="157" s="1" a="1"/>
  <c r="H14" i="157" s="1"/>
  <c r="F303" i="4"/>
  <c r="F477" i="4" s="1"/>
  <c r="E15" i="157" s="1" a="1"/>
  <c r="E15" i="157" s="1"/>
  <c r="G303" i="4"/>
  <c r="G477" i="4" s="1"/>
  <c r="F15" i="157" s="1" a="1"/>
  <c r="F15" i="157" s="1"/>
  <c r="I303" i="4"/>
  <c r="I477" i="4" s="1"/>
  <c r="H15" i="157" s="1" a="1"/>
  <c r="H15" i="157" s="1"/>
  <c r="F304" i="4"/>
  <c r="F478" i="4" s="1"/>
  <c r="E16" i="157" s="1" a="1"/>
  <c r="E16" i="157" s="1"/>
  <c r="G304" i="4"/>
  <c r="G478" i="4" s="1"/>
  <c r="F16" i="157" s="1" a="1"/>
  <c r="F16" i="157" s="1"/>
  <c r="I304" i="4"/>
  <c r="I478" i="4" s="1"/>
  <c r="H16" i="157" s="1" a="1"/>
  <c r="H16" i="157" s="1"/>
  <c r="F305" i="4"/>
  <c r="F479" i="4" s="1"/>
  <c r="E17" i="157" s="1" a="1"/>
  <c r="E17" i="157" s="1"/>
  <c r="G305" i="4"/>
  <c r="G479" i="4" s="1"/>
  <c r="F17" i="157" s="1" a="1"/>
  <c r="F17" i="157" s="1"/>
  <c r="I305" i="4"/>
  <c r="I479" i="4" s="1"/>
  <c r="H17" i="157" s="1" a="1"/>
  <c r="H17" i="157" s="1"/>
  <c r="F306" i="4"/>
  <c r="F480" i="4" s="1"/>
  <c r="E18" i="157" s="1" a="1"/>
  <c r="E18" i="157" s="1"/>
  <c r="G306" i="4"/>
  <c r="G480" i="4" s="1"/>
  <c r="F18" i="157" s="1" a="1"/>
  <c r="F18" i="157" s="1"/>
  <c r="I306" i="4"/>
  <c r="I480" i="4" s="1"/>
  <c r="H18" i="157" s="1" a="1"/>
  <c r="H18" i="157" s="1"/>
  <c r="F307" i="4"/>
  <c r="G307" i="4"/>
  <c r="I307" i="4"/>
  <c r="F308" i="4"/>
  <c r="G308" i="4"/>
  <c r="I308" i="4"/>
  <c r="F309" i="4"/>
  <c r="G309" i="4"/>
  <c r="I309" i="4"/>
  <c r="F310" i="4"/>
  <c r="G310" i="4"/>
  <c r="I310" i="4"/>
  <c r="F311" i="4"/>
  <c r="G311" i="4"/>
  <c r="I311" i="4"/>
  <c r="F312" i="4"/>
  <c r="G312" i="4"/>
  <c r="I312" i="4"/>
  <c r="F313" i="4"/>
  <c r="F487" i="4" s="1"/>
  <c r="E13" i="158" s="1" a="1"/>
  <c r="E13" i="158" s="1"/>
  <c r="G313" i="4"/>
  <c r="G487" i="4" s="1"/>
  <c r="F13" i="158" s="1" a="1"/>
  <c r="F13" i="158" s="1"/>
  <c r="I313" i="4"/>
  <c r="I487" i="4" s="1"/>
  <c r="H13" i="158" s="1" a="1"/>
  <c r="H13" i="158" s="1"/>
  <c r="F314" i="4"/>
  <c r="F488" i="4" s="1"/>
  <c r="E14" i="158" s="1" a="1"/>
  <c r="E14" i="158" s="1"/>
  <c r="G314" i="4"/>
  <c r="G488" i="4" s="1"/>
  <c r="F14" i="158" s="1" a="1"/>
  <c r="F14" i="158" s="1"/>
  <c r="I314" i="4"/>
  <c r="I488" i="4" s="1"/>
  <c r="H14" i="158" s="1" a="1"/>
  <c r="H14" i="158" s="1"/>
  <c r="F315" i="4"/>
  <c r="F489" i="4" s="1"/>
  <c r="E15" i="158" s="1" a="1"/>
  <c r="E15" i="158" s="1"/>
  <c r="G315" i="4"/>
  <c r="G489" i="4" s="1"/>
  <c r="F15" i="158" s="1" a="1"/>
  <c r="F15" i="158" s="1"/>
  <c r="I315" i="4"/>
  <c r="I489" i="4" s="1"/>
  <c r="H15" i="158" s="1" a="1"/>
  <c r="H15" i="158" s="1"/>
  <c r="F316" i="4"/>
  <c r="F490" i="4" s="1"/>
  <c r="E16" i="158" s="1" a="1"/>
  <c r="E16" i="158" s="1"/>
  <c r="G316" i="4"/>
  <c r="G490" i="4" s="1"/>
  <c r="F16" i="158" s="1" a="1"/>
  <c r="F16" i="158" s="1"/>
  <c r="I316" i="4"/>
  <c r="I490" i="4" s="1"/>
  <c r="H16" i="158" s="1" a="1"/>
  <c r="H16" i="158" s="1"/>
  <c r="F317" i="4"/>
  <c r="F491" i="4" s="1"/>
  <c r="E17" i="158" s="1" a="1"/>
  <c r="E17" i="158" s="1"/>
  <c r="G317" i="4"/>
  <c r="G491" i="4" s="1"/>
  <c r="F17" i="158" s="1" a="1"/>
  <c r="F17" i="158" s="1"/>
  <c r="I317" i="4"/>
  <c r="I491" i="4" s="1"/>
  <c r="H17" i="158" s="1" a="1"/>
  <c r="H17" i="158" s="1"/>
  <c r="F318" i="4"/>
  <c r="F492" i="4" s="1"/>
  <c r="E18" i="158" s="1" a="1"/>
  <c r="E18" i="158" s="1"/>
  <c r="G318" i="4"/>
  <c r="G492" i="4" s="1"/>
  <c r="F18" i="158" s="1" a="1"/>
  <c r="F18" i="158" s="1"/>
  <c r="I318" i="4"/>
  <c r="I492" i="4" s="1"/>
  <c r="H18" i="158" s="1" a="1"/>
  <c r="H18" i="158" s="1"/>
  <c r="F319" i="4"/>
  <c r="G319" i="4"/>
  <c r="I319" i="4"/>
  <c r="F320" i="4"/>
  <c r="G320" i="4"/>
  <c r="I320" i="4"/>
  <c r="F321" i="4"/>
  <c r="G321" i="4"/>
  <c r="I321" i="4"/>
  <c r="F322" i="4"/>
  <c r="G322" i="4"/>
  <c r="I322" i="4"/>
  <c r="F323" i="4"/>
  <c r="G323" i="4"/>
  <c r="I323" i="4"/>
  <c r="F324" i="4"/>
  <c r="G324" i="4"/>
  <c r="I324" i="4"/>
  <c r="F325" i="4"/>
  <c r="F499" i="4" s="1"/>
  <c r="E13" i="159" s="1" a="1"/>
  <c r="E13" i="159" s="1"/>
  <c r="G325" i="4"/>
  <c r="G499" i="4" s="1"/>
  <c r="F13" i="159" s="1" a="1"/>
  <c r="F13" i="159" s="1"/>
  <c r="I325" i="4"/>
  <c r="I499" i="4" s="1"/>
  <c r="H13" i="159" s="1" a="1"/>
  <c r="H13" i="159" s="1"/>
  <c r="F326" i="4"/>
  <c r="F500" i="4" s="1"/>
  <c r="E14" i="159" s="1" a="1"/>
  <c r="E14" i="159" s="1"/>
  <c r="G326" i="4"/>
  <c r="G500" i="4" s="1"/>
  <c r="F14" i="159" s="1" a="1"/>
  <c r="F14" i="159" s="1"/>
  <c r="I326" i="4"/>
  <c r="I500" i="4" s="1"/>
  <c r="H14" i="159" s="1" a="1"/>
  <c r="H14" i="159" s="1"/>
  <c r="F327" i="4"/>
  <c r="F501" i="4" s="1"/>
  <c r="E15" i="159" s="1" a="1"/>
  <c r="E15" i="159" s="1"/>
  <c r="G327" i="4"/>
  <c r="G501" i="4" s="1"/>
  <c r="F15" i="159" s="1" a="1"/>
  <c r="F15" i="159" s="1"/>
  <c r="I327" i="4"/>
  <c r="I501" i="4" s="1"/>
  <c r="H15" i="159" s="1" a="1"/>
  <c r="H15" i="159" s="1"/>
  <c r="F328" i="4"/>
  <c r="F502" i="4" s="1"/>
  <c r="E16" i="159" s="1" a="1"/>
  <c r="E16" i="159" s="1"/>
  <c r="G328" i="4"/>
  <c r="G502" i="4" s="1"/>
  <c r="F16" i="159" s="1" a="1"/>
  <c r="F16" i="159" s="1"/>
  <c r="I328" i="4"/>
  <c r="I502" i="4" s="1"/>
  <c r="H16" i="159" s="1" a="1"/>
  <c r="H16" i="159" s="1"/>
  <c r="F329" i="4"/>
  <c r="F503" i="4" s="1"/>
  <c r="E17" i="159" s="1" a="1"/>
  <c r="E17" i="159" s="1"/>
  <c r="G329" i="4"/>
  <c r="G503" i="4" s="1"/>
  <c r="F17" i="159" s="1" a="1"/>
  <c r="F17" i="159" s="1"/>
  <c r="I329" i="4"/>
  <c r="I503" i="4" s="1"/>
  <c r="H17" i="159" s="1" a="1"/>
  <c r="H17" i="159" s="1"/>
  <c r="F330" i="4"/>
  <c r="F504" i="4" s="1"/>
  <c r="E18" i="159" s="1" a="1"/>
  <c r="E18" i="159" s="1"/>
  <c r="G330" i="4"/>
  <c r="G504" i="4" s="1"/>
  <c r="F18" i="159" s="1" a="1"/>
  <c r="F18" i="159" s="1"/>
  <c r="I330" i="4"/>
  <c r="I504" i="4" s="1"/>
  <c r="H18" i="159" s="1" a="1"/>
  <c r="H18" i="159" s="1"/>
  <c r="F331" i="4"/>
  <c r="G331" i="4"/>
  <c r="I331" i="4"/>
  <c r="F332" i="4"/>
  <c r="G332" i="4"/>
  <c r="I332" i="4"/>
  <c r="F333" i="4"/>
  <c r="G333" i="4"/>
  <c r="I333" i="4"/>
  <c r="F334" i="4"/>
  <c r="G334" i="4"/>
  <c r="I334" i="4"/>
  <c r="F335" i="4"/>
  <c r="G335" i="4"/>
  <c r="I335" i="4"/>
  <c r="F336" i="4"/>
  <c r="G336" i="4"/>
  <c r="I336" i="4"/>
  <c r="F337" i="4"/>
  <c r="F511" i="4" s="1"/>
  <c r="E13" i="160" s="1" a="1"/>
  <c r="E13" i="160" s="1"/>
  <c r="G337" i="4"/>
  <c r="G511" i="4" s="1"/>
  <c r="F13" i="160" s="1" a="1"/>
  <c r="F13" i="160" s="1"/>
  <c r="I337" i="4"/>
  <c r="I511" i="4" s="1"/>
  <c r="H13" i="160" s="1" a="1"/>
  <c r="H13" i="160" s="1"/>
  <c r="F338" i="4"/>
  <c r="F512" i="4" s="1"/>
  <c r="E14" i="160" s="1" a="1"/>
  <c r="E14" i="160" s="1"/>
  <c r="G338" i="4"/>
  <c r="G512" i="4" s="1"/>
  <c r="F14" i="160" s="1" a="1"/>
  <c r="F14" i="160" s="1"/>
  <c r="I338" i="4"/>
  <c r="I512" i="4" s="1"/>
  <c r="H14" i="160" s="1" a="1"/>
  <c r="H14" i="160" s="1"/>
  <c r="F339" i="4"/>
  <c r="F513" i="4" s="1"/>
  <c r="E15" i="160" s="1" a="1"/>
  <c r="E15" i="160" s="1"/>
  <c r="G339" i="4"/>
  <c r="G513" i="4" s="1"/>
  <c r="F15" i="160" s="1" a="1"/>
  <c r="F15" i="160" s="1"/>
  <c r="I339" i="4"/>
  <c r="I513" i="4" s="1"/>
  <c r="H15" i="160" s="1" a="1"/>
  <c r="H15" i="160" s="1"/>
  <c r="F340" i="4"/>
  <c r="F514" i="4" s="1"/>
  <c r="E16" i="160" s="1" a="1"/>
  <c r="E16" i="160" s="1"/>
  <c r="G340" i="4"/>
  <c r="G514" i="4" s="1"/>
  <c r="F16" i="160" s="1" a="1"/>
  <c r="F16" i="160" s="1"/>
  <c r="I340" i="4"/>
  <c r="I514" i="4" s="1"/>
  <c r="H16" i="160" s="1" a="1"/>
  <c r="H16" i="160" s="1"/>
  <c r="F341" i="4"/>
  <c r="F515" i="4" s="1"/>
  <c r="E17" i="160" s="1" a="1"/>
  <c r="E17" i="160" s="1"/>
  <c r="G341" i="4"/>
  <c r="G515" i="4" s="1"/>
  <c r="F17" i="160" s="1" a="1"/>
  <c r="F17" i="160" s="1"/>
  <c r="I341" i="4"/>
  <c r="I515" i="4" s="1"/>
  <c r="H17" i="160" s="1" a="1"/>
  <c r="H17" i="160" s="1"/>
  <c r="F342" i="4"/>
  <c r="F516" i="4" s="1"/>
  <c r="E18" i="160" s="1" a="1"/>
  <c r="E18" i="160" s="1"/>
  <c r="G342" i="4"/>
  <c r="G516" i="4" s="1"/>
  <c r="F18" i="160" s="1" a="1"/>
  <c r="F18" i="160" s="1"/>
  <c r="I342" i="4"/>
  <c r="I516" i="4" s="1"/>
  <c r="H18" i="160" s="1" a="1"/>
  <c r="H18" i="160" s="1"/>
  <c r="F343" i="4"/>
  <c r="G343" i="4"/>
  <c r="I343" i="4"/>
  <c r="F344" i="4"/>
  <c r="G344" i="4"/>
  <c r="I344" i="4"/>
  <c r="F345" i="4"/>
  <c r="G345" i="4"/>
  <c r="I345" i="4"/>
  <c r="F346" i="4"/>
  <c r="G346" i="4"/>
  <c r="I346" i="4"/>
  <c r="F347" i="4"/>
  <c r="G347" i="4"/>
  <c r="I347" i="4"/>
  <c r="F348" i="4"/>
  <c r="G348" i="4"/>
  <c r="I348" i="4"/>
  <c r="F349" i="4"/>
  <c r="F523" i="4" s="1"/>
  <c r="E13" i="161" s="1" a="1"/>
  <c r="E13" i="161" s="1"/>
  <c r="G349" i="4"/>
  <c r="G523" i="4" s="1"/>
  <c r="F13" i="161" s="1" a="1"/>
  <c r="F13" i="161" s="1"/>
  <c r="I349" i="4"/>
  <c r="I523" i="4" s="1"/>
  <c r="H13" i="161" s="1" a="1"/>
  <c r="H13" i="161" s="1"/>
  <c r="F350" i="4"/>
  <c r="F524" i="4" s="1"/>
  <c r="E14" i="161" s="1" a="1"/>
  <c r="E14" i="161" s="1"/>
  <c r="G350" i="4"/>
  <c r="G524" i="4" s="1"/>
  <c r="F14" i="161" s="1" a="1"/>
  <c r="F14" i="161" s="1"/>
  <c r="I350" i="4"/>
  <c r="I524" i="4" s="1"/>
  <c r="H14" i="161" s="1" a="1"/>
  <c r="H14" i="161" s="1"/>
  <c r="F351" i="4"/>
  <c r="F525" i="4" s="1"/>
  <c r="E15" i="161" s="1" a="1"/>
  <c r="E15" i="161" s="1"/>
  <c r="G351" i="4"/>
  <c r="G525" i="4" s="1"/>
  <c r="F15" i="161" s="1" a="1"/>
  <c r="F15" i="161" s="1"/>
  <c r="I351" i="4"/>
  <c r="I525" i="4" s="1"/>
  <c r="H15" i="161" s="1" a="1"/>
  <c r="H15" i="161" s="1"/>
  <c r="F352" i="4"/>
  <c r="F526" i="4" s="1"/>
  <c r="E16" i="161" s="1" a="1"/>
  <c r="E16" i="161" s="1"/>
  <c r="G352" i="4"/>
  <c r="G526" i="4" s="1"/>
  <c r="F16" i="161" s="1" a="1"/>
  <c r="F16" i="161" s="1"/>
  <c r="I352" i="4"/>
  <c r="I526" i="4" s="1"/>
  <c r="H16" i="161" s="1" a="1"/>
  <c r="H16" i="161" s="1"/>
  <c r="F353" i="4"/>
  <c r="F527" i="4" s="1"/>
  <c r="E17" i="161" s="1" a="1"/>
  <c r="E17" i="161" s="1"/>
  <c r="G353" i="4"/>
  <c r="G527" i="4" s="1"/>
  <c r="F17" i="161" s="1" a="1"/>
  <c r="F17" i="161" s="1"/>
  <c r="I353" i="4"/>
  <c r="I527" i="4" s="1"/>
  <c r="H17" i="161" s="1" a="1"/>
  <c r="H17" i="161" s="1"/>
  <c r="F354" i="4"/>
  <c r="F528" i="4" s="1"/>
  <c r="E18" i="161" s="1" a="1"/>
  <c r="E18" i="161" s="1"/>
  <c r="G354" i="4"/>
  <c r="G528" i="4" s="1"/>
  <c r="F18" i="161" s="1" a="1"/>
  <c r="F18" i="161" s="1"/>
  <c r="I354" i="4"/>
  <c r="I528" i="4" s="1"/>
  <c r="H18" i="161" s="1" a="1"/>
  <c r="H18" i="161" s="1"/>
  <c r="H71" i="161" l="1"/>
  <c r="H36" i="161"/>
  <c r="E36" i="161"/>
  <c r="E71" i="161"/>
  <c r="F35" i="161"/>
  <c r="F70" i="161"/>
  <c r="H69" i="161"/>
  <c r="H34" i="161"/>
  <c r="E34" i="161"/>
  <c r="E69" i="161"/>
  <c r="F33" i="161"/>
  <c r="F68" i="161"/>
  <c r="H32" i="161"/>
  <c r="H67" i="161"/>
  <c r="E32" i="161"/>
  <c r="E67" i="161"/>
  <c r="F66" i="161"/>
  <c r="F31" i="161"/>
  <c r="H71" i="160"/>
  <c r="H36" i="160"/>
  <c r="E36" i="160"/>
  <c r="E71" i="160"/>
  <c r="F35" i="160"/>
  <c r="F70" i="160"/>
  <c r="H69" i="160"/>
  <c r="H34" i="160"/>
  <c r="E34" i="160"/>
  <c r="E69" i="160"/>
  <c r="F33" i="160"/>
  <c r="F68" i="160"/>
  <c r="H32" i="160"/>
  <c r="H67" i="160"/>
  <c r="E32" i="160"/>
  <c r="E67" i="160"/>
  <c r="F66" i="160"/>
  <c r="F31" i="160"/>
  <c r="H71" i="159"/>
  <c r="H36" i="159"/>
  <c r="E36" i="159"/>
  <c r="E71" i="159"/>
  <c r="F35" i="159"/>
  <c r="F70" i="159"/>
  <c r="H69" i="159"/>
  <c r="H34" i="159"/>
  <c r="E34" i="159"/>
  <c r="E69" i="159"/>
  <c r="F68" i="159"/>
  <c r="F33" i="159"/>
  <c r="H32" i="159"/>
  <c r="H67" i="159"/>
  <c r="E32" i="159"/>
  <c r="E67" i="159"/>
  <c r="F31" i="159"/>
  <c r="F66" i="159"/>
  <c r="H71" i="158"/>
  <c r="H36" i="158"/>
  <c r="E36" i="158"/>
  <c r="E71" i="158"/>
  <c r="F35" i="158"/>
  <c r="F70" i="158"/>
  <c r="H69" i="158"/>
  <c r="H34" i="158"/>
  <c r="E34" i="158"/>
  <c r="E69" i="158"/>
  <c r="F33" i="158"/>
  <c r="F68" i="158"/>
  <c r="H32" i="158"/>
  <c r="H67" i="158"/>
  <c r="E32" i="158"/>
  <c r="E67" i="158"/>
  <c r="F66" i="158"/>
  <c r="F31" i="158"/>
  <c r="H71" i="157"/>
  <c r="H36" i="157"/>
  <c r="E36" i="157"/>
  <c r="E71" i="157"/>
  <c r="F35" i="157"/>
  <c r="F70" i="157"/>
  <c r="H69" i="157"/>
  <c r="H34" i="157"/>
  <c r="E34" i="157"/>
  <c r="E69" i="157"/>
  <c r="F33" i="157"/>
  <c r="F68" i="157"/>
  <c r="H32" i="157"/>
  <c r="H67" i="157"/>
  <c r="E32" i="157"/>
  <c r="E67" i="157"/>
  <c r="F66" i="157"/>
  <c r="F31" i="157"/>
  <c r="H71" i="156"/>
  <c r="H36" i="156"/>
  <c r="E36" i="156"/>
  <c r="E71" i="156"/>
  <c r="F35" i="156"/>
  <c r="F70" i="156"/>
  <c r="H69" i="156"/>
  <c r="H34" i="156"/>
  <c r="E34" i="156"/>
  <c r="E69" i="156"/>
  <c r="F33" i="156"/>
  <c r="F68" i="156"/>
  <c r="H32" i="156"/>
  <c r="H67" i="156"/>
  <c r="E32" i="156"/>
  <c r="E67" i="156"/>
  <c r="F66" i="156"/>
  <c r="F31" i="156"/>
  <c r="H71" i="155"/>
  <c r="H36" i="155"/>
  <c r="E36" i="155"/>
  <c r="E71" i="155"/>
  <c r="F35" i="155"/>
  <c r="F70" i="155"/>
  <c r="H69" i="155"/>
  <c r="H34" i="155"/>
  <c r="E34" i="155"/>
  <c r="E69" i="155"/>
  <c r="F33" i="155"/>
  <c r="F68" i="155"/>
  <c r="H32" i="155"/>
  <c r="H67" i="155"/>
  <c r="E32" i="155"/>
  <c r="E67" i="155"/>
  <c r="F66" i="155"/>
  <c r="F31" i="155"/>
  <c r="H71" i="154"/>
  <c r="H36" i="154"/>
  <c r="E36" i="154"/>
  <c r="E71" i="154"/>
  <c r="F35" i="154"/>
  <c r="F70" i="154"/>
  <c r="H69" i="154"/>
  <c r="H34" i="154"/>
  <c r="E34" i="154"/>
  <c r="E69" i="154"/>
  <c r="F33" i="154"/>
  <c r="F68" i="154"/>
  <c r="H32" i="154"/>
  <c r="H67" i="154"/>
  <c r="E32" i="154"/>
  <c r="E67" i="154"/>
  <c r="F66" i="154"/>
  <c r="F31" i="154"/>
  <c r="H71" i="153"/>
  <c r="H36" i="153"/>
  <c r="E36" i="153"/>
  <c r="E71" i="153"/>
  <c r="F35" i="153"/>
  <c r="F70" i="153"/>
  <c r="H69" i="153"/>
  <c r="H34" i="153"/>
  <c r="E34" i="153"/>
  <c r="E69" i="153"/>
  <c r="F68" i="153"/>
  <c r="F33" i="153"/>
  <c r="H32" i="153"/>
  <c r="H67" i="153"/>
  <c r="E32" i="153"/>
  <c r="E67" i="153"/>
  <c r="F31" i="153"/>
  <c r="F66" i="153"/>
  <c r="H71" i="152"/>
  <c r="H36" i="152"/>
  <c r="E36" i="152"/>
  <c r="E71" i="152"/>
  <c r="F35" i="152"/>
  <c r="F70" i="152"/>
  <c r="H69" i="152"/>
  <c r="H34" i="152"/>
  <c r="E69" i="152"/>
  <c r="E34" i="152"/>
  <c r="F68" i="152"/>
  <c r="F33" i="152"/>
  <c r="H32" i="152"/>
  <c r="H67" i="152"/>
  <c r="E32" i="152"/>
  <c r="E67" i="152"/>
  <c r="F31" i="152"/>
  <c r="F66" i="152"/>
  <c r="H71" i="151"/>
  <c r="H36" i="151"/>
  <c r="E36" i="151"/>
  <c r="E71" i="151"/>
  <c r="F35" i="151"/>
  <c r="F70" i="151"/>
  <c r="H34" i="151"/>
  <c r="H69" i="151"/>
  <c r="E34" i="151"/>
  <c r="E69" i="151"/>
  <c r="F33" i="151"/>
  <c r="F68" i="151"/>
  <c r="H32" i="151"/>
  <c r="H67" i="151"/>
  <c r="E32" i="151"/>
  <c r="E67" i="151"/>
  <c r="F66" i="151"/>
  <c r="F31" i="151"/>
  <c r="H71" i="150"/>
  <c r="H36" i="150"/>
  <c r="E71" i="150"/>
  <c r="E36" i="150"/>
  <c r="F35" i="150"/>
  <c r="F70" i="150"/>
  <c r="H34" i="150"/>
  <c r="H69" i="150"/>
  <c r="E69" i="150"/>
  <c r="E34" i="150"/>
  <c r="F68" i="150"/>
  <c r="F33" i="150"/>
  <c r="H32" i="150"/>
  <c r="H67" i="150"/>
  <c r="E32" i="150"/>
  <c r="E67" i="150"/>
  <c r="F31" i="150"/>
  <c r="F66" i="150"/>
  <c r="H71" i="149"/>
  <c r="H36" i="149"/>
  <c r="E71" i="149"/>
  <c r="E36" i="149"/>
  <c r="F35" i="149"/>
  <c r="F70" i="149"/>
  <c r="H34" i="149"/>
  <c r="H69" i="149"/>
  <c r="E69" i="149"/>
  <c r="E34" i="149"/>
  <c r="F68" i="149"/>
  <c r="F33" i="149"/>
  <c r="H32" i="149"/>
  <c r="H67" i="149"/>
  <c r="E32" i="149"/>
  <c r="E67" i="149"/>
  <c r="F31" i="149"/>
  <c r="F66" i="149"/>
  <c r="F71" i="161"/>
  <c r="F36" i="161"/>
  <c r="H35" i="161"/>
  <c r="H70" i="161"/>
  <c r="E35" i="161"/>
  <c r="E70" i="161"/>
  <c r="F69" i="161"/>
  <c r="F34" i="161"/>
  <c r="H33" i="161"/>
  <c r="H68" i="161"/>
  <c r="E68" i="161"/>
  <c r="E33" i="161"/>
  <c r="F32" i="161"/>
  <c r="F67" i="161"/>
  <c r="H66" i="161"/>
  <c r="H31" i="161"/>
  <c r="E66" i="161"/>
  <c r="E31" i="161"/>
  <c r="F71" i="160"/>
  <c r="F36" i="160"/>
  <c r="H35" i="160"/>
  <c r="H70" i="160"/>
  <c r="E70" i="160"/>
  <c r="E35" i="160"/>
  <c r="F69" i="160"/>
  <c r="F34" i="160"/>
  <c r="H33" i="160"/>
  <c r="H68" i="160"/>
  <c r="E33" i="160"/>
  <c r="E68" i="160"/>
  <c r="F32" i="160"/>
  <c r="F67" i="160"/>
  <c r="H66" i="160"/>
  <c r="H31" i="160"/>
  <c r="E31" i="160"/>
  <c r="E66" i="160"/>
  <c r="F71" i="159"/>
  <c r="F36" i="159"/>
  <c r="H35" i="159"/>
  <c r="H70" i="159"/>
  <c r="E35" i="159"/>
  <c r="E70" i="159"/>
  <c r="F69" i="159"/>
  <c r="F34" i="159"/>
  <c r="H68" i="159"/>
  <c r="H33" i="159"/>
  <c r="E68" i="159"/>
  <c r="E33" i="159"/>
  <c r="F32" i="159"/>
  <c r="F67" i="159"/>
  <c r="H31" i="159"/>
  <c r="H66" i="159"/>
  <c r="E66" i="159"/>
  <c r="E31" i="159"/>
  <c r="F71" i="158"/>
  <c r="F36" i="158"/>
  <c r="H35" i="158"/>
  <c r="H70" i="158"/>
  <c r="E70" i="158"/>
  <c r="E35" i="158"/>
  <c r="F69" i="158"/>
  <c r="F34" i="158"/>
  <c r="H33" i="158"/>
  <c r="H68" i="158"/>
  <c r="E68" i="158"/>
  <c r="E33" i="158"/>
  <c r="F32" i="158"/>
  <c r="F67" i="158"/>
  <c r="H66" i="158"/>
  <c r="H31" i="158"/>
  <c r="E66" i="158"/>
  <c r="E31" i="158"/>
  <c r="F71" i="157"/>
  <c r="F36" i="157"/>
  <c r="H35" i="157"/>
  <c r="H70" i="157"/>
  <c r="E70" i="157"/>
  <c r="E35" i="157"/>
  <c r="F69" i="157"/>
  <c r="F34" i="157"/>
  <c r="H33" i="157"/>
  <c r="H68" i="157"/>
  <c r="E68" i="157"/>
  <c r="E33" i="157"/>
  <c r="F32" i="157"/>
  <c r="F67" i="157"/>
  <c r="H66" i="157"/>
  <c r="H31" i="157"/>
  <c r="E66" i="157"/>
  <c r="E31" i="157"/>
  <c r="F71" i="156"/>
  <c r="F36" i="156"/>
  <c r="H35" i="156"/>
  <c r="H70" i="156"/>
  <c r="E35" i="156"/>
  <c r="E70" i="156"/>
  <c r="F34" i="156"/>
  <c r="F69" i="156"/>
  <c r="H33" i="156"/>
  <c r="H68" i="156"/>
  <c r="E33" i="156"/>
  <c r="E68" i="156"/>
  <c r="F32" i="156"/>
  <c r="F67" i="156"/>
  <c r="H66" i="156"/>
  <c r="H31" i="156"/>
  <c r="E31" i="156"/>
  <c r="E66" i="156"/>
  <c r="F36" i="155"/>
  <c r="F71" i="155"/>
  <c r="H35" i="155"/>
  <c r="H70" i="155"/>
  <c r="E35" i="155"/>
  <c r="E70" i="155"/>
  <c r="F34" i="155"/>
  <c r="F69" i="155"/>
  <c r="H33" i="155"/>
  <c r="H68" i="155"/>
  <c r="E68" i="155"/>
  <c r="E33" i="155"/>
  <c r="F32" i="155"/>
  <c r="F67" i="155"/>
  <c r="H66" i="155"/>
  <c r="H31" i="155"/>
  <c r="E31" i="155"/>
  <c r="E66" i="155"/>
  <c r="F71" i="154"/>
  <c r="F36" i="154"/>
  <c r="H35" i="154"/>
  <c r="H70" i="154"/>
  <c r="E35" i="154"/>
  <c r="E70" i="154"/>
  <c r="F69" i="154"/>
  <c r="F34" i="154"/>
  <c r="H33" i="154"/>
  <c r="H68" i="154"/>
  <c r="E33" i="154"/>
  <c r="E68" i="154"/>
  <c r="F32" i="154"/>
  <c r="F67" i="154"/>
  <c r="H66" i="154"/>
  <c r="H31" i="154"/>
  <c r="E31" i="154"/>
  <c r="E66" i="154"/>
  <c r="F71" i="153"/>
  <c r="F36" i="153"/>
  <c r="H35" i="153"/>
  <c r="H70" i="153"/>
  <c r="E35" i="153"/>
  <c r="E70" i="153"/>
  <c r="F69" i="153"/>
  <c r="F34" i="153"/>
  <c r="H68" i="153"/>
  <c r="H33" i="153"/>
  <c r="E33" i="153"/>
  <c r="E68" i="153"/>
  <c r="F32" i="153"/>
  <c r="F67" i="153"/>
  <c r="H31" i="153"/>
  <c r="H66" i="153"/>
  <c r="E31" i="153"/>
  <c r="E66" i="153"/>
  <c r="F71" i="152"/>
  <c r="F36" i="152"/>
  <c r="H35" i="152"/>
  <c r="H70" i="152"/>
  <c r="E70" i="152"/>
  <c r="E35" i="152"/>
  <c r="F69" i="152"/>
  <c r="F34" i="152"/>
  <c r="H68" i="152"/>
  <c r="H33" i="152"/>
  <c r="E68" i="152"/>
  <c r="E33" i="152"/>
  <c r="F32" i="152"/>
  <c r="F67" i="152"/>
  <c r="H31" i="152"/>
  <c r="H66" i="152"/>
  <c r="E66" i="152"/>
  <c r="E31" i="152"/>
  <c r="F71" i="151"/>
  <c r="F36" i="151"/>
  <c r="H35" i="151"/>
  <c r="H70" i="151"/>
  <c r="E35" i="151"/>
  <c r="E70" i="151"/>
  <c r="F34" i="151"/>
  <c r="F69" i="151"/>
  <c r="H33" i="151"/>
  <c r="H68" i="151"/>
  <c r="E33" i="151"/>
  <c r="E68" i="151"/>
  <c r="F32" i="151"/>
  <c r="F67" i="151"/>
  <c r="H66" i="151"/>
  <c r="H31" i="151"/>
  <c r="E31" i="151"/>
  <c r="E66" i="151"/>
  <c r="F71" i="150"/>
  <c r="F36" i="150"/>
  <c r="H35" i="150"/>
  <c r="H70" i="150"/>
  <c r="E35" i="150"/>
  <c r="E70" i="150"/>
  <c r="F34" i="150"/>
  <c r="F69" i="150"/>
  <c r="H68" i="150"/>
  <c r="H33" i="150"/>
  <c r="E33" i="150"/>
  <c r="E68" i="150"/>
  <c r="F32" i="150"/>
  <c r="F67" i="150"/>
  <c r="H31" i="150"/>
  <c r="H66" i="150"/>
  <c r="E31" i="150"/>
  <c r="E66" i="150"/>
  <c r="F71" i="149"/>
  <c r="F36" i="149"/>
  <c r="H35" i="149"/>
  <c r="H70" i="149"/>
  <c r="E35" i="149"/>
  <c r="E70" i="149"/>
  <c r="F34" i="149"/>
  <c r="F69" i="149"/>
  <c r="H68" i="149"/>
  <c r="H33" i="149"/>
  <c r="E33" i="149"/>
  <c r="E68" i="149"/>
  <c r="F32" i="149"/>
  <c r="F67" i="149"/>
  <c r="H31" i="149"/>
  <c r="H66" i="149"/>
  <c r="E31" i="149"/>
  <c r="E66" i="149"/>
  <c r="G510" i="4"/>
  <c r="F12" i="160" s="1" a="1"/>
  <c r="F12" i="160" s="1"/>
  <c r="I509" i="4"/>
  <c r="H11" i="160" s="1" a="1"/>
  <c r="H11" i="160" s="1"/>
  <c r="F509" i="4"/>
  <c r="E11" i="160" s="1" a="1"/>
  <c r="E11" i="160" s="1"/>
  <c r="G508" i="4"/>
  <c r="F10" i="160" s="1" a="1"/>
  <c r="F10" i="160" s="1"/>
  <c r="I507" i="4"/>
  <c r="H9" i="160" s="1" a="1"/>
  <c r="H9" i="160" s="1"/>
  <c r="F507" i="4"/>
  <c r="E9" i="160" s="1" a="1"/>
  <c r="E9" i="160" s="1"/>
  <c r="G506" i="4"/>
  <c r="F8" i="160" s="1" a="1"/>
  <c r="F8" i="160" s="1"/>
  <c r="I505" i="4"/>
  <c r="H7" i="160" s="1" a="1"/>
  <c r="H7" i="160" s="1"/>
  <c r="F505" i="4"/>
  <c r="E7" i="160" s="1" a="1"/>
  <c r="E7" i="160" s="1"/>
  <c r="G498" i="4"/>
  <c r="F12" i="159" s="1" a="1"/>
  <c r="F12" i="159" s="1"/>
  <c r="I497" i="4"/>
  <c r="H11" i="159" s="1" a="1"/>
  <c r="H11" i="159" s="1"/>
  <c r="F497" i="4"/>
  <c r="E11" i="159" s="1" a="1"/>
  <c r="E11" i="159" s="1"/>
  <c r="G496" i="4"/>
  <c r="F10" i="159" s="1" a="1"/>
  <c r="F10" i="159" s="1"/>
  <c r="I495" i="4"/>
  <c r="H9" i="159" s="1" a="1"/>
  <c r="H9" i="159" s="1"/>
  <c r="F495" i="4"/>
  <c r="E9" i="159" s="1" a="1"/>
  <c r="E9" i="159" s="1"/>
  <c r="G494" i="4"/>
  <c r="F8" i="159" s="1" a="1"/>
  <c r="F8" i="159" s="1"/>
  <c r="I493" i="4"/>
  <c r="H7" i="159" s="1" a="1"/>
  <c r="H7" i="159" s="1"/>
  <c r="F493" i="4"/>
  <c r="E7" i="159" s="1" a="1"/>
  <c r="E7" i="159" s="1"/>
  <c r="G486" i="4"/>
  <c r="F12" i="158" s="1" a="1"/>
  <c r="F12" i="158" s="1"/>
  <c r="I485" i="4"/>
  <c r="H11" i="158" s="1" a="1"/>
  <c r="H11" i="158" s="1"/>
  <c r="F485" i="4"/>
  <c r="E11" i="158" s="1" a="1"/>
  <c r="E11" i="158" s="1"/>
  <c r="G484" i="4"/>
  <c r="F10" i="158" s="1" a="1"/>
  <c r="F10" i="158" s="1"/>
  <c r="I483" i="4"/>
  <c r="H9" i="158" s="1" a="1"/>
  <c r="H9" i="158" s="1"/>
  <c r="F483" i="4"/>
  <c r="E9" i="158" s="1" a="1"/>
  <c r="E9" i="158" s="1"/>
  <c r="G482" i="4"/>
  <c r="F8" i="158" s="1" a="1"/>
  <c r="F8" i="158" s="1"/>
  <c r="I481" i="4"/>
  <c r="H7" i="158" s="1" a="1"/>
  <c r="H7" i="158" s="1"/>
  <c r="F481" i="4"/>
  <c r="E7" i="158" s="1" a="1"/>
  <c r="E7" i="158" s="1"/>
  <c r="G474" i="4"/>
  <c r="F12" i="157" s="1" a="1"/>
  <c r="F12" i="157" s="1"/>
  <c r="I473" i="4"/>
  <c r="H11" i="157" s="1" a="1"/>
  <c r="H11" i="157" s="1"/>
  <c r="F473" i="4"/>
  <c r="E11" i="157" s="1" a="1"/>
  <c r="E11" i="157" s="1"/>
  <c r="G472" i="4"/>
  <c r="F10" i="157" s="1" a="1"/>
  <c r="F10" i="157" s="1"/>
  <c r="I471" i="4"/>
  <c r="H9" i="157" s="1" a="1"/>
  <c r="H9" i="157" s="1"/>
  <c r="F471" i="4"/>
  <c r="E9" i="157" s="1" a="1"/>
  <c r="E9" i="157" s="1"/>
  <c r="G470" i="4"/>
  <c r="F8" i="157" s="1" a="1"/>
  <c r="F8" i="157" s="1"/>
  <c r="I469" i="4"/>
  <c r="H7" i="157" s="1" a="1"/>
  <c r="H7" i="157" s="1"/>
  <c r="F469" i="4"/>
  <c r="E7" i="157" s="1" a="1"/>
  <c r="E7" i="157" s="1"/>
  <c r="G462" i="4"/>
  <c r="F12" i="156" s="1" a="1"/>
  <c r="F12" i="156" s="1"/>
  <c r="I461" i="4"/>
  <c r="H11" i="156" s="1" a="1"/>
  <c r="H11" i="156" s="1"/>
  <c r="F461" i="4"/>
  <c r="E11" i="156" s="1" a="1"/>
  <c r="E11" i="156" s="1"/>
  <c r="G460" i="4"/>
  <c r="F10" i="156" s="1" a="1"/>
  <c r="F10" i="156" s="1"/>
  <c r="I459" i="4"/>
  <c r="H9" i="156" s="1" a="1"/>
  <c r="H9" i="156" s="1"/>
  <c r="F459" i="4"/>
  <c r="E9" i="156" s="1" a="1"/>
  <c r="E9" i="156" s="1"/>
  <c r="G458" i="4"/>
  <c r="F8" i="156" s="1" a="1"/>
  <c r="F8" i="156" s="1"/>
  <c r="I457" i="4"/>
  <c r="H7" i="156" s="1" a="1"/>
  <c r="H7" i="156" s="1"/>
  <c r="F457" i="4"/>
  <c r="E7" i="156" s="1" a="1"/>
  <c r="E7" i="156" s="1"/>
  <c r="G450" i="4"/>
  <c r="F12" i="155" s="1" a="1"/>
  <c r="F12" i="155" s="1"/>
  <c r="I449" i="4"/>
  <c r="H11" i="155" s="1" a="1"/>
  <c r="H11" i="155" s="1"/>
  <c r="F449" i="4"/>
  <c r="E11" i="155" s="1" a="1"/>
  <c r="E11" i="155" s="1"/>
  <c r="G448" i="4"/>
  <c r="F10" i="155" s="1" a="1"/>
  <c r="F10" i="155" s="1"/>
  <c r="I447" i="4"/>
  <c r="H9" i="155" s="1" a="1"/>
  <c r="H9" i="155" s="1"/>
  <c r="F447" i="4"/>
  <c r="E9" i="155" s="1" a="1"/>
  <c r="E9" i="155" s="1"/>
  <c r="G446" i="4"/>
  <c r="F8" i="155" s="1" a="1"/>
  <c r="F8" i="155" s="1"/>
  <c r="I445" i="4"/>
  <c r="H7" i="155" s="1" a="1"/>
  <c r="H7" i="155" s="1"/>
  <c r="F445" i="4"/>
  <c r="E7" i="155" s="1" a="1"/>
  <c r="E7" i="155" s="1"/>
  <c r="G438" i="4"/>
  <c r="F12" i="154" s="1" a="1"/>
  <c r="F12" i="154" s="1"/>
  <c r="I437" i="4"/>
  <c r="H11" i="154" s="1" a="1"/>
  <c r="H11" i="154" s="1"/>
  <c r="F437" i="4"/>
  <c r="E11" i="154" s="1" a="1"/>
  <c r="E11" i="154" s="1"/>
  <c r="G436" i="4"/>
  <c r="F10" i="154" s="1" a="1"/>
  <c r="F10" i="154" s="1"/>
  <c r="I435" i="4"/>
  <c r="H9" i="154" s="1" a="1"/>
  <c r="H9" i="154" s="1"/>
  <c r="F435" i="4"/>
  <c r="E9" i="154" s="1" a="1"/>
  <c r="E9" i="154" s="1"/>
  <c r="G434" i="4"/>
  <c r="F8" i="154" s="1" a="1"/>
  <c r="F8" i="154" s="1"/>
  <c r="I433" i="4"/>
  <c r="H7" i="154" s="1" a="1"/>
  <c r="H7" i="154" s="1"/>
  <c r="F433" i="4"/>
  <c r="E7" i="154" s="1" a="1"/>
  <c r="E7" i="154" s="1"/>
  <c r="G426" i="4"/>
  <c r="F12" i="153" s="1" a="1"/>
  <c r="F12" i="153" s="1"/>
  <c r="I425" i="4"/>
  <c r="H11" i="153" s="1" a="1"/>
  <c r="H11" i="153" s="1"/>
  <c r="F425" i="4"/>
  <c r="E11" i="153" s="1" a="1"/>
  <c r="E11" i="153" s="1"/>
  <c r="G424" i="4"/>
  <c r="F10" i="153" s="1" a="1"/>
  <c r="F10" i="153" s="1"/>
  <c r="I423" i="4"/>
  <c r="H9" i="153" s="1" a="1"/>
  <c r="H9" i="153" s="1"/>
  <c r="F423" i="4"/>
  <c r="E9" i="153" s="1" a="1"/>
  <c r="E9" i="153" s="1"/>
  <c r="G422" i="4"/>
  <c r="F8" i="153" s="1" a="1"/>
  <c r="F8" i="153" s="1"/>
  <c r="I421" i="4"/>
  <c r="H7" i="153" s="1" a="1"/>
  <c r="H7" i="153" s="1"/>
  <c r="F421" i="4"/>
  <c r="E7" i="153" s="1" a="1"/>
  <c r="E7" i="153" s="1"/>
  <c r="G414" i="4"/>
  <c r="F12" i="152" s="1" a="1"/>
  <c r="F12" i="152" s="1"/>
  <c r="I413" i="4"/>
  <c r="H11" i="152" s="1" a="1"/>
  <c r="H11" i="152" s="1"/>
  <c r="F413" i="4"/>
  <c r="E11" i="152" s="1" a="1"/>
  <c r="E11" i="152" s="1"/>
  <c r="G412" i="4"/>
  <c r="F10" i="152" s="1" a="1"/>
  <c r="F10" i="152" s="1"/>
  <c r="I411" i="4"/>
  <c r="H9" i="152" s="1" a="1"/>
  <c r="H9" i="152" s="1"/>
  <c r="F411" i="4"/>
  <c r="E9" i="152" s="1" a="1"/>
  <c r="E9" i="152" s="1"/>
  <c r="G410" i="4"/>
  <c r="F8" i="152" s="1" a="1"/>
  <c r="F8" i="152" s="1"/>
  <c r="I409" i="4"/>
  <c r="H7" i="152" s="1" a="1"/>
  <c r="H7" i="152" s="1"/>
  <c r="F409" i="4"/>
  <c r="E7" i="152" s="1" a="1"/>
  <c r="E7" i="152" s="1"/>
  <c r="G402" i="4"/>
  <c r="F12" i="151" s="1" a="1"/>
  <c r="F12" i="151" s="1"/>
  <c r="I401" i="4"/>
  <c r="H11" i="151" s="1" a="1"/>
  <c r="H11" i="151" s="1"/>
  <c r="F401" i="4"/>
  <c r="E11" i="151" s="1" a="1"/>
  <c r="E11" i="151" s="1"/>
  <c r="G400" i="4"/>
  <c r="F10" i="151" s="1" a="1"/>
  <c r="F10" i="151" s="1"/>
  <c r="I399" i="4"/>
  <c r="H9" i="151" s="1" a="1"/>
  <c r="H9" i="151" s="1"/>
  <c r="F399" i="4"/>
  <c r="E9" i="151" s="1" a="1"/>
  <c r="E9" i="151" s="1"/>
  <c r="G398" i="4"/>
  <c r="F8" i="151" s="1" a="1"/>
  <c r="F8" i="151" s="1"/>
  <c r="I397" i="4"/>
  <c r="H7" i="151" s="1" a="1"/>
  <c r="H7" i="151" s="1"/>
  <c r="F397" i="4"/>
  <c r="E7" i="151" s="1" a="1"/>
  <c r="E7" i="151" s="1"/>
  <c r="G390" i="4"/>
  <c r="F12" i="150" s="1" a="1"/>
  <c r="F12" i="150" s="1"/>
  <c r="I389" i="4"/>
  <c r="H11" i="150" s="1" a="1"/>
  <c r="H11" i="150" s="1"/>
  <c r="F389" i="4"/>
  <c r="E11" i="150" s="1" a="1"/>
  <c r="E11" i="150" s="1"/>
  <c r="G388" i="4"/>
  <c r="F10" i="150" s="1" a="1"/>
  <c r="F10" i="150" s="1"/>
  <c r="I387" i="4"/>
  <c r="H9" i="150" s="1" a="1"/>
  <c r="H9" i="150" s="1"/>
  <c r="F387" i="4"/>
  <c r="E9" i="150" s="1" a="1"/>
  <c r="E9" i="150" s="1"/>
  <c r="G386" i="4"/>
  <c r="F8" i="150" s="1" a="1"/>
  <c r="F8" i="150" s="1"/>
  <c r="I385" i="4"/>
  <c r="H7" i="150" s="1" a="1"/>
  <c r="H7" i="150" s="1"/>
  <c r="F385" i="4"/>
  <c r="E7" i="150" s="1" a="1"/>
  <c r="E7" i="150" s="1"/>
  <c r="G378" i="4"/>
  <c r="F12" i="149" s="1" a="1"/>
  <c r="F12" i="149" s="1"/>
  <c r="I377" i="4"/>
  <c r="H11" i="149" s="1" a="1"/>
  <c r="H11" i="149" s="1"/>
  <c r="F377" i="4"/>
  <c r="E11" i="149" s="1" a="1"/>
  <c r="E11" i="149" s="1"/>
  <c r="G376" i="4"/>
  <c r="F10" i="149" s="1" a="1"/>
  <c r="F10" i="149" s="1"/>
  <c r="I375" i="4"/>
  <c r="H9" i="149" s="1" a="1"/>
  <c r="H9" i="149" s="1"/>
  <c r="F375" i="4"/>
  <c r="E9" i="149" s="1" a="1"/>
  <c r="E9" i="149" s="1"/>
  <c r="G374" i="4"/>
  <c r="F8" i="149" s="1" a="1"/>
  <c r="F8" i="149" s="1"/>
  <c r="I373" i="4"/>
  <c r="H7" i="149" s="1" a="1"/>
  <c r="H7" i="149" s="1"/>
  <c r="F373" i="4"/>
  <c r="E7" i="149" s="1" a="1"/>
  <c r="E7" i="149" s="1"/>
  <c r="I510" i="4"/>
  <c r="H12" i="160" s="1" a="1"/>
  <c r="H12" i="160" s="1"/>
  <c r="F510" i="4"/>
  <c r="E12" i="160" s="1" a="1"/>
  <c r="E12" i="160" s="1"/>
  <c r="G509" i="4"/>
  <c r="F11" i="160" s="1" a="1"/>
  <c r="F11" i="160" s="1"/>
  <c r="I508" i="4"/>
  <c r="H10" i="160" s="1" a="1"/>
  <c r="H10" i="160" s="1"/>
  <c r="F508" i="4"/>
  <c r="E10" i="160" s="1" a="1"/>
  <c r="E10" i="160" s="1"/>
  <c r="G507" i="4"/>
  <c r="F9" i="160" s="1" a="1"/>
  <c r="F9" i="160" s="1"/>
  <c r="I506" i="4"/>
  <c r="H8" i="160" s="1" a="1"/>
  <c r="H8" i="160" s="1"/>
  <c r="F506" i="4"/>
  <c r="E8" i="160" s="1" a="1"/>
  <c r="E8" i="160" s="1"/>
  <c r="G505" i="4"/>
  <c r="F7" i="160" s="1" a="1"/>
  <c r="F7" i="160" s="1"/>
  <c r="I498" i="4"/>
  <c r="H12" i="159" s="1" a="1"/>
  <c r="H12" i="159" s="1"/>
  <c r="F498" i="4"/>
  <c r="E12" i="159" s="1" a="1"/>
  <c r="E12" i="159" s="1"/>
  <c r="G497" i="4"/>
  <c r="F11" i="159" s="1" a="1"/>
  <c r="F11" i="159" s="1"/>
  <c r="I496" i="4"/>
  <c r="H10" i="159" s="1" a="1"/>
  <c r="H10" i="159" s="1"/>
  <c r="F496" i="4"/>
  <c r="E10" i="159" s="1" a="1"/>
  <c r="E10" i="159" s="1"/>
  <c r="G495" i="4"/>
  <c r="F9" i="159" s="1" a="1"/>
  <c r="F9" i="159" s="1"/>
  <c r="I494" i="4"/>
  <c r="H8" i="159" s="1" a="1"/>
  <c r="H8" i="159" s="1"/>
  <c r="F494" i="4"/>
  <c r="E8" i="159" s="1" a="1"/>
  <c r="E8" i="159" s="1"/>
  <c r="G493" i="4"/>
  <c r="F7" i="159" s="1" a="1"/>
  <c r="F7" i="159" s="1"/>
  <c r="I486" i="4"/>
  <c r="H12" i="158" s="1" a="1"/>
  <c r="H12" i="158" s="1"/>
  <c r="F486" i="4"/>
  <c r="E12" i="158" s="1" a="1"/>
  <c r="E12" i="158" s="1"/>
  <c r="G485" i="4"/>
  <c r="F11" i="158" s="1" a="1"/>
  <c r="F11" i="158" s="1"/>
  <c r="I484" i="4"/>
  <c r="H10" i="158" s="1" a="1"/>
  <c r="H10" i="158" s="1"/>
  <c r="F484" i="4"/>
  <c r="E10" i="158" s="1" a="1"/>
  <c r="E10" i="158" s="1"/>
  <c r="G483" i="4"/>
  <c r="F9" i="158" s="1" a="1"/>
  <c r="F9" i="158" s="1"/>
  <c r="I482" i="4"/>
  <c r="H8" i="158" s="1" a="1"/>
  <c r="H8" i="158" s="1"/>
  <c r="F482" i="4"/>
  <c r="E8" i="158" s="1" a="1"/>
  <c r="E8" i="158" s="1"/>
  <c r="G481" i="4"/>
  <c r="F7" i="158" s="1" a="1"/>
  <c r="F7" i="158" s="1"/>
  <c r="I474" i="4"/>
  <c r="H12" i="157" s="1" a="1"/>
  <c r="H12" i="157" s="1"/>
  <c r="F474" i="4"/>
  <c r="E12" i="157" s="1" a="1"/>
  <c r="E12" i="157" s="1"/>
  <c r="G473" i="4"/>
  <c r="F11" i="157" s="1" a="1"/>
  <c r="F11" i="157" s="1"/>
  <c r="I472" i="4"/>
  <c r="H10" i="157" s="1" a="1"/>
  <c r="H10" i="157" s="1"/>
  <c r="F472" i="4"/>
  <c r="E10" i="157" s="1" a="1"/>
  <c r="E10" i="157" s="1"/>
  <c r="G471" i="4"/>
  <c r="F9" i="157" s="1" a="1"/>
  <c r="F9" i="157" s="1"/>
  <c r="I470" i="4"/>
  <c r="H8" i="157" s="1" a="1"/>
  <c r="H8" i="157" s="1"/>
  <c r="F470" i="4"/>
  <c r="E8" i="157" s="1" a="1"/>
  <c r="E8" i="157" s="1"/>
  <c r="G469" i="4"/>
  <c r="F7" i="157" s="1" a="1"/>
  <c r="F7" i="157" s="1"/>
  <c r="I462" i="4"/>
  <c r="H12" i="156" s="1" a="1"/>
  <c r="H12" i="156" s="1"/>
  <c r="F462" i="4"/>
  <c r="E12" i="156" s="1" a="1"/>
  <c r="E12" i="156" s="1"/>
  <c r="G461" i="4"/>
  <c r="F11" i="156" s="1" a="1"/>
  <c r="F11" i="156" s="1"/>
  <c r="I460" i="4"/>
  <c r="H10" i="156" s="1" a="1"/>
  <c r="H10" i="156" s="1"/>
  <c r="F460" i="4"/>
  <c r="E10" i="156" s="1" a="1"/>
  <c r="E10" i="156" s="1"/>
  <c r="G459" i="4"/>
  <c r="F9" i="156" s="1" a="1"/>
  <c r="F9" i="156" s="1"/>
  <c r="I458" i="4"/>
  <c r="H8" i="156" s="1" a="1"/>
  <c r="H8" i="156" s="1"/>
  <c r="F458" i="4"/>
  <c r="E8" i="156" s="1" a="1"/>
  <c r="E8" i="156" s="1"/>
  <c r="G457" i="4"/>
  <c r="F7" i="156" s="1" a="1"/>
  <c r="F7" i="156" s="1"/>
  <c r="I450" i="4"/>
  <c r="H12" i="155" s="1" a="1"/>
  <c r="H12" i="155" s="1"/>
  <c r="F450" i="4"/>
  <c r="E12" i="155" s="1" a="1"/>
  <c r="E12" i="155" s="1"/>
  <c r="G449" i="4"/>
  <c r="F11" i="155" s="1" a="1"/>
  <c r="F11" i="155" s="1"/>
  <c r="I448" i="4"/>
  <c r="H10" i="155" s="1" a="1"/>
  <c r="H10" i="155" s="1"/>
  <c r="F448" i="4"/>
  <c r="E10" i="155" s="1" a="1"/>
  <c r="E10" i="155" s="1"/>
  <c r="G447" i="4"/>
  <c r="F9" i="155" s="1" a="1"/>
  <c r="F9" i="155" s="1"/>
  <c r="I446" i="4"/>
  <c r="H8" i="155" s="1" a="1"/>
  <c r="H8" i="155" s="1"/>
  <c r="F446" i="4"/>
  <c r="E8" i="155" s="1" a="1"/>
  <c r="E8" i="155" s="1"/>
  <c r="G445" i="4"/>
  <c r="F7" i="155" s="1" a="1"/>
  <c r="F7" i="155" s="1"/>
  <c r="I438" i="4"/>
  <c r="H12" i="154" s="1" a="1"/>
  <c r="H12" i="154" s="1"/>
  <c r="F438" i="4"/>
  <c r="E12" i="154" s="1" a="1"/>
  <c r="E12" i="154" s="1"/>
  <c r="G437" i="4"/>
  <c r="F11" i="154" s="1" a="1"/>
  <c r="F11" i="154" s="1"/>
  <c r="I436" i="4"/>
  <c r="H10" i="154" s="1" a="1"/>
  <c r="H10" i="154" s="1"/>
  <c r="F436" i="4"/>
  <c r="E10" i="154" s="1" a="1"/>
  <c r="E10" i="154" s="1"/>
  <c r="G435" i="4"/>
  <c r="F9" i="154" s="1" a="1"/>
  <c r="F9" i="154" s="1"/>
  <c r="I434" i="4"/>
  <c r="H8" i="154" s="1" a="1"/>
  <c r="H8" i="154" s="1"/>
  <c r="F434" i="4"/>
  <c r="E8" i="154" s="1" a="1"/>
  <c r="E8" i="154" s="1"/>
  <c r="G433" i="4"/>
  <c r="F7" i="154" s="1" a="1"/>
  <c r="F7" i="154" s="1"/>
  <c r="I426" i="4"/>
  <c r="H12" i="153" s="1" a="1"/>
  <c r="H12" i="153" s="1"/>
  <c r="F426" i="4"/>
  <c r="E12" i="153" s="1" a="1"/>
  <c r="E12" i="153" s="1"/>
  <c r="G425" i="4"/>
  <c r="F11" i="153" s="1" a="1"/>
  <c r="F11" i="153" s="1"/>
  <c r="I424" i="4"/>
  <c r="H10" i="153" s="1" a="1"/>
  <c r="H10" i="153" s="1"/>
  <c r="F424" i="4"/>
  <c r="E10" i="153" s="1" a="1"/>
  <c r="E10" i="153" s="1"/>
  <c r="G423" i="4"/>
  <c r="F9" i="153" s="1" a="1"/>
  <c r="F9" i="153" s="1"/>
  <c r="I422" i="4"/>
  <c r="H8" i="153" s="1" a="1"/>
  <c r="H8" i="153" s="1"/>
  <c r="F422" i="4"/>
  <c r="E8" i="153" s="1" a="1"/>
  <c r="E8" i="153" s="1"/>
  <c r="G421" i="4"/>
  <c r="F7" i="153" s="1" a="1"/>
  <c r="F7" i="153" s="1"/>
  <c r="I414" i="4"/>
  <c r="H12" i="152" s="1" a="1"/>
  <c r="H12" i="152" s="1"/>
  <c r="F414" i="4"/>
  <c r="E12" i="152" s="1" a="1"/>
  <c r="E12" i="152" s="1"/>
  <c r="G413" i="4"/>
  <c r="F11" i="152" s="1" a="1"/>
  <c r="F11" i="152" s="1"/>
  <c r="I412" i="4"/>
  <c r="H10" i="152" s="1" a="1"/>
  <c r="H10" i="152" s="1"/>
  <c r="F412" i="4"/>
  <c r="E10" i="152" s="1" a="1"/>
  <c r="E10" i="152" s="1"/>
  <c r="G411" i="4"/>
  <c r="F9" i="152" s="1" a="1"/>
  <c r="F9" i="152" s="1"/>
  <c r="I410" i="4"/>
  <c r="H8" i="152" s="1" a="1"/>
  <c r="H8" i="152" s="1"/>
  <c r="F410" i="4"/>
  <c r="E8" i="152" s="1" a="1"/>
  <c r="E8" i="152" s="1"/>
  <c r="G409" i="4"/>
  <c r="F7" i="152" s="1" a="1"/>
  <c r="F7" i="152" s="1"/>
  <c r="I402" i="4"/>
  <c r="H12" i="151" s="1" a="1"/>
  <c r="H12" i="151" s="1"/>
  <c r="F402" i="4"/>
  <c r="E12" i="151" s="1" a="1"/>
  <c r="E12" i="151" s="1"/>
  <c r="G401" i="4"/>
  <c r="F11" i="151" s="1" a="1"/>
  <c r="F11" i="151" s="1"/>
  <c r="I400" i="4"/>
  <c r="H10" i="151" s="1" a="1"/>
  <c r="H10" i="151" s="1"/>
  <c r="F400" i="4"/>
  <c r="E10" i="151" s="1" a="1"/>
  <c r="E10" i="151" s="1"/>
  <c r="G399" i="4"/>
  <c r="F9" i="151" s="1" a="1"/>
  <c r="F9" i="151" s="1"/>
  <c r="I398" i="4"/>
  <c r="H8" i="151" s="1" a="1"/>
  <c r="H8" i="151" s="1"/>
  <c r="F398" i="4"/>
  <c r="E8" i="151" s="1" a="1"/>
  <c r="E8" i="151" s="1"/>
  <c r="G397" i="4"/>
  <c r="F7" i="151" s="1" a="1"/>
  <c r="F7" i="151" s="1"/>
  <c r="I390" i="4"/>
  <c r="H12" i="150" s="1" a="1"/>
  <c r="H12" i="150" s="1"/>
  <c r="F390" i="4"/>
  <c r="E12" i="150" s="1" a="1"/>
  <c r="E12" i="150" s="1"/>
  <c r="G389" i="4"/>
  <c r="F11" i="150" s="1" a="1"/>
  <c r="F11" i="150" s="1"/>
  <c r="I388" i="4"/>
  <c r="H10" i="150" s="1" a="1"/>
  <c r="H10" i="150" s="1"/>
  <c r="F388" i="4"/>
  <c r="E10" i="150" s="1" a="1"/>
  <c r="E10" i="150" s="1"/>
  <c r="G387" i="4"/>
  <c r="F9" i="150" s="1" a="1"/>
  <c r="F9" i="150" s="1"/>
  <c r="I386" i="4"/>
  <c r="H8" i="150" s="1" a="1"/>
  <c r="H8" i="150" s="1"/>
  <c r="F386" i="4"/>
  <c r="E8" i="150" s="1" a="1"/>
  <c r="E8" i="150" s="1"/>
  <c r="G385" i="4"/>
  <c r="F7" i="150" s="1" a="1"/>
  <c r="F7" i="150" s="1"/>
  <c r="I378" i="4"/>
  <c r="H12" i="149" s="1" a="1"/>
  <c r="H12" i="149" s="1"/>
  <c r="F378" i="4"/>
  <c r="E12" i="149" s="1" a="1"/>
  <c r="E12" i="149" s="1"/>
  <c r="G377" i="4"/>
  <c r="F11" i="149" s="1" a="1"/>
  <c r="F11" i="149" s="1"/>
  <c r="I376" i="4"/>
  <c r="H10" i="149" s="1" a="1"/>
  <c r="H10" i="149" s="1"/>
  <c r="F376" i="4"/>
  <c r="E10" i="149" s="1" a="1"/>
  <c r="E10" i="149" s="1"/>
  <c r="G375" i="4"/>
  <c r="F9" i="149" s="1" a="1"/>
  <c r="F9" i="149" s="1"/>
  <c r="I374" i="4"/>
  <c r="H8" i="149" s="1" a="1"/>
  <c r="H8" i="149" s="1"/>
  <c r="F374" i="4"/>
  <c r="E8" i="149" s="1" a="1"/>
  <c r="E8" i="149" s="1"/>
  <c r="G373" i="4"/>
  <c r="F7" i="149" s="1" a="1"/>
  <c r="F7" i="149" s="1"/>
  <c r="I522" i="4"/>
  <c r="H12" i="161" s="1" a="1"/>
  <c r="H12" i="161" s="1"/>
  <c r="F522" i="4"/>
  <c r="E12" i="161" s="1" a="1"/>
  <c r="E12" i="161" s="1"/>
  <c r="G521" i="4"/>
  <c r="F11" i="161" s="1" a="1"/>
  <c r="F11" i="161" s="1"/>
  <c r="I520" i="4"/>
  <c r="H10" i="161" s="1" a="1"/>
  <c r="H10" i="161" s="1"/>
  <c r="F520" i="4"/>
  <c r="E10" i="161" s="1" a="1"/>
  <c r="E10" i="161" s="1"/>
  <c r="G519" i="4"/>
  <c r="F9" i="161" s="1" a="1"/>
  <c r="F9" i="161" s="1"/>
  <c r="I518" i="4"/>
  <c r="H8" i="161" s="1" a="1"/>
  <c r="H8" i="161" s="1"/>
  <c r="F518" i="4"/>
  <c r="E8" i="161" s="1" a="1"/>
  <c r="E8" i="161" s="1"/>
  <c r="G517" i="4"/>
  <c r="F7" i="161" s="1" a="1"/>
  <c r="F7" i="161" s="1"/>
  <c r="G522" i="4"/>
  <c r="F12" i="161" s="1" a="1"/>
  <c r="F12" i="161" s="1"/>
  <c r="I521" i="4"/>
  <c r="H11" i="161" s="1" a="1"/>
  <c r="H11" i="161" s="1"/>
  <c r="F521" i="4"/>
  <c r="E11" i="161" s="1" a="1"/>
  <c r="E11" i="161" s="1"/>
  <c r="G520" i="4"/>
  <c r="F10" i="161" s="1" a="1"/>
  <c r="F10" i="161" s="1"/>
  <c r="I519" i="4"/>
  <c r="H9" i="161" s="1" a="1"/>
  <c r="H9" i="161" s="1"/>
  <c r="F519" i="4"/>
  <c r="E9" i="161" s="1" a="1"/>
  <c r="E9" i="161" s="1"/>
  <c r="G518" i="4"/>
  <c r="F8" i="161" s="1" a="1"/>
  <c r="F8" i="161" s="1"/>
  <c r="I517" i="4"/>
  <c r="H7" i="161" s="1" a="1"/>
  <c r="H7" i="161" s="1"/>
  <c r="F517" i="4"/>
  <c r="E7" i="161" s="1" a="1"/>
  <c r="E7" i="161" s="1"/>
  <c r="E60" i="161" l="1"/>
  <c r="E24" i="161"/>
  <c r="E38" i="161" s="1"/>
  <c r="H125" i="161"/>
  <c r="H62" i="161"/>
  <c r="H79" i="161" s="1"/>
  <c r="H26" i="161"/>
  <c r="H40" i="161" s="1"/>
  <c r="F128" i="161"/>
  <c r="F29" i="161"/>
  <c r="F43" i="161" s="1"/>
  <c r="F65" i="161"/>
  <c r="F82" i="161" s="1"/>
  <c r="F26" i="161"/>
  <c r="F40" i="161" s="1"/>
  <c r="F47" i="161" s="1"/>
  <c r="F125" i="161"/>
  <c r="F62" i="161"/>
  <c r="F79" i="161" s="1"/>
  <c r="E65" i="161"/>
  <c r="E29" i="161"/>
  <c r="E43" i="161" s="1"/>
  <c r="H61" i="149"/>
  <c r="H78" i="149" s="1"/>
  <c r="H25" i="149"/>
  <c r="H39" i="149" s="1"/>
  <c r="H124" i="149"/>
  <c r="F127" i="149"/>
  <c r="F64" i="149"/>
  <c r="F81" i="149" s="1"/>
  <c r="F28" i="149"/>
  <c r="F42" i="149" s="1"/>
  <c r="E25" i="150"/>
  <c r="E39" i="150" s="1"/>
  <c r="E61" i="150"/>
  <c r="H126" i="150"/>
  <c r="H27" i="150"/>
  <c r="H41" i="150" s="1"/>
  <c r="H63" i="150"/>
  <c r="H80" i="150" s="1"/>
  <c r="F24" i="151"/>
  <c r="F38" i="151" s="1"/>
  <c r="F123" i="151"/>
  <c r="F60" i="151"/>
  <c r="F77" i="151" s="1"/>
  <c r="E63" i="151"/>
  <c r="E27" i="151"/>
  <c r="E41" i="151" s="1"/>
  <c r="H65" i="151"/>
  <c r="H82" i="151" s="1"/>
  <c r="H29" i="151"/>
  <c r="H43" i="151" s="1"/>
  <c r="H128" i="151"/>
  <c r="F125" i="152"/>
  <c r="F62" i="152"/>
  <c r="F79" i="152" s="1"/>
  <c r="F26" i="152"/>
  <c r="F40" i="152" s="1"/>
  <c r="E29" i="152"/>
  <c r="E43" i="152" s="1"/>
  <c r="E65" i="152"/>
  <c r="H61" i="153"/>
  <c r="H78" i="153" s="1"/>
  <c r="H124" i="153"/>
  <c r="H25" i="153"/>
  <c r="H39" i="153" s="1"/>
  <c r="E27" i="153"/>
  <c r="E41" i="153" s="1"/>
  <c r="E63" i="153"/>
  <c r="F127" i="153"/>
  <c r="F64" i="153"/>
  <c r="F81" i="153" s="1"/>
  <c r="F28" i="153"/>
  <c r="F42" i="153" s="1"/>
  <c r="H65" i="153"/>
  <c r="H82" i="153" s="1"/>
  <c r="H29" i="153"/>
  <c r="H43" i="153" s="1"/>
  <c r="H128" i="153"/>
  <c r="E61" i="154"/>
  <c r="E25" i="154"/>
  <c r="E39" i="154" s="1"/>
  <c r="F26" i="154"/>
  <c r="F40" i="154" s="1"/>
  <c r="F125" i="154"/>
  <c r="F62" i="154"/>
  <c r="F79" i="154" s="1"/>
  <c r="H126" i="154"/>
  <c r="H27" i="154"/>
  <c r="H41" i="154" s="1"/>
  <c r="H63" i="154"/>
  <c r="H80" i="154" s="1"/>
  <c r="E65" i="154"/>
  <c r="E29" i="154"/>
  <c r="E43" i="154" s="1"/>
  <c r="F123" i="155"/>
  <c r="F24" i="155"/>
  <c r="F38" i="155" s="1"/>
  <c r="F60" i="155"/>
  <c r="F77" i="155" s="1"/>
  <c r="H61" i="155"/>
  <c r="H78" i="155" s="1"/>
  <c r="H124" i="155"/>
  <c r="H25" i="155"/>
  <c r="H39" i="155" s="1"/>
  <c r="E63" i="155"/>
  <c r="E27" i="155"/>
  <c r="E41" i="155" s="1"/>
  <c r="F127" i="155"/>
  <c r="F28" i="155"/>
  <c r="F42" i="155" s="1"/>
  <c r="F64" i="155"/>
  <c r="F81" i="155" s="1"/>
  <c r="H128" i="155"/>
  <c r="H65" i="155"/>
  <c r="H82" i="155" s="1"/>
  <c r="H29" i="155"/>
  <c r="H43" i="155" s="1"/>
  <c r="E61" i="156"/>
  <c r="E25" i="156"/>
  <c r="E39" i="156" s="1"/>
  <c r="F26" i="156"/>
  <c r="F40" i="156" s="1"/>
  <c r="F125" i="156"/>
  <c r="F62" i="156"/>
  <c r="F79" i="156" s="1"/>
  <c r="H126" i="156"/>
  <c r="H27" i="156"/>
  <c r="H41" i="156" s="1"/>
  <c r="H63" i="156"/>
  <c r="H80" i="156" s="1"/>
  <c r="E65" i="156"/>
  <c r="E29" i="156"/>
  <c r="E43" i="156" s="1"/>
  <c r="F24" i="157"/>
  <c r="F38" i="157" s="1"/>
  <c r="F123" i="157"/>
  <c r="F60" i="157"/>
  <c r="F77" i="157" s="1"/>
  <c r="H25" i="157"/>
  <c r="H39" i="157" s="1"/>
  <c r="H61" i="157"/>
  <c r="H78" i="157" s="1"/>
  <c r="H124" i="157"/>
  <c r="E63" i="157"/>
  <c r="E27" i="157"/>
  <c r="E41" i="157" s="1"/>
  <c r="F28" i="157"/>
  <c r="F42" i="157" s="1"/>
  <c r="F127" i="157"/>
  <c r="F64" i="157"/>
  <c r="F81" i="157" s="1"/>
  <c r="H128" i="157"/>
  <c r="H65" i="157"/>
  <c r="H82" i="157" s="1"/>
  <c r="H29" i="157"/>
  <c r="H43" i="157" s="1"/>
  <c r="E61" i="158"/>
  <c r="E25" i="158"/>
  <c r="E39" i="158" s="1"/>
  <c r="F26" i="158"/>
  <c r="F40" i="158" s="1"/>
  <c r="F125" i="158"/>
  <c r="F62" i="158"/>
  <c r="F79" i="158" s="1"/>
  <c r="H63" i="158"/>
  <c r="H80" i="158" s="1"/>
  <c r="H126" i="158"/>
  <c r="H27" i="158"/>
  <c r="H41" i="158" s="1"/>
  <c r="E65" i="158"/>
  <c r="E29" i="158"/>
  <c r="E43" i="158" s="1"/>
  <c r="F123" i="159"/>
  <c r="F60" i="159"/>
  <c r="F77" i="159" s="1"/>
  <c r="F24" i="159"/>
  <c r="F38" i="159" s="1"/>
  <c r="H25" i="159"/>
  <c r="H39" i="159" s="1"/>
  <c r="H61" i="159"/>
  <c r="H78" i="159" s="1"/>
  <c r="H124" i="159"/>
  <c r="E27" i="159"/>
  <c r="E41" i="159" s="1"/>
  <c r="E63" i="159"/>
  <c r="F127" i="159"/>
  <c r="F64" i="159"/>
  <c r="F81" i="159" s="1"/>
  <c r="F28" i="159"/>
  <c r="F42" i="159" s="1"/>
  <c r="H128" i="159"/>
  <c r="H65" i="159"/>
  <c r="H82" i="159" s="1"/>
  <c r="H29" i="159"/>
  <c r="H43" i="159" s="1"/>
  <c r="E61" i="160"/>
  <c r="E25" i="160"/>
  <c r="E39" i="160" s="1"/>
  <c r="F26" i="160"/>
  <c r="F40" i="160" s="1"/>
  <c r="F125" i="160"/>
  <c r="F62" i="160"/>
  <c r="F79" i="160" s="1"/>
  <c r="H126" i="160"/>
  <c r="H27" i="160"/>
  <c r="H41" i="160" s="1"/>
  <c r="H63" i="160"/>
  <c r="H80" i="160" s="1"/>
  <c r="E65" i="160"/>
  <c r="E29" i="160"/>
  <c r="E43" i="160" s="1"/>
  <c r="E24" i="149"/>
  <c r="E38" i="149" s="1"/>
  <c r="E60" i="149"/>
  <c r="F61" i="149"/>
  <c r="F78" i="149" s="1"/>
  <c r="F124" i="149"/>
  <c r="F25" i="149"/>
  <c r="F39" i="149" s="1"/>
  <c r="F46" i="149" s="1"/>
  <c r="H26" i="149"/>
  <c r="H40" i="149" s="1"/>
  <c r="H125" i="149"/>
  <c r="H62" i="149"/>
  <c r="H79" i="149" s="1"/>
  <c r="E28" i="149"/>
  <c r="E42" i="149" s="1"/>
  <c r="E64" i="149"/>
  <c r="F65" i="149"/>
  <c r="F82" i="149" s="1"/>
  <c r="F128" i="149"/>
  <c r="F29" i="149"/>
  <c r="F43" i="149" s="1"/>
  <c r="H24" i="150"/>
  <c r="H38" i="150" s="1"/>
  <c r="H123" i="150"/>
  <c r="H60" i="150"/>
  <c r="H77" i="150" s="1"/>
  <c r="E26" i="150"/>
  <c r="E40" i="150" s="1"/>
  <c r="E62" i="150"/>
  <c r="F126" i="150"/>
  <c r="F63" i="150"/>
  <c r="F80" i="150" s="1"/>
  <c r="F27" i="150"/>
  <c r="F41" i="150" s="1"/>
  <c r="H28" i="150"/>
  <c r="H42" i="150" s="1"/>
  <c r="H127" i="150"/>
  <c r="H64" i="150"/>
  <c r="H81" i="150" s="1"/>
  <c r="E60" i="151"/>
  <c r="E24" i="151"/>
  <c r="E38" i="151" s="1"/>
  <c r="F124" i="151"/>
  <c r="F25" i="151"/>
  <c r="F39" i="151" s="1"/>
  <c r="F61" i="151"/>
  <c r="F78" i="151" s="1"/>
  <c r="H125" i="151"/>
  <c r="H62" i="151"/>
  <c r="H79" i="151" s="1"/>
  <c r="H26" i="151"/>
  <c r="H40" i="151" s="1"/>
  <c r="E28" i="151"/>
  <c r="E42" i="151" s="1"/>
  <c r="E64" i="151"/>
  <c r="F65" i="151"/>
  <c r="F82" i="151" s="1"/>
  <c r="F128" i="151"/>
  <c r="F29" i="151"/>
  <c r="F43" i="151" s="1"/>
  <c r="H60" i="152"/>
  <c r="H77" i="152" s="1"/>
  <c r="H123" i="152"/>
  <c r="H24" i="152"/>
  <c r="H38" i="152" s="1"/>
  <c r="E62" i="152"/>
  <c r="E26" i="152"/>
  <c r="E40" i="152" s="1"/>
  <c r="E47" i="152" s="1"/>
  <c r="F63" i="152"/>
  <c r="F80" i="152" s="1"/>
  <c r="F27" i="152"/>
  <c r="F41" i="152" s="1"/>
  <c r="F126" i="152"/>
  <c r="H28" i="152"/>
  <c r="H42" i="152" s="1"/>
  <c r="H127" i="152"/>
  <c r="H64" i="152"/>
  <c r="H81" i="152" s="1"/>
  <c r="E24" i="153"/>
  <c r="E38" i="153" s="1"/>
  <c r="E45" i="153" s="1"/>
  <c r="E60" i="153"/>
  <c r="F61" i="153"/>
  <c r="F78" i="153" s="1"/>
  <c r="F124" i="153"/>
  <c r="F25" i="153"/>
  <c r="F39" i="153" s="1"/>
  <c r="F46" i="153" s="1"/>
  <c r="H26" i="153"/>
  <c r="H40" i="153" s="1"/>
  <c r="H125" i="153"/>
  <c r="H62" i="153"/>
  <c r="H79" i="153" s="1"/>
  <c r="E28" i="153"/>
  <c r="E42" i="153" s="1"/>
  <c r="E64" i="153"/>
  <c r="F65" i="153"/>
  <c r="F82" i="153" s="1"/>
  <c r="F128" i="153"/>
  <c r="F29" i="153"/>
  <c r="F43" i="153" s="1"/>
  <c r="H123" i="154"/>
  <c r="H24" i="154"/>
  <c r="H38" i="154" s="1"/>
  <c r="H45" i="154" s="1"/>
  <c r="H60" i="154"/>
  <c r="H77" i="154" s="1"/>
  <c r="E62" i="154"/>
  <c r="E26" i="154"/>
  <c r="F126" i="154"/>
  <c r="F63" i="154"/>
  <c r="F80" i="154" s="1"/>
  <c r="F27" i="154"/>
  <c r="F41" i="154" s="1"/>
  <c r="H127" i="154"/>
  <c r="H64" i="154"/>
  <c r="H81" i="154" s="1"/>
  <c r="H28" i="154"/>
  <c r="H42" i="154" s="1"/>
  <c r="E60" i="155"/>
  <c r="E24" i="155"/>
  <c r="E38" i="155" s="1"/>
  <c r="E45" i="155" s="1"/>
  <c r="F124" i="155"/>
  <c r="F25" i="155"/>
  <c r="F39" i="155" s="1"/>
  <c r="F46" i="155" s="1"/>
  <c r="F61" i="155"/>
  <c r="F78" i="155" s="1"/>
  <c r="H62" i="155"/>
  <c r="H79" i="155" s="1"/>
  <c r="H125" i="155"/>
  <c r="H26" i="155"/>
  <c r="H40" i="155" s="1"/>
  <c r="H47" i="155" s="1"/>
  <c r="E28" i="155"/>
  <c r="E42" i="155" s="1"/>
  <c r="E64" i="155"/>
  <c r="F29" i="155"/>
  <c r="F43" i="155" s="1"/>
  <c r="F65" i="155"/>
  <c r="F82" i="155" s="1"/>
  <c r="F128" i="155"/>
  <c r="H123" i="156"/>
  <c r="H24" i="156"/>
  <c r="H38" i="156" s="1"/>
  <c r="H60" i="156"/>
  <c r="H77" i="156" s="1"/>
  <c r="E62" i="156"/>
  <c r="E26" i="156"/>
  <c r="E40" i="156" s="1"/>
  <c r="E47" i="156" s="1"/>
  <c r="F126" i="156"/>
  <c r="F63" i="156"/>
  <c r="F80" i="156" s="1"/>
  <c r="F27" i="156"/>
  <c r="F41" i="156" s="1"/>
  <c r="H127" i="156"/>
  <c r="H64" i="156"/>
  <c r="H81" i="156" s="1"/>
  <c r="H28" i="156"/>
  <c r="H42" i="156" s="1"/>
  <c r="E60" i="157"/>
  <c r="E24" i="157"/>
  <c r="E38" i="157" s="1"/>
  <c r="E45" i="157" s="1"/>
  <c r="F124" i="157"/>
  <c r="F25" i="157"/>
  <c r="F39" i="157" s="1"/>
  <c r="F61" i="157"/>
  <c r="F78" i="157" s="1"/>
  <c r="H125" i="157"/>
  <c r="H62" i="157"/>
  <c r="H79" i="157" s="1"/>
  <c r="H26" i="157"/>
  <c r="H40" i="157" s="1"/>
  <c r="H47" i="157" s="1"/>
  <c r="E64" i="157"/>
  <c r="E28" i="157"/>
  <c r="E42" i="157" s="1"/>
  <c r="F128" i="157"/>
  <c r="F29" i="157"/>
  <c r="F43" i="157" s="1"/>
  <c r="F65" i="157"/>
  <c r="F82" i="157" s="1"/>
  <c r="H123" i="158"/>
  <c r="H24" i="158"/>
  <c r="H38" i="158" s="1"/>
  <c r="H60" i="158"/>
  <c r="H77" i="158" s="1"/>
  <c r="E62" i="158"/>
  <c r="E26" i="158"/>
  <c r="E40" i="158" s="1"/>
  <c r="E47" i="158" s="1"/>
  <c r="F63" i="158"/>
  <c r="F80" i="158" s="1"/>
  <c r="F27" i="158"/>
  <c r="F41" i="158" s="1"/>
  <c r="F126" i="158"/>
  <c r="H127" i="158"/>
  <c r="H64" i="158"/>
  <c r="H81" i="158" s="1"/>
  <c r="H28" i="158"/>
  <c r="H42" i="158" s="1"/>
  <c r="E60" i="159"/>
  <c r="E24" i="159"/>
  <c r="E38" i="159" s="1"/>
  <c r="F124" i="159"/>
  <c r="F25" i="159"/>
  <c r="F39" i="159" s="1"/>
  <c r="F61" i="159"/>
  <c r="F78" i="159" s="1"/>
  <c r="H26" i="159"/>
  <c r="H40" i="159" s="1"/>
  <c r="H47" i="159" s="1"/>
  <c r="H125" i="159"/>
  <c r="H62" i="159"/>
  <c r="H79" i="159" s="1"/>
  <c r="E64" i="159"/>
  <c r="E28" i="159"/>
  <c r="E42" i="159" s="1"/>
  <c r="F128" i="159"/>
  <c r="F29" i="159"/>
  <c r="F43" i="159" s="1"/>
  <c r="F65" i="159"/>
  <c r="F82" i="159" s="1"/>
  <c r="H123" i="160"/>
  <c r="H24" i="160"/>
  <c r="H38" i="160" s="1"/>
  <c r="H60" i="160"/>
  <c r="H77" i="160" s="1"/>
  <c r="E62" i="160"/>
  <c r="E26" i="160"/>
  <c r="E40" i="160" s="1"/>
  <c r="E47" i="160" s="1"/>
  <c r="F126" i="160"/>
  <c r="F63" i="160"/>
  <c r="F80" i="160" s="1"/>
  <c r="F27" i="160"/>
  <c r="F41" i="160" s="1"/>
  <c r="H127" i="160"/>
  <c r="H64" i="160"/>
  <c r="H81" i="160" s="1"/>
  <c r="H28" i="160"/>
  <c r="H42" i="160" s="1"/>
  <c r="E129" i="149"/>
  <c r="E147" i="149" s="1"/>
  <c r="E170" i="149" s="1"/>
  <c r="E84" i="149"/>
  <c r="H84" i="149"/>
  <c r="H129" i="149"/>
  <c r="H147" i="149" s="1"/>
  <c r="H170" i="149" s="1"/>
  <c r="F85" i="149"/>
  <c r="F92" i="149" s="1"/>
  <c r="F130" i="149"/>
  <c r="F148" i="149" s="1"/>
  <c r="F171" i="149" s="1"/>
  <c r="E86" i="149"/>
  <c r="E131" i="149"/>
  <c r="F132" i="149"/>
  <c r="F150" i="149" s="1"/>
  <c r="F172" i="149" s="1"/>
  <c r="F87" i="149"/>
  <c r="E133" i="149"/>
  <c r="E151" i="149" s="1"/>
  <c r="E173" i="149" s="1"/>
  <c r="E88" i="149"/>
  <c r="H88" i="149"/>
  <c r="H133" i="149"/>
  <c r="H151" i="149" s="1"/>
  <c r="H173" i="149" s="1"/>
  <c r="E129" i="150"/>
  <c r="E147" i="150" s="1"/>
  <c r="E170" i="150" s="1"/>
  <c r="E84" i="150"/>
  <c r="H84" i="150"/>
  <c r="H129" i="150"/>
  <c r="H147" i="150" s="1"/>
  <c r="H170" i="150" s="1"/>
  <c r="F85" i="150"/>
  <c r="F130" i="150"/>
  <c r="F148" i="150" s="1"/>
  <c r="F171" i="150" s="1"/>
  <c r="E86" i="150"/>
  <c r="E131" i="150"/>
  <c r="F132" i="150"/>
  <c r="F150" i="150" s="1"/>
  <c r="F172" i="150" s="1"/>
  <c r="F87" i="150"/>
  <c r="F94" i="150" s="1"/>
  <c r="E133" i="150"/>
  <c r="E151" i="150" s="1"/>
  <c r="E173" i="150" s="1"/>
  <c r="E88" i="150"/>
  <c r="H88" i="150"/>
  <c r="H133" i="150"/>
  <c r="H151" i="150" s="1"/>
  <c r="H173" i="150" s="1"/>
  <c r="E84" i="151"/>
  <c r="E129" i="151"/>
  <c r="E147" i="151" s="1"/>
  <c r="E170" i="151" s="1"/>
  <c r="F85" i="151"/>
  <c r="F92" i="151" s="1"/>
  <c r="F130" i="151"/>
  <c r="F148" i="151" s="1"/>
  <c r="F171" i="151" s="1"/>
  <c r="E86" i="151"/>
  <c r="E131" i="151"/>
  <c r="H131" i="151"/>
  <c r="H86" i="151"/>
  <c r="F132" i="151"/>
  <c r="F150" i="151" s="1"/>
  <c r="F172" i="151" s="1"/>
  <c r="F87" i="151"/>
  <c r="E133" i="151"/>
  <c r="E151" i="151" s="1"/>
  <c r="E173" i="151" s="1"/>
  <c r="E88" i="151"/>
  <c r="H88" i="151"/>
  <c r="H133" i="151"/>
  <c r="H151" i="151" s="1"/>
  <c r="H173" i="151" s="1"/>
  <c r="H129" i="152"/>
  <c r="H147" i="152" s="1"/>
  <c r="H170" i="152" s="1"/>
  <c r="H84" i="152"/>
  <c r="H91" i="152" s="1"/>
  <c r="F85" i="152"/>
  <c r="F130" i="152"/>
  <c r="F148" i="152" s="1"/>
  <c r="F171" i="152" s="1"/>
  <c r="H88" i="152"/>
  <c r="H133" i="152"/>
  <c r="H151" i="152" s="1"/>
  <c r="H173" i="152" s="1"/>
  <c r="E84" i="153"/>
  <c r="E129" i="153"/>
  <c r="E147" i="153" s="1"/>
  <c r="E170" i="153" s="1"/>
  <c r="H129" i="153"/>
  <c r="H147" i="153" s="1"/>
  <c r="H170" i="153" s="1"/>
  <c r="H84" i="153"/>
  <c r="F85" i="153"/>
  <c r="F92" i="153" s="1"/>
  <c r="F130" i="153"/>
  <c r="F148" i="153" s="1"/>
  <c r="F171" i="153" s="1"/>
  <c r="E131" i="153"/>
  <c r="E86" i="153"/>
  <c r="E88" i="153"/>
  <c r="E133" i="153"/>
  <c r="E151" i="153" s="1"/>
  <c r="E173" i="153" s="1"/>
  <c r="H88" i="153"/>
  <c r="H133" i="153"/>
  <c r="H151" i="153" s="1"/>
  <c r="H173" i="153" s="1"/>
  <c r="E84" i="154"/>
  <c r="E129" i="154"/>
  <c r="E147" i="154" s="1"/>
  <c r="E170" i="154" s="1"/>
  <c r="F85" i="154"/>
  <c r="F130" i="154"/>
  <c r="F148" i="154" s="1"/>
  <c r="F171" i="154" s="1"/>
  <c r="E131" i="154"/>
  <c r="E86" i="154"/>
  <c r="H131" i="154"/>
  <c r="H86" i="154"/>
  <c r="E133" i="154"/>
  <c r="E151" i="154" s="1"/>
  <c r="E173" i="154" s="1"/>
  <c r="E88" i="154"/>
  <c r="H133" i="154"/>
  <c r="H151" i="154" s="1"/>
  <c r="H173" i="154" s="1"/>
  <c r="H88" i="154"/>
  <c r="E84" i="155"/>
  <c r="E129" i="155"/>
  <c r="E147" i="155" s="1"/>
  <c r="E170" i="155" s="1"/>
  <c r="F85" i="155"/>
  <c r="F92" i="155" s="1"/>
  <c r="F130" i="155"/>
  <c r="F148" i="155" s="1"/>
  <c r="F171" i="155" s="1"/>
  <c r="H131" i="155"/>
  <c r="H86" i="155"/>
  <c r="F87" i="155"/>
  <c r="F132" i="155"/>
  <c r="F150" i="155" s="1"/>
  <c r="F172" i="155" s="1"/>
  <c r="E88" i="155"/>
  <c r="E133" i="155"/>
  <c r="E151" i="155" s="1"/>
  <c r="E173" i="155" s="1"/>
  <c r="H133" i="155"/>
  <c r="H151" i="155" s="1"/>
  <c r="H173" i="155" s="1"/>
  <c r="H88" i="155"/>
  <c r="F134" i="155"/>
  <c r="F89" i="155"/>
  <c r="E84" i="156"/>
  <c r="E129" i="156"/>
  <c r="E147" i="156" s="1"/>
  <c r="E170" i="156" s="1"/>
  <c r="F130" i="156"/>
  <c r="F148" i="156" s="1"/>
  <c r="F171" i="156" s="1"/>
  <c r="F85" i="156"/>
  <c r="E131" i="156"/>
  <c r="E86" i="156"/>
  <c r="H131" i="156"/>
  <c r="H86" i="156"/>
  <c r="F87" i="156"/>
  <c r="F132" i="156"/>
  <c r="F150" i="156" s="1"/>
  <c r="F172" i="156" s="1"/>
  <c r="E88" i="156"/>
  <c r="E133" i="156"/>
  <c r="E151" i="156" s="1"/>
  <c r="E173" i="156" s="1"/>
  <c r="H88" i="156"/>
  <c r="H95" i="156" s="1"/>
  <c r="H133" i="156"/>
  <c r="H151" i="156" s="1"/>
  <c r="H173" i="156" s="1"/>
  <c r="F130" i="157"/>
  <c r="F148" i="157" s="1"/>
  <c r="F171" i="157" s="1"/>
  <c r="F85" i="157"/>
  <c r="H86" i="157"/>
  <c r="H131" i="157"/>
  <c r="H133" i="157"/>
  <c r="H151" i="157" s="1"/>
  <c r="H173" i="157" s="1"/>
  <c r="H88" i="157"/>
  <c r="F85" i="158"/>
  <c r="F130" i="158"/>
  <c r="F148" i="158" s="1"/>
  <c r="F171" i="158" s="1"/>
  <c r="H131" i="158"/>
  <c r="H86" i="158"/>
  <c r="H88" i="158"/>
  <c r="H133" i="158"/>
  <c r="H151" i="158" s="1"/>
  <c r="H173" i="158" s="1"/>
  <c r="H129" i="159"/>
  <c r="H147" i="159" s="1"/>
  <c r="H170" i="159" s="1"/>
  <c r="H84" i="159"/>
  <c r="F85" i="159"/>
  <c r="F130" i="159"/>
  <c r="F148" i="159" s="1"/>
  <c r="F171" i="159" s="1"/>
  <c r="E133" i="159"/>
  <c r="E151" i="159" s="1"/>
  <c r="E173" i="159" s="1"/>
  <c r="E88" i="159"/>
  <c r="H133" i="159"/>
  <c r="H151" i="159" s="1"/>
  <c r="H173" i="159" s="1"/>
  <c r="H88" i="159"/>
  <c r="E84" i="160"/>
  <c r="E129" i="160"/>
  <c r="E147" i="160" s="1"/>
  <c r="E170" i="160" s="1"/>
  <c r="F130" i="160"/>
  <c r="F148" i="160" s="1"/>
  <c r="F171" i="160" s="1"/>
  <c r="F85" i="160"/>
  <c r="E131" i="160"/>
  <c r="E86" i="160"/>
  <c r="H86" i="160"/>
  <c r="H131" i="160"/>
  <c r="H88" i="160"/>
  <c r="H133" i="160"/>
  <c r="H151" i="160" s="1"/>
  <c r="H173" i="160" s="1"/>
  <c r="F85" i="161"/>
  <c r="F130" i="161"/>
  <c r="F148" i="161" s="1"/>
  <c r="F171" i="161" s="1"/>
  <c r="H86" i="161"/>
  <c r="H131" i="161"/>
  <c r="E133" i="161"/>
  <c r="E151" i="161" s="1"/>
  <c r="E173" i="161" s="1"/>
  <c r="E88" i="161"/>
  <c r="H133" i="161"/>
  <c r="H151" i="161" s="1"/>
  <c r="H173" i="161" s="1"/>
  <c r="H88" i="161"/>
  <c r="F84" i="149"/>
  <c r="F129" i="149"/>
  <c r="F147" i="149" s="1"/>
  <c r="F170" i="149" s="1"/>
  <c r="E85" i="149"/>
  <c r="E130" i="149"/>
  <c r="E148" i="149" s="1"/>
  <c r="E171" i="149" s="1"/>
  <c r="H85" i="149"/>
  <c r="H130" i="149"/>
  <c r="H148" i="149" s="1"/>
  <c r="H171" i="149" s="1"/>
  <c r="H132" i="149"/>
  <c r="H150" i="149" s="1"/>
  <c r="H172" i="149" s="1"/>
  <c r="H87" i="149"/>
  <c r="F88" i="149"/>
  <c r="F133" i="149"/>
  <c r="F151" i="149" s="1"/>
  <c r="F173" i="149" s="1"/>
  <c r="F84" i="150"/>
  <c r="F129" i="150"/>
  <c r="F147" i="150" s="1"/>
  <c r="F170" i="150" s="1"/>
  <c r="E85" i="150"/>
  <c r="E130" i="150"/>
  <c r="E148" i="150" s="1"/>
  <c r="E171" i="150" s="1"/>
  <c r="H130" i="150"/>
  <c r="H148" i="150" s="1"/>
  <c r="H171" i="150" s="1"/>
  <c r="H85" i="150"/>
  <c r="H132" i="150"/>
  <c r="H150" i="150" s="1"/>
  <c r="H172" i="150" s="1"/>
  <c r="H87" i="150"/>
  <c r="H94" i="150" s="1"/>
  <c r="F88" i="150"/>
  <c r="F133" i="150"/>
  <c r="F151" i="150" s="1"/>
  <c r="F173" i="150" s="1"/>
  <c r="E130" i="151"/>
  <c r="E148" i="151" s="1"/>
  <c r="E171" i="151" s="1"/>
  <c r="E85" i="151"/>
  <c r="H85" i="151"/>
  <c r="H130" i="151"/>
  <c r="H148" i="151" s="1"/>
  <c r="H171" i="151" s="1"/>
  <c r="F131" i="151"/>
  <c r="F86" i="151"/>
  <c r="E87" i="151"/>
  <c r="E132" i="151"/>
  <c r="E150" i="151" s="1"/>
  <c r="E172" i="151" s="1"/>
  <c r="H87" i="151"/>
  <c r="H132" i="151"/>
  <c r="H150" i="151" s="1"/>
  <c r="H172" i="151" s="1"/>
  <c r="F88" i="151"/>
  <c r="F133" i="151"/>
  <c r="F151" i="151" s="1"/>
  <c r="F173" i="151" s="1"/>
  <c r="E89" i="151"/>
  <c r="E134" i="151"/>
  <c r="F129" i="152"/>
  <c r="F147" i="152" s="1"/>
  <c r="F170" i="152" s="1"/>
  <c r="F84" i="152"/>
  <c r="E130" i="152"/>
  <c r="E148" i="152" s="1"/>
  <c r="E171" i="152" s="1"/>
  <c r="E85" i="152"/>
  <c r="H85" i="152"/>
  <c r="H130" i="152"/>
  <c r="H148" i="152" s="1"/>
  <c r="H171" i="152" s="1"/>
  <c r="F88" i="152"/>
  <c r="F133" i="152"/>
  <c r="F151" i="152" s="1"/>
  <c r="F173" i="152" s="1"/>
  <c r="E89" i="152"/>
  <c r="E134" i="152"/>
  <c r="F129" i="153"/>
  <c r="F147" i="153" s="1"/>
  <c r="F170" i="153" s="1"/>
  <c r="F84" i="153"/>
  <c r="E130" i="153"/>
  <c r="E148" i="153" s="1"/>
  <c r="E171" i="153" s="1"/>
  <c r="E85" i="153"/>
  <c r="H130" i="153"/>
  <c r="H148" i="153" s="1"/>
  <c r="H171" i="153" s="1"/>
  <c r="H85" i="153"/>
  <c r="H92" i="153" s="1"/>
  <c r="E132" i="153"/>
  <c r="E150" i="153" s="1"/>
  <c r="E172" i="153" s="1"/>
  <c r="E87" i="153"/>
  <c r="F88" i="153"/>
  <c r="F133" i="153"/>
  <c r="F151" i="153" s="1"/>
  <c r="F173" i="153" s="1"/>
  <c r="E134" i="153"/>
  <c r="E89" i="153"/>
  <c r="E130" i="154"/>
  <c r="E148" i="154" s="1"/>
  <c r="E171" i="154" s="1"/>
  <c r="E85" i="154"/>
  <c r="H130" i="154"/>
  <c r="H148" i="154" s="1"/>
  <c r="H171" i="154" s="1"/>
  <c r="H85" i="154"/>
  <c r="F131" i="154"/>
  <c r="F86" i="154"/>
  <c r="E87" i="154"/>
  <c r="E132" i="154"/>
  <c r="E150" i="154" s="1"/>
  <c r="E172" i="154" s="1"/>
  <c r="F88" i="154"/>
  <c r="F133" i="154"/>
  <c r="F151" i="154" s="1"/>
  <c r="F173" i="154" s="1"/>
  <c r="E134" i="154"/>
  <c r="E89" i="154"/>
  <c r="E85" i="155"/>
  <c r="E130" i="155"/>
  <c r="E148" i="155" s="1"/>
  <c r="E171" i="155" s="1"/>
  <c r="H130" i="155"/>
  <c r="H148" i="155" s="1"/>
  <c r="H171" i="155" s="1"/>
  <c r="H85" i="155"/>
  <c r="H92" i="155" s="1"/>
  <c r="F131" i="155"/>
  <c r="F86" i="155"/>
  <c r="E132" i="155"/>
  <c r="E150" i="155" s="1"/>
  <c r="E172" i="155" s="1"/>
  <c r="E87" i="155"/>
  <c r="F133" i="155"/>
  <c r="F151" i="155" s="1"/>
  <c r="F173" i="155" s="1"/>
  <c r="F88" i="155"/>
  <c r="E134" i="155"/>
  <c r="E89" i="155"/>
  <c r="E85" i="156"/>
  <c r="E130" i="156"/>
  <c r="E148" i="156" s="1"/>
  <c r="E171" i="156" s="1"/>
  <c r="H130" i="156"/>
  <c r="H148" i="156" s="1"/>
  <c r="H171" i="156" s="1"/>
  <c r="H85" i="156"/>
  <c r="F131" i="156"/>
  <c r="F86" i="156"/>
  <c r="E132" i="156"/>
  <c r="E150" i="156" s="1"/>
  <c r="E172" i="156" s="1"/>
  <c r="E87" i="156"/>
  <c r="F88" i="156"/>
  <c r="F133" i="156"/>
  <c r="F151" i="156" s="1"/>
  <c r="F173" i="156" s="1"/>
  <c r="E89" i="156"/>
  <c r="E134" i="156"/>
  <c r="E85" i="157"/>
  <c r="E130" i="157"/>
  <c r="E148" i="157" s="1"/>
  <c r="E171" i="157" s="1"/>
  <c r="H85" i="157"/>
  <c r="H130" i="157"/>
  <c r="H148" i="157" s="1"/>
  <c r="H171" i="157" s="1"/>
  <c r="F86" i="157"/>
  <c r="F131" i="157"/>
  <c r="E132" i="157"/>
  <c r="E150" i="157" s="1"/>
  <c r="E172" i="157" s="1"/>
  <c r="E87" i="157"/>
  <c r="F133" i="157"/>
  <c r="F151" i="157" s="1"/>
  <c r="F173" i="157" s="1"/>
  <c r="F88" i="157"/>
  <c r="E134" i="157"/>
  <c r="E89" i="157"/>
  <c r="E85" i="158"/>
  <c r="E130" i="158"/>
  <c r="E148" i="158" s="1"/>
  <c r="E171" i="158" s="1"/>
  <c r="H130" i="158"/>
  <c r="H148" i="158" s="1"/>
  <c r="H171" i="158" s="1"/>
  <c r="H85" i="158"/>
  <c r="F86" i="158"/>
  <c r="F131" i="158"/>
  <c r="E87" i="158"/>
  <c r="E132" i="158"/>
  <c r="E150" i="158" s="1"/>
  <c r="E172" i="158" s="1"/>
  <c r="F88" i="158"/>
  <c r="F133" i="158"/>
  <c r="F151" i="158" s="1"/>
  <c r="F173" i="158" s="1"/>
  <c r="E134" i="158"/>
  <c r="E89" i="158"/>
  <c r="F129" i="159"/>
  <c r="F147" i="159" s="1"/>
  <c r="F170" i="159" s="1"/>
  <c r="F84" i="159"/>
  <c r="E130" i="159"/>
  <c r="E148" i="159" s="1"/>
  <c r="E171" i="159" s="1"/>
  <c r="E85" i="159"/>
  <c r="H130" i="159"/>
  <c r="H148" i="159" s="1"/>
  <c r="H171" i="159" s="1"/>
  <c r="H178" i="159" s="1"/>
  <c r="H192" i="159" s="1"/>
  <c r="H85" i="159"/>
  <c r="E87" i="159"/>
  <c r="E132" i="159"/>
  <c r="E150" i="159" s="1"/>
  <c r="E172" i="159" s="1"/>
  <c r="F88" i="159"/>
  <c r="F133" i="159"/>
  <c r="F151" i="159" s="1"/>
  <c r="F173" i="159" s="1"/>
  <c r="E134" i="159"/>
  <c r="E89" i="159"/>
  <c r="E130" i="160"/>
  <c r="E148" i="160" s="1"/>
  <c r="E171" i="160" s="1"/>
  <c r="E85" i="160"/>
  <c r="H85" i="160"/>
  <c r="H130" i="160"/>
  <c r="H148" i="160" s="1"/>
  <c r="H171" i="160" s="1"/>
  <c r="F86" i="160"/>
  <c r="F131" i="160"/>
  <c r="E87" i="160"/>
  <c r="E132" i="160"/>
  <c r="E150" i="160" s="1"/>
  <c r="E172" i="160" s="1"/>
  <c r="F88" i="160"/>
  <c r="F133" i="160"/>
  <c r="F151" i="160" s="1"/>
  <c r="F173" i="160" s="1"/>
  <c r="E89" i="160"/>
  <c r="E134" i="160"/>
  <c r="E85" i="161"/>
  <c r="E130" i="161"/>
  <c r="E148" i="161" s="1"/>
  <c r="E171" i="161" s="1"/>
  <c r="H130" i="161"/>
  <c r="H148" i="161" s="1"/>
  <c r="H171" i="161" s="1"/>
  <c r="H85" i="161"/>
  <c r="F86" i="161"/>
  <c r="F131" i="161"/>
  <c r="E87" i="161"/>
  <c r="E132" i="161"/>
  <c r="E150" i="161" s="1"/>
  <c r="E172" i="161" s="1"/>
  <c r="F88" i="161"/>
  <c r="F133" i="161"/>
  <c r="F151" i="161" s="1"/>
  <c r="F173" i="161" s="1"/>
  <c r="E89" i="161"/>
  <c r="E134" i="161"/>
  <c r="F124" i="161"/>
  <c r="F25" i="161"/>
  <c r="F39" i="161" s="1"/>
  <c r="F61" i="161"/>
  <c r="F78" i="161" s="1"/>
  <c r="E64" i="161"/>
  <c r="E28" i="161"/>
  <c r="E42" i="161" s="1"/>
  <c r="E61" i="161"/>
  <c r="E25" i="161"/>
  <c r="E39" i="161" s="1"/>
  <c r="E46" i="161" s="1"/>
  <c r="H63" i="161"/>
  <c r="H80" i="161" s="1"/>
  <c r="H126" i="161"/>
  <c r="H27" i="161"/>
  <c r="H41" i="161" s="1"/>
  <c r="F123" i="149"/>
  <c r="F60" i="149"/>
  <c r="F77" i="149" s="1"/>
  <c r="F24" i="149"/>
  <c r="F38" i="149" s="1"/>
  <c r="E27" i="149"/>
  <c r="E41" i="149" s="1"/>
  <c r="E63" i="149"/>
  <c r="H65" i="149"/>
  <c r="H82" i="149" s="1"/>
  <c r="H29" i="149"/>
  <c r="H43" i="149" s="1"/>
  <c r="H128" i="149"/>
  <c r="F125" i="150"/>
  <c r="F62" i="150"/>
  <c r="F79" i="150" s="1"/>
  <c r="F26" i="150"/>
  <c r="F40" i="150" s="1"/>
  <c r="E29" i="150"/>
  <c r="E43" i="150" s="1"/>
  <c r="E65" i="150"/>
  <c r="H124" i="151"/>
  <c r="H61" i="151"/>
  <c r="H78" i="151" s="1"/>
  <c r="H25" i="151"/>
  <c r="H39" i="151" s="1"/>
  <c r="F28" i="151"/>
  <c r="F42" i="151" s="1"/>
  <c r="F127" i="151"/>
  <c r="F64" i="151"/>
  <c r="F81" i="151" s="1"/>
  <c r="E25" i="152"/>
  <c r="E39" i="152" s="1"/>
  <c r="E61" i="152"/>
  <c r="H63" i="152"/>
  <c r="H80" i="152" s="1"/>
  <c r="H126" i="152"/>
  <c r="H27" i="152"/>
  <c r="H41" i="152" s="1"/>
  <c r="H45" i="152" s="1"/>
  <c r="F123" i="153"/>
  <c r="F60" i="153"/>
  <c r="F77" i="153" s="1"/>
  <c r="F24" i="153"/>
  <c r="F38" i="153" s="1"/>
  <c r="H123" i="161"/>
  <c r="H24" i="161"/>
  <c r="H38" i="161" s="1"/>
  <c r="H60" i="161"/>
  <c r="H77" i="161" s="1"/>
  <c r="E62" i="161"/>
  <c r="E26" i="161"/>
  <c r="E40" i="161" s="1"/>
  <c r="F63" i="161"/>
  <c r="F80" i="161" s="1"/>
  <c r="F27" i="161"/>
  <c r="F41" i="161" s="1"/>
  <c r="F126" i="161"/>
  <c r="H127" i="161"/>
  <c r="H64" i="161"/>
  <c r="H81" i="161" s="1"/>
  <c r="H28" i="161"/>
  <c r="H42" i="161" s="1"/>
  <c r="F24" i="161"/>
  <c r="F38" i="161" s="1"/>
  <c r="F123" i="161"/>
  <c r="F60" i="161"/>
  <c r="F77" i="161" s="1"/>
  <c r="H25" i="161"/>
  <c r="H39" i="161" s="1"/>
  <c r="H46" i="161" s="1"/>
  <c r="H61" i="161"/>
  <c r="H78" i="161" s="1"/>
  <c r="H124" i="161"/>
  <c r="E63" i="161"/>
  <c r="E27" i="161"/>
  <c r="E41" i="161" s="1"/>
  <c r="F28" i="161"/>
  <c r="F42" i="161" s="1"/>
  <c r="F127" i="161"/>
  <c r="F64" i="161"/>
  <c r="F81" i="161" s="1"/>
  <c r="F95" i="161" s="1"/>
  <c r="H128" i="161"/>
  <c r="H65" i="161"/>
  <c r="H82" i="161" s="1"/>
  <c r="H29" i="161"/>
  <c r="H43" i="161" s="1"/>
  <c r="E25" i="149"/>
  <c r="E39" i="149" s="1"/>
  <c r="E61" i="149"/>
  <c r="F125" i="149"/>
  <c r="F62" i="149"/>
  <c r="F79" i="149" s="1"/>
  <c r="F26" i="149"/>
  <c r="F40" i="149" s="1"/>
  <c r="H126" i="149"/>
  <c r="H27" i="149"/>
  <c r="H41" i="149" s="1"/>
  <c r="H63" i="149"/>
  <c r="H80" i="149" s="1"/>
  <c r="E29" i="149"/>
  <c r="E43" i="149" s="1"/>
  <c r="E65" i="149"/>
  <c r="F123" i="150"/>
  <c r="F60" i="150"/>
  <c r="F77" i="150" s="1"/>
  <c r="F24" i="150"/>
  <c r="F38" i="150" s="1"/>
  <c r="H61" i="150"/>
  <c r="H78" i="150" s="1"/>
  <c r="H25" i="150"/>
  <c r="H39" i="150" s="1"/>
  <c r="H124" i="150"/>
  <c r="E27" i="150"/>
  <c r="E41" i="150" s="1"/>
  <c r="E63" i="150"/>
  <c r="F127" i="150"/>
  <c r="F64" i="150"/>
  <c r="F81" i="150" s="1"/>
  <c r="F28" i="150"/>
  <c r="F42" i="150" s="1"/>
  <c r="H65" i="150"/>
  <c r="H82" i="150" s="1"/>
  <c r="H29" i="150"/>
  <c r="H43" i="150" s="1"/>
  <c r="H128" i="150"/>
  <c r="E61" i="151"/>
  <c r="E25" i="151"/>
  <c r="E39" i="151" s="1"/>
  <c r="F26" i="151"/>
  <c r="F40" i="151" s="1"/>
  <c r="F125" i="151"/>
  <c r="F62" i="151"/>
  <c r="F79" i="151" s="1"/>
  <c r="H126" i="151"/>
  <c r="H27" i="151"/>
  <c r="H41" i="151" s="1"/>
  <c r="H63" i="151"/>
  <c r="H80" i="151" s="1"/>
  <c r="E65" i="151"/>
  <c r="E29" i="151"/>
  <c r="E43" i="151" s="1"/>
  <c r="F123" i="152"/>
  <c r="F60" i="152"/>
  <c r="F77" i="152" s="1"/>
  <c r="F91" i="152" s="1"/>
  <c r="F24" i="152"/>
  <c r="F38" i="152" s="1"/>
  <c r="H25" i="152"/>
  <c r="H39" i="152" s="1"/>
  <c r="H46" i="152" s="1"/>
  <c r="H61" i="152"/>
  <c r="H78" i="152" s="1"/>
  <c r="H124" i="152"/>
  <c r="E27" i="152"/>
  <c r="E41" i="152" s="1"/>
  <c r="E63" i="152"/>
  <c r="F127" i="152"/>
  <c r="F64" i="152"/>
  <c r="F81" i="152" s="1"/>
  <c r="F28" i="152"/>
  <c r="F42" i="152" s="1"/>
  <c r="H128" i="152"/>
  <c r="H65" i="152"/>
  <c r="H82" i="152" s="1"/>
  <c r="H29" i="152"/>
  <c r="H43" i="152" s="1"/>
  <c r="E25" i="153"/>
  <c r="E39" i="153" s="1"/>
  <c r="E61" i="153"/>
  <c r="F125" i="153"/>
  <c r="F62" i="153"/>
  <c r="F79" i="153" s="1"/>
  <c r="F26" i="153"/>
  <c r="F40" i="153" s="1"/>
  <c r="H126" i="153"/>
  <c r="H27" i="153"/>
  <c r="H41" i="153" s="1"/>
  <c r="H63" i="153"/>
  <c r="H80" i="153" s="1"/>
  <c r="E29" i="153"/>
  <c r="E43" i="153" s="1"/>
  <c r="E65" i="153"/>
  <c r="F24" i="154"/>
  <c r="F38" i="154" s="1"/>
  <c r="F123" i="154"/>
  <c r="F60" i="154"/>
  <c r="F77" i="154" s="1"/>
  <c r="H61" i="154"/>
  <c r="H78" i="154" s="1"/>
  <c r="H124" i="154"/>
  <c r="H25" i="154"/>
  <c r="H39" i="154" s="1"/>
  <c r="H46" i="154" s="1"/>
  <c r="E63" i="154"/>
  <c r="E27" i="154"/>
  <c r="E41" i="154" s="1"/>
  <c r="F28" i="154"/>
  <c r="F42" i="154" s="1"/>
  <c r="F127" i="154"/>
  <c r="F64" i="154"/>
  <c r="F81" i="154" s="1"/>
  <c r="H65" i="154"/>
  <c r="H82" i="154" s="1"/>
  <c r="H29" i="154"/>
  <c r="H43" i="154" s="1"/>
  <c r="H128" i="154"/>
  <c r="E61" i="155"/>
  <c r="E25" i="155"/>
  <c r="E39" i="155" s="1"/>
  <c r="F125" i="155"/>
  <c r="F26" i="155"/>
  <c r="F40" i="155" s="1"/>
  <c r="F62" i="155"/>
  <c r="F79" i="155" s="1"/>
  <c r="H27" i="155"/>
  <c r="H41" i="155" s="1"/>
  <c r="H63" i="155"/>
  <c r="H80" i="155" s="1"/>
  <c r="H126" i="155"/>
  <c r="E65" i="155"/>
  <c r="E29" i="155"/>
  <c r="E43" i="155" s="1"/>
  <c r="F24" i="156"/>
  <c r="F38" i="156" s="1"/>
  <c r="F123" i="156"/>
  <c r="F60" i="156"/>
  <c r="F77" i="156" s="1"/>
  <c r="H61" i="156"/>
  <c r="H78" i="156" s="1"/>
  <c r="H124" i="156"/>
  <c r="H25" i="156"/>
  <c r="H39" i="156" s="1"/>
  <c r="H46" i="156" s="1"/>
  <c r="E63" i="156"/>
  <c r="E27" i="156"/>
  <c r="E41" i="156" s="1"/>
  <c r="F28" i="156"/>
  <c r="F42" i="156" s="1"/>
  <c r="F127" i="156"/>
  <c r="F64" i="156"/>
  <c r="F81" i="156" s="1"/>
  <c r="F95" i="156" s="1"/>
  <c r="H65" i="156"/>
  <c r="H82" i="156" s="1"/>
  <c r="H29" i="156"/>
  <c r="H43" i="156" s="1"/>
  <c r="H128" i="156"/>
  <c r="E61" i="157"/>
  <c r="E25" i="157"/>
  <c r="E39" i="157" s="1"/>
  <c r="E46" i="157" s="1"/>
  <c r="F26" i="157"/>
  <c r="F40" i="157" s="1"/>
  <c r="F125" i="157"/>
  <c r="F62" i="157"/>
  <c r="F79" i="157" s="1"/>
  <c r="F93" i="157" s="1"/>
  <c r="H63" i="157"/>
  <c r="H80" i="157" s="1"/>
  <c r="H126" i="157"/>
  <c r="H27" i="157"/>
  <c r="H41" i="157" s="1"/>
  <c r="E65" i="157"/>
  <c r="E29" i="157"/>
  <c r="E43" i="157" s="1"/>
  <c r="F24" i="158"/>
  <c r="F38" i="158" s="1"/>
  <c r="F123" i="158"/>
  <c r="F60" i="158"/>
  <c r="F77" i="158" s="1"/>
  <c r="H25" i="158"/>
  <c r="H39" i="158" s="1"/>
  <c r="H46" i="158" s="1"/>
  <c r="H61" i="158"/>
  <c r="H78" i="158" s="1"/>
  <c r="H124" i="158"/>
  <c r="E63" i="158"/>
  <c r="E27" i="158"/>
  <c r="E41" i="158" s="1"/>
  <c r="F28" i="158"/>
  <c r="F42" i="158" s="1"/>
  <c r="F127" i="158"/>
  <c r="F64" i="158"/>
  <c r="F81" i="158" s="1"/>
  <c r="F95" i="158" s="1"/>
  <c r="H128" i="158"/>
  <c r="H65" i="158"/>
  <c r="H82" i="158" s="1"/>
  <c r="H29" i="158"/>
  <c r="H43" i="158" s="1"/>
  <c r="E25" i="159"/>
  <c r="E39" i="159" s="1"/>
  <c r="E61" i="159"/>
  <c r="F125" i="159"/>
  <c r="F62" i="159"/>
  <c r="F79" i="159" s="1"/>
  <c r="F26" i="159"/>
  <c r="F40" i="159" s="1"/>
  <c r="H63" i="159"/>
  <c r="H80" i="159" s="1"/>
  <c r="H126" i="159"/>
  <c r="H27" i="159"/>
  <c r="H41" i="159" s="1"/>
  <c r="E29" i="159"/>
  <c r="E43" i="159" s="1"/>
  <c r="E65" i="159"/>
  <c r="F24" i="160"/>
  <c r="F38" i="160" s="1"/>
  <c r="F123" i="160"/>
  <c r="F60" i="160"/>
  <c r="F77" i="160" s="1"/>
  <c r="H61" i="160"/>
  <c r="H78" i="160" s="1"/>
  <c r="H124" i="160"/>
  <c r="H25" i="160"/>
  <c r="H39" i="160" s="1"/>
  <c r="H46" i="160" s="1"/>
  <c r="E63" i="160"/>
  <c r="E27" i="160"/>
  <c r="E41" i="160" s="1"/>
  <c r="F28" i="160"/>
  <c r="F42" i="160" s="1"/>
  <c r="F127" i="160"/>
  <c r="F64" i="160"/>
  <c r="F81" i="160" s="1"/>
  <c r="F95" i="160" s="1"/>
  <c r="H65" i="160"/>
  <c r="H82" i="160" s="1"/>
  <c r="H29" i="160"/>
  <c r="H43" i="160" s="1"/>
  <c r="H128" i="160"/>
  <c r="H24" i="149"/>
  <c r="H38" i="149" s="1"/>
  <c r="H45" i="149" s="1"/>
  <c r="H123" i="149"/>
  <c r="H60" i="149"/>
  <c r="H77" i="149" s="1"/>
  <c r="E26" i="149"/>
  <c r="E40" i="149" s="1"/>
  <c r="E62" i="149"/>
  <c r="F126" i="149"/>
  <c r="F63" i="149"/>
  <c r="F80" i="149" s="1"/>
  <c r="F27" i="149"/>
  <c r="F41" i="149" s="1"/>
  <c r="H28" i="149"/>
  <c r="H42" i="149" s="1"/>
  <c r="H127" i="149"/>
  <c r="H64" i="149"/>
  <c r="H81" i="149" s="1"/>
  <c r="E24" i="150"/>
  <c r="E38" i="150" s="1"/>
  <c r="E60" i="150"/>
  <c r="F61" i="150"/>
  <c r="F78" i="150" s="1"/>
  <c r="F124" i="150"/>
  <c r="F25" i="150"/>
  <c r="F39" i="150" s="1"/>
  <c r="H26" i="150"/>
  <c r="H40" i="150" s="1"/>
  <c r="H47" i="150" s="1"/>
  <c r="H125" i="150"/>
  <c r="H62" i="150"/>
  <c r="H79" i="150" s="1"/>
  <c r="E28" i="150"/>
  <c r="E42" i="150" s="1"/>
  <c r="E64" i="150"/>
  <c r="F65" i="150"/>
  <c r="F82" i="150" s="1"/>
  <c r="F128" i="150"/>
  <c r="F29" i="150"/>
  <c r="F43" i="150" s="1"/>
  <c r="H123" i="151"/>
  <c r="H60" i="151"/>
  <c r="H77" i="151" s="1"/>
  <c r="H24" i="151"/>
  <c r="H38" i="151" s="1"/>
  <c r="H45" i="151" s="1"/>
  <c r="E26" i="151"/>
  <c r="E40" i="151" s="1"/>
  <c r="E47" i="151" s="1"/>
  <c r="E62" i="151"/>
  <c r="F126" i="151"/>
  <c r="F63" i="151"/>
  <c r="F80" i="151" s="1"/>
  <c r="F27" i="151"/>
  <c r="F41" i="151" s="1"/>
  <c r="H127" i="151"/>
  <c r="H64" i="151"/>
  <c r="H81" i="151" s="1"/>
  <c r="H28" i="151"/>
  <c r="H42" i="151" s="1"/>
  <c r="E60" i="152"/>
  <c r="E24" i="152"/>
  <c r="E38" i="152" s="1"/>
  <c r="E45" i="152" s="1"/>
  <c r="F124" i="152"/>
  <c r="F25" i="152"/>
  <c r="F39" i="152" s="1"/>
  <c r="F46" i="152" s="1"/>
  <c r="F61" i="152"/>
  <c r="F78" i="152" s="1"/>
  <c r="H26" i="152"/>
  <c r="H40" i="152" s="1"/>
  <c r="H125" i="152"/>
  <c r="H62" i="152"/>
  <c r="H79" i="152" s="1"/>
  <c r="E64" i="152"/>
  <c r="E28" i="152"/>
  <c r="E42" i="152" s="1"/>
  <c r="F128" i="152"/>
  <c r="F29" i="152"/>
  <c r="F43" i="152" s="1"/>
  <c r="F65" i="152"/>
  <c r="F82" i="152" s="1"/>
  <c r="H60" i="153"/>
  <c r="H77" i="153" s="1"/>
  <c r="H123" i="153"/>
  <c r="H24" i="153"/>
  <c r="H38" i="153" s="1"/>
  <c r="H45" i="153" s="1"/>
  <c r="E62" i="153"/>
  <c r="E26" i="153"/>
  <c r="F126" i="153"/>
  <c r="F63" i="153"/>
  <c r="F80" i="153" s="1"/>
  <c r="F27" i="153"/>
  <c r="F41" i="153" s="1"/>
  <c r="H28" i="153"/>
  <c r="H42" i="153" s="1"/>
  <c r="H127" i="153"/>
  <c r="H64" i="153"/>
  <c r="H81" i="153" s="1"/>
  <c r="E24" i="154"/>
  <c r="E38" i="154" s="1"/>
  <c r="E45" i="154" s="1"/>
  <c r="E60" i="154"/>
  <c r="F61" i="154"/>
  <c r="F78" i="154" s="1"/>
  <c r="F124" i="154"/>
  <c r="F25" i="154"/>
  <c r="F39" i="154" s="1"/>
  <c r="H125" i="154"/>
  <c r="H62" i="154"/>
  <c r="H79" i="154" s="1"/>
  <c r="H93" i="154" s="1"/>
  <c r="H26" i="154"/>
  <c r="H40" i="154" s="1"/>
  <c r="H47" i="154" s="1"/>
  <c r="E28" i="154"/>
  <c r="E42" i="154" s="1"/>
  <c r="E64" i="154"/>
  <c r="F65" i="154"/>
  <c r="F82" i="154" s="1"/>
  <c r="F128" i="154"/>
  <c r="F29" i="154"/>
  <c r="F43" i="154" s="1"/>
  <c r="H60" i="155"/>
  <c r="H77" i="155" s="1"/>
  <c r="H123" i="155"/>
  <c r="H24" i="155"/>
  <c r="H38" i="155" s="1"/>
  <c r="E62" i="155"/>
  <c r="E26" i="155"/>
  <c r="E40" i="155" s="1"/>
  <c r="F126" i="155"/>
  <c r="F63" i="155"/>
  <c r="F80" i="155" s="1"/>
  <c r="F27" i="155"/>
  <c r="F41" i="155" s="1"/>
  <c r="H64" i="155"/>
  <c r="H81" i="155" s="1"/>
  <c r="H127" i="155"/>
  <c r="H28" i="155"/>
  <c r="H42" i="155" s="1"/>
  <c r="E24" i="156"/>
  <c r="E38" i="156" s="1"/>
  <c r="E45" i="156" s="1"/>
  <c r="E60" i="156"/>
  <c r="F61" i="156"/>
  <c r="F78" i="156" s="1"/>
  <c r="F124" i="156"/>
  <c r="F25" i="156"/>
  <c r="F39" i="156" s="1"/>
  <c r="H125" i="156"/>
  <c r="H62" i="156"/>
  <c r="H79" i="156" s="1"/>
  <c r="H26" i="156"/>
  <c r="H40" i="156" s="1"/>
  <c r="H47" i="156" s="1"/>
  <c r="E28" i="156"/>
  <c r="E42" i="156" s="1"/>
  <c r="E64" i="156"/>
  <c r="F65" i="156"/>
  <c r="F82" i="156" s="1"/>
  <c r="F128" i="156"/>
  <c r="F29" i="156"/>
  <c r="F43" i="156" s="1"/>
  <c r="H123" i="157"/>
  <c r="H24" i="157"/>
  <c r="H38" i="157" s="1"/>
  <c r="H45" i="157" s="1"/>
  <c r="H60" i="157"/>
  <c r="H77" i="157" s="1"/>
  <c r="E62" i="157"/>
  <c r="E26" i="157"/>
  <c r="E40" i="157" s="1"/>
  <c r="F63" i="157"/>
  <c r="F80" i="157" s="1"/>
  <c r="F27" i="157"/>
  <c r="F41" i="157" s="1"/>
  <c r="F126" i="157"/>
  <c r="H127" i="157"/>
  <c r="H64" i="157"/>
  <c r="H81" i="157" s="1"/>
  <c r="H95" i="157" s="1"/>
  <c r="H28" i="157"/>
  <c r="H42" i="157" s="1"/>
  <c r="E60" i="158"/>
  <c r="E24" i="158"/>
  <c r="E38" i="158" s="1"/>
  <c r="F124" i="158"/>
  <c r="F25" i="158"/>
  <c r="F39" i="158" s="1"/>
  <c r="F46" i="158" s="1"/>
  <c r="F61" i="158"/>
  <c r="F78" i="158" s="1"/>
  <c r="H125" i="158"/>
  <c r="H62" i="158"/>
  <c r="H79" i="158" s="1"/>
  <c r="H93" i="158" s="1"/>
  <c r="H26" i="158"/>
  <c r="H40" i="158" s="1"/>
  <c r="E64" i="158"/>
  <c r="E28" i="158"/>
  <c r="E42" i="158" s="1"/>
  <c r="F128" i="158"/>
  <c r="F29" i="158"/>
  <c r="F43" i="158" s="1"/>
  <c r="F65" i="158"/>
  <c r="F82" i="158" s="1"/>
  <c r="H60" i="159"/>
  <c r="H77" i="159" s="1"/>
  <c r="H123" i="159"/>
  <c r="H24" i="159"/>
  <c r="H38" i="159" s="1"/>
  <c r="E62" i="159"/>
  <c r="E26" i="159"/>
  <c r="E40" i="159" s="1"/>
  <c r="E47" i="159" s="1"/>
  <c r="F63" i="159"/>
  <c r="F80" i="159" s="1"/>
  <c r="F27" i="159"/>
  <c r="F41" i="159" s="1"/>
  <c r="F126" i="159"/>
  <c r="H28" i="159"/>
  <c r="H42" i="159" s="1"/>
  <c r="H127" i="159"/>
  <c r="H64" i="159"/>
  <c r="H81" i="159" s="1"/>
  <c r="E24" i="160"/>
  <c r="E38" i="160" s="1"/>
  <c r="E45" i="160" s="1"/>
  <c r="E60" i="160"/>
  <c r="F61" i="160"/>
  <c r="F78" i="160" s="1"/>
  <c r="F124" i="160"/>
  <c r="F25" i="160"/>
  <c r="F39" i="160" s="1"/>
  <c r="H125" i="160"/>
  <c r="H62" i="160"/>
  <c r="H79" i="160" s="1"/>
  <c r="H26" i="160"/>
  <c r="H40" i="160" s="1"/>
  <c r="H47" i="160" s="1"/>
  <c r="E28" i="160"/>
  <c r="E42" i="160" s="1"/>
  <c r="E64" i="160"/>
  <c r="F65" i="160"/>
  <c r="F82" i="160" s="1"/>
  <c r="F128" i="160"/>
  <c r="F29" i="160"/>
  <c r="F43" i="160" s="1"/>
  <c r="H131" i="149"/>
  <c r="H86" i="149"/>
  <c r="F89" i="149"/>
  <c r="F134" i="149"/>
  <c r="H131" i="150"/>
  <c r="H86" i="150"/>
  <c r="F89" i="150"/>
  <c r="F134" i="150"/>
  <c r="H129" i="151"/>
  <c r="H147" i="151" s="1"/>
  <c r="H170" i="151" s="1"/>
  <c r="H84" i="151"/>
  <c r="H91" i="151" s="1"/>
  <c r="F134" i="151"/>
  <c r="F89" i="151"/>
  <c r="E129" i="152"/>
  <c r="E147" i="152" s="1"/>
  <c r="E170" i="152" s="1"/>
  <c r="K184" i="152" s="1"/>
  <c r="E84" i="152"/>
  <c r="E86" i="152"/>
  <c r="E131" i="152"/>
  <c r="H86" i="152"/>
  <c r="H93" i="152" s="1"/>
  <c r="H131" i="152"/>
  <c r="F87" i="152"/>
  <c r="F132" i="152"/>
  <c r="F150" i="152" s="1"/>
  <c r="F172" i="152" s="1"/>
  <c r="E133" i="152"/>
  <c r="E151" i="152" s="1"/>
  <c r="E173" i="152" s="1"/>
  <c r="E88" i="152"/>
  <c r="F89" i="152"/>
  <c r="F134" i="152"/>
  <c r="E40" i="153"/>
  <c r="E47" i="153" s="1"/>
  <c r="H86" i="153"/>
  <c r="H131" i="153"/>
  <c r="F87" i="153"/>
  <c r="F132" i="153"/>
  <c r="F150" i="153" s="1"/>
  <c r="F172" i="153" s="1"/>
  <c r="F89" i="153"/>
  <c r="F134" i="153"/>
  <c r="H84" i="154"/>
  <c r="H129" i="154"/>
  <c r="H147" i="154" s="1"/>
  <c r="H170" i="154" s="1"/>
  <c r="E40" i="154"/>
  <c r="E47" i="154" s="1"/>
  <c r="F87" i="154"/>
  <c r="F132" i="154"/>
  <c r="F150" i="154" s="1"/>
  <c r="F172" i="154" s="1"/>
  <c r="F89" i="154"/>
  <c r="F134" i="154"/>
  <c r="H84" i="155"/>
  <c r="H129" i="155"/>
  <c r="H147" i="155" s="1"/>
  <c r="H170" i="155" s="1"/>
  <c r="E86" i="155"/>
  <c r="E131" i="155"/>
  <c r="H84" i="156"/>
  <c r="H129" i="156"/>
  <c r="H147" i="156" s="1"/>
  <c r="H170" i="156" s="1"/>
  <c r="F89" i="156"/>
  <c r="F134" i="156"/>
  <c r="E129" i="157"/>
  <c r="E147" i="157" s="1"/>
  <c r="E170" i="157" s="1"/>
  <c r="E84" i="157"/>
  <c r="H129" i="157"/>
  <c r="H147" i="157" s="1"/>
  <c r="H170" i="157" s="1"/>
  <c r="H84" i="157"/>
  <c r="E86" i="157"/>
  <c r="E131" i="157"/>
  <c r="F87" i="157"/>
  <c r="F132" i="157"/>
  <c r="F150" i="157" s="1"/>
  <c r="F172" i="157" s="1"/>
  <c r="E133" i="157"/>
  <c r="E151" i="157" s="1"/>
  <c r="E173" i="157" s="1"/>
  <c r="E88" i="157"/>
  <c r="F89" i="157"/>
  <c r="F134" i="157"/>
  <c r="E129" i="158"/>
  <c r="E147" i="158" s="1"/>
  <c r="E170" i="158" s="1"/>
  <c r="E84" i="158"/>
  <c r="H84" i="158"/>
  <c r="H129" i="158"/>
  <c r="H147" i="158" s="1"/>
  <c r="H170" i="158" s="1"/>
  <c r="E86" i="158"/>
  <c r="E131" i="158"/>
  <c r="F132" i="158"/>
  <c r="F150" i="158" s="1"/>
  <c r="F172" i="158" s="1"/>
  <c r="F87" i="158"/>
  <c r="E88" i="158"/>
  <c r="E133" i="158"/>
  <c r="E151" i="158" s="1"/>
  <c r="E173" i="158" s="1"/>
  <c r="F89" i="158"/>
  <c r="F134" i="158"/>
  <c r="E129" i="159"/>
  <c r="E147" i="159" s="1"/>
  <c r="E170" i="159" s="1"/>
  <c r="K184" i="159" s="1"/>
  <c r="E84" i="159"/>
  <c r="E86" i="159"/>
  <c r="E131" i="159"/>
  <c r="H86" i="159"/>
  <c r="H131" i="159"/>
  <c r="F87" i="159"/>
  <c r="F132" i="159"/>
  <c r="F150" i="159" s="1"/>
  <c r="F172" i="159" s="1"/>
  <c r="F89" i="159"/>
  <c r="F134" i="159"/>
  <c r="H129" i="160"/>
  <c r="H147" i="160" s="1"/>
  <c r="H170" i="160" s="1"/>
  <c r="H84" i="160"/>
  <c r="F132" i="160"/>
  <c r="F150" i="160" s="1"/>
  <c r="F172" i="160" s="1"/>
  <c r="F87" i="160"/>
  <c r="E133" i="160"/>
  <c r="E151" i="160" s="1"/>
  <c r="E173" i="160" s="1"/>
  <c r="E88" i="160"/>
  <c r="F89" i="160"/>
  <c r="F134" i="160"/>
  <c r="E84" i="161"/>
  <c r="E129" i="161"/>
  <c r="E147" i="161" s="1"/>
  <c r="E170" i="161" s="1"/>
  <c r="H129" i="161"/>
  <c r="H147" i="161" s="1"/>
  <c r="H170" i="161" s="1"/>
  <c r="H84" i="161"/>
  <c r="E131" i="161"/>
  <c r="E86" i="161"/>
  <c r="F87" i="161"/>
  <c r="F132" i="161"/>
  <c r="F150" i="161" s="1"/>
  <c r="F172" i="161" s="1"/>
  <c r="F89" i="161"/>
  <c r="F134" i="161"/>
  <c r="F131" i="149"/>
  <c r="F86" i="149"/>
  <c r="E132" i="149"/>
  <c r="E150" i="149" s="1"/>
  <c r="E172" i="149" s="1"/>
  <c r="E87" i="149"/>
  <c r="E89" i="149"/>
  <c r="E134" i="149"/>
  <c r="H134" i="149"/>
  <c r="H89" i="149"/>
  <c r="F131" i="150"/>
  <c r="F86" i="150"/>
  <c r="E132" i="150"/>
  <c r="E150" i="150" s="1"/>
  <c r="E172" i="150" s="1"/>
  <c r="E87" i="150"/>
  <c r="E89" i="150"/>
  <c r="E134" i="150"/>
  <c r="H134" i="150"/>
  <c r="H89" i="150"/>
  <c r="F129" i="151"/>
  <c r="F147" i="151" s="1"/>
  <c r="F170" i="151" s="1"/>
  <c r="F84" i="151"/>
  <c r="H89" i="151"/>
  <c r="H134" i="151"/>
  <c r="F86" i="152"/>
  <c r="F131" i="152"/>
  <c r="E87" i="152"/>
  <c r="E132" i="152"/>
  <c r="E150" i="152" s="1"/>
  <c r="E172" i="152" s="1"/>
  <c r="H87" i="152"/>
  <c r="H132" i="152"/>
  <c r="H150" i="152" s="1"/>
  <c r="H172" i="152" s="1"/>
  <c r="H134" i="152"/>
  <c r="H89" i="152"/>
  <c r="F86" i="153"/>
  <c r="F131" i="153"/>
  <c r="H87" i="153"/>
  <c r="H132" i="153"/>
  <c r="H150" i="153" s="1"/>
  <c r="H172" i="153" s="1"/>
  <c r="H89" i="153"/>
  <c r="H134" i="153"/>
  <c r="F84" i="154"/>
  <c r="F129" i="154"/>
  <c r="F147" i="154" s="1"/>
  <c r="F170" i="154" s="1"/>
  <c r="H87" i="154"/>
  <c r="H132" i="154"/>
  <c r="H150" i="154" s="1"/>
  <c r="H172" i="154" s="1"/>
  <c r="H89" i="154"/>
  <c r="H134" i="154"/>
  <c r="F84" i="155"/>
  <c r="F129" i="155"/>
  <c r="F147" i="155" s="1"/>
  <c r="F170" i="155" s="1"/>
  <c r="H87" i="155"/>
  <c r="H132" i="155"/>
  <c r="H150" i="155" s="1"/>
  <c r="H172" i="155" s="1"/>
  <c r="H89" i="155"/>
  <c r="H134" i="155"/>
  <c r="F84" i="156"/>
  <c r="F129" i="156"/>
  <c r="F147" i="156" s="1"/>
  <c r="F170" i="156" s="1"/>
  <c r="H87" i="156"/>
  <c r="H132" i="156"/>
  <c r="H150" i="156" s="1"/>
  <c r="H172" i="156" s="1"/>
  <c r="H89" i="156"/>
  <c r="H134" i="156"/>
  <c r="F84" i="157"/>
  <c r="F129" i="157"/>
  <c r="F147" i="157" s="1"/>
  <c r="F170" i="157" s="1"/>
  <c r="H87" i="157"/>
  <c r="H132" i="157"/>
  <c r="H150" i="157" s="1"/>
  <c r="H172" i="157" s="1"/>
  <c r="H89" i="157"/>
  <c r="H134" i="157"/>
  <c r="F84" i="158"/>
  <c r="F129" i="158"/>
  <c r="F147" i="158" s="1"/>
  <c r="F170" i="158" s="1"/>
  <c r="H87" i="158"/>
  <c r="H132" i="158"/>
  <c r="H150" i="158" s="1"/>
  <c r="H172" i="158" s="1"/>
  <c r="H134" i="158"/>
  <c r="H89" i="158"/>
  <c r="F86" i="159"/>
  <c r="F131" i="159"/>
  <c r="H87" i="159"/>
  <c r="H132" i="159"/>
  <c r="H150" i="159" s="1"/>
  <c r="H172" i="159" s="1"/>
  <c r="H89" i="159"/>
  <c r="H134" i="159"/>
  <c r="F84" i="160"/>
  <c r="F129" i="160"/>
  <c r="F147" i="160" s="1"/>
  <c r="F170" i="160" s="1"/>
  <c r="H87" i="160"/>
  <c r="H132" i="160"/>
  <c r="H150" i="160" s="1"/>
  <c r="H172" i="160" s="1"/>
  <c r="H134" i="160"/>
  <c r="H89" i="160"/>
  <c r="F84" i="161"/>
  <c r="F129" i="161"/>
  <c r="F147" i="161" s="1"/>
  <c r="F170" i="161" s="1"/>
  <c r="H87" i="161"/>
  <c r="H132" i="161"/>
  <c r="H150" i="161" s="1"/>
  <c r="H172" i="161" s="1"/>
  <c r="H89" i="161"/>
  <c r="H134" i="161"/>
  <c r="I198" i="4"/>
  <c r="I372" i="4" s="1"/>
  <c r="H18" i="147" s="1" a="1"/>
  <c r="H18" i="147" s="1"/>
  <c r="I192" i="4"/>
  <c r="I197" i="4"/>
  <c r="I371" i="4" s="1"/>
  <c r="H17" i="147" s="1" a="1"/>
  <c r="H17" i="147" s="1"/>
  <c r="I191" i="4"/>
  <c r="I196" i="4"/>
  <c r="I370" i="4" s="1"/>
  <c r="H16" i="147" s="1" a="1"/>
  <c r="H16" i="147" s="1"/>
  <c r="I190" i="4"/>
  <c r="I194" i="4"/>
  <c r="I368" i="4" s="1"/>
  <c r="H14" i="147" s="1" a="1"/>
  <c r="H14" i="147" s="1"/>
  <c r="I188" i="4"/>
  <c r="I189" i="4"/>
  <c r="I195" i="4"/>
  <c r="I369" i="4" s="1"/>
  <c r="H15" i="147" s="1" a="1"/>
  <c r="H15" i="147" s="1"/>
  <c r="I193" i="4"/>
  <c r="I367" i="4" s="1"/>
  <c r="H13" i="147" s="1" a="1"/>
  <c r="H13" i="147" s="1"/>
  <c r="I187" i="4"/>
  <c r="E179" i="152" l="1"/>
  <c r="E194" i="152" s="1"/>
  <c r="E202" i="152" s="1"/>
  <c r="E232" i="152" s="1"/>
  <c r="F91" i="151"/>
  <c r="F96" i="151"/>
  <c r="F47" i="160"/>
  <c r="H93" i="160"/>
  <c r="F46" i="160"/>
  <c r="F47" i="156"/>
  <c r="F46" i="156"/>
  <c r="F47" i="154"/>
  <c r="F46" i="154"/>
  <c r="F45" i="151"/>
  <c r="F46" i="150"/>
  <c r="E45" i="150"/>
  <c r="E47" i="149"/>
  <c r="F47" i="155"/>
  <c r="E46" i="155"/>
  <c r="F95" i="152"/>
  <c r="E46" i="151"/>
  <c r="F91" i="150"/>
  <c r="F98" i="150" s="1"/>
  <c r="E47" i="161"/>
  <c r="F91" i="149"/>
  <c r="H92" i="159"/>
  <c r="F95" i="157"/>
  <c r="F93" i="156"/>
  <c r="F95" i="155"/>
  <c r="F99" i="155" s="1"/>
  <c r="H178" i="152"/>
  <c r="H192" i="152" s="1"/>
  <c r="H193" i="152" s="1"/>
  <c r="F179" i="151"/>
  <c r="F194" i="151" s="1"/>
  <c r="F210" i="151" s="1"/>
  <c r="F218" i="151" s="1"/>
  <c r="F179" i="150"/>
  <c r="F194" i="150" s="1"/>
  <c r="F202" i="150" s="1"/>
  <c r="F232" i="150" s="1"/>
  <c r="E178" i="150"/>
  <c r="E192" i="150" s="1"/>
  <c r="E208" i="150" s="1"/>
  <c r="E216" i="150" s="1"/>
  <c r="F179" i="149"/>
  <c r="F194" i="149" s="1"/>
  <c r="F202" i="149" s="1"/>
  <c r="F232" i="149" s="1"/>
  <c r="E178" i="149"/>
  <c r="E192" i="149" s="1"/>
  <c r="F93" i="152"/>
  <c r="H96" i="151"/>
  <c r="F179" i="155"/>
  <c r="F194" i="155" s="1"/>
  <c r="F202" i="155" s="1"/>
  <c r="F232" i="155" s="1"/>
  <c r="E178" i="154"/>
  <c r="E178" i="153"/>
  <c r="E192" i="153" s="1"/>
  <c r="F179" i="156"/>
  <c r="F194" i="156" s="1"/>
  <c r="F202" i="156" s="1"/>
  <c r="F232" i="156" s="1"/>
  <c r="E178" i="156"/>
  <c r="E192" i="156" s="1"/>
  <c r="H178" i="149"/>
  <c r="H192" i="149" s="1"/>
  <c r="H208" i="149" s="1"/>
  <c r="H216" i="149" s="1"/>
  <c r="H95" i="152"/>
  <c r="H96" i="155"/>
  <c r="F91" i="155"/>
  <c r="F96" i="149"/>
  <c r="F45" i="159"/>
  <c r="F47" i="153"/>
  <c r="E46" i="153"/>
  <c r="F47" i="151"/>
  <c r="F45" i="150"/>
  <c r="F47" i="149"/>
  <c r="E46" i="149"/>
  <c r="H92" i="157"/>
  <c r="H95" i="160"/>
  <c r="F92" i="159"/>
  <c r="F92" i="157"/>
  <c r="H95" i="154"/>
  <c r="H93" i="151"/>
  <c r="F46" i="159"/>
  <c r="E45" i="159"/>
  <c r="F46" i="157"/>
  <c r="H47" i="153"/>
  <c r="H47" i="151"/>
  <c r="E45" i="151"/>
  <c r="H45" i="150"/>
  <c r="E178" i="155"/>
  <c r="E192" i="155" s="1"/>
  <c r="E200" i="155" s="1"/>
  <c r="E229" i="155" s="1"/>
  <c r="H93" i="149"/>
  <c r="I362" i="4"/>
  <c r="H8" i="147" s="1" a="1"/>
  <c r="H8" i="147" s="1"/>
  <c r="H25" i="147" s="1"/>
  <c r="I364" i="4"/>
  <c r="H10" i="147" s="1" a="1"/>
  <c r="H10" i="147" s="1"/>
  <c r="H27" i="147" s="1"/>
  <c r="I365" i="4"/>
  <c r="H11" i="147" s="1" a="1"/>
  <c r="H11" i="147" s="1"/>
  <c r="H28" i="147" s="1"/>
  <c r="I366" i="4"/>
  <c r="H12" i="147" s="1" a="1"/>
  <c r="H12" i="147" s="1"/>
  <c r="H29" i="147" s="1"/>
  <c r="H96" i="150"/>
  <c r="F93" i="150"/>
  <c r="H96" i="149"/>
  <c r="F93" i="149"/>
  <c r="F100" i="149" s="1"/>
  <c r="K184" i="161"/>
  <c r="K184" i="158"/>
  <c r="K184" i="157"/>
  <c r="F96" i="150"/>
  <c r="H91" i="159"/>
  <c r="H47" i="158"/>
  <c r="E45" i="158"/>
  <c r="E47" i="155"/>
  <c r="H45" i="155"/>
  <c r="H47" i="152"/>
  <c r="E46" i="159"/>
  <c r="F45" i="158"/>
  <c r="F47" i="157"/>
  <c r="F93" i="151"/>
  <c r="F100" i="151" s="1"/>
  <c r="H46" i="150"/>
  <c r="E178" i="160"/>
  <c r="H178" i="153"/>
  <c r="H192" i="153" s="1"/>
  <c r="H193" i="153" s="1"/>
  <c r="E178" i="151"/>
  <c r="E192" i="151" s="1"/>
  <c r="E208" i="151" s="1"/>
  <c r="E216" i="151" s="1"/>
  <c r="H178" i="150"/>
  <c r="H192" i="150" s="1"/>
  <c r="H200" i="150" s="1"/>
  <c r="H229" i="150" s="1"/>
  <c r="F95" i="149"/>
  <c r="F99" i="149" s="1"/>
  <c r="H92" i="149"/>
  <c r="F96" i="155"/>
  <c r="H93" i="155"/>
  <c r="H95" i="150"/>
  <c r="H91" i="150"/>
  <c r="H98" i="150" s="1"/>
  <c r="H45" i="158"/>
  <c r="H45" i="161"/>
  <c r="H33" i="147"/>
  <c r="H68" i="147"/>
  <c r="H63" i="147"/>
  <c r="H80" i="147" s="1"/>
  <c r="H234" i="161"/>
  <c r="H152" i="161"/>
  <c r="H234" i="159"/>
  <c r="H152" i="159"/>
  <c r="F231" i="159"/>
  <c r="F149" i="159"/>
  <c r="H234" i="157"/>
  <c r="H152" i="157"/>
  <c r="H152" i="156"/>
  <c r="H234" i="156"/>
  <c r="H234" i="155"/>
  <c r="H152" i="155"/>
  <c r="H234" i="154"/>
  <c r="H152" i="154"/>
  <c r="H152" i="153"/>
  <c r="H234" i="153"/>
  <c r="F231" i="153"/>
  <c r="F149" i="153"/>
  <c r="E210" i="152"/>
  <c r="E218" i="152" s="1"/>
  <c r="F231" i="152"/>
  <c r="F149" i="152"/>
  <c r="H234" i="151"/>
  <c r="H152" i="151"/>
  <c r="E152" i="150"/>
  <c r="E234" i="150"/>
  <c r="E234" i="149"/>
  <c r="E152" i="149"/>
  <c r="F234" i="161"/>
  <c r="F152" i="161"/>
  <c r="F152" i="160"/>
  <c r="F234" i="160"/>
  <c r="E231" i="155"/>
  <c r="E149" i="155"/>
  <c r="F234" i="154"/>
  <c r="F152" i="154"/>
  <c r="F152" i="152"/>
  <c r="F234" i="152"/>
  <c r="H231" i="152"/>
  <c r="H149" i="152"/>
  <c r="E231" i="152"/>
  <c r="E149" i="152"/>
  <c r="F234" i="150"/>
  <c r="F152" i="150"/>
  <c r="F152" i="149"/>
  <c r="F234" i="149"/>
  <c r="F96" i="160"/>
  <c r="H144" i="159"/>
  <c r="H158" i="159" s="1"/>
  <c r="H227" i="159"/>
  <c r="F226" i="159"/>
  <c r="F143" i="159"/>
  <c r="F157" i="159" s="1"/>
  <c r="F94" i="159"/>
  <c r="E125" i="159"/>
  <c r="E79" i="159"/>
  <c r="E93" i="159" s="1"/>
  <c r="H140" i="159"/>
  <c r="H154" i="159" s="1"/>
  <c r="H223" i="159"/>
  <c r="F96" i="158"/>
  <c r="F145" i="158"/>
  <c r="F228" i="158"/>
  <c r="E81" i="158"/>
  <c r="E95" i="158" s="1"/>
  <c r="E127" i="158"/>
  <c r="F141" i="158"/>
  <c r="F155" i="158" s="1"/>
  <c r="F224" i="158"/>
  <c r="E123" i="158"/>
  <c r="E77" i="158"/>
  <c r="E91" i="158" s="1"/>
  <c r="F226" i="157"/>
  <c r="F143" i="157"/>
  <c r="F157" i="157" s="1"/>
  <c r="F94" i="157"/>
  <c r="E125" i="157"/>
  <c r="E79" i="157"/>
  <c r="E93" i="157" s="1"/>
  <c r="F96" i="156"/>
  <c r="H227" i="155"/>
  <c r="H144" i="155"/>
  <c r="H158" i="155" s="1"/>
  <c r="F226" i="155"/>
  <c r="F143" i="155"/>
  <c r="F157" i="155" s="1"/>
  <c r="E79" i="155"/>
  <c r="E93" i="155" s="1"/>
  <c r="E125" i="155"/>
  <c r="H223" i="155"/>
  <c r="H140" i="155"/>
  <c r="H154" i="155" s="1"/>
  <c r="F96" i="154"/>
  <c r="H227" i="153"/>
  <c r="H144" i="153"/>
  <c r="H158" i="153" s="1"/>
  <c r="F143" i="153"/>
  <c r="F157" i="153" s="1"/>
  <c r="F226" i="153"/>
  <c r="E79" i="153"/>
  <c r="E93" i="153" s="1"/>
  <c r="E125" i="153"/>
  <c r="H140" i="153"/>
  <c r="H154" i="153" s="1"/>
  <c r="H223" i="153"/>
  <c r="F96" i="152"/>
  <c r="F145" i="152"/>
  <c r="F228" i="152"/>
  <c r="E81" i="152"/>
  <c r="E95" i="152" s="1"/>
  <c r="E127" i="152"/>
  <c r="H142" i="152"/>
  <c r="H225" i="152"/>
  <c r="F224" i="152"/>
  <c r="F141" i="152"/>
  <c r="F155" i="152" s="1"/>
  <c r="E77" i="152"/>
  <c r="E91" i="152" s="1"/>
  <c r="E123" i="152"/>
  <c r="F143" i="151"/>
  <c r="F157" i="151" s="1"/>
  <c r="F226" i="151"/>
  <c r="H225" i="150"/>
  <c r="H142" i="150"/>
  <c r="H227" i="149"/>
  <c r="H144" i="149"/>
  <c r="H158" i="149" s="1"/>
  <c r="F226" i="149"/>
  <c r="F143" i="149"/>
  <c r="F157" i="149" s="1"/>
  <c r="H223" i="149"/>
  <c r="H140" i="149"/>
  <c r="H154" i="149" s="1"/>
  <c r="H145" i="160"/>
  <c r="H228" i="160"/>
  <c r="H96" i="160"/>
  <c r="F144" i="160"/>
  <c r="F158" i="160" s="1"/>
  <c r="F227" i="160"/>
  <c r="F140" i="160"/>
  <c r="F154" i="160" s="1"/>
  <c r="F223" i="160"/>
  <c r="E82" i="159"/>
  <c r="E96" i="159" s="1"/>
  <c r="E128" i="159"/>
  <c r="H45" i="159"/>
  <c r="H94" i="159"/>
  <c r="F93" i="159"/>
  <c r="E78" i="159"/>
  <c r="E124" i="159"/>
  <c r="H228" i="158"/>
  <c r="H145" i="158"/>
  <c r="F144" i="158"/>
  <c r="F158" i="158" s="1"/>
  <c r="F227" i="158"/>
  <c r="H224" i="158"/>
  <c r="H141" i="158"/>
  <c r="H155" i="158" s="1"/>
  <c r="F223" i="158"/>
  <c r="F140" i="158"/>
  <c r="F154" i="158" s="1"/>
  <c r="H94" i="157"/>
  <c r="F142" i="157"/>
  <c r="F225" i="157"/>
  <c r="H145" i="156"/>
  <c r="H228" i="156"/>
  <c r="H96" i="156"/>
  <c r="F227" i="156"/>
  <c r="F144" i="156"/>
  <c r="F158" i="156" s="1"/>
  <c r="F140" i="156"/>
  <c r="F154" i="156" s="1"/>
  <c r="F223" i="156"/>
  <c r="H143" i="155"/>
  <c r="H157" i="155" s="1"/>
  <c r="H226" i="155"/>
  <c r="H145" i="154"/>
  <c r="H228" i="154"/>
  <c r="H96" i="154"/>
  <c r="H100" i="154" s="1"/>
  <c r="F144" i="154"/>
  <c r="F158" i="154" s="1"/>
  <c r="F227" i="154"/>
  <c r="F140" i="154"/>
  <c r="F154" i="154" s="1"/>
  <c r="F223" i="154"/>
  <c r="E128" i="153"/>
  <c r="E82" i="153"/>
  <c r="E96" i="153" s="1"/>
  <c r="H94" i="153"/>
  <c r="H143" i="153"/>
  <c r="H157" i="153" s="1"/>
  <c r="H226" i="153"/>
  <c r="F93" i="153"/>
  <c r="E124" i="153"/>
  <c r="E78" i="153"/>
  <c r="E92" i="153" s="1"/>
  <c r="H228" i="152"/>
  <c r="H145" i="152"/>
  <c r="E80" i="152"/>
  <c r="E94" i="152" s="1"/>
  <c r="E126" i="152"/>
  <c r="H224" i="152"/>
  <c r="H141" i="152"/>
  <c r="H155" i="152" s="1"/>
  <c r="H143" i="151"/>
  <c r="H157" i="151" s="1"/>
  <c r="H226" i="151"/>
  <c r="F225" i="151"/>
  <c r="F142" i="151"/>
  <c r="H228" i="150"/>
  <c r="H145" i="150"/>
  <c r="E80" i="150"/>
  <c r="E94" i="150" s="1"/>
  <c r="E126" i="150"/>
  <c r="H224" i="150"/>
  <c r="H141" i="150"/>
  <c r="H155" i="150" s="1"/>
  <c r="E128" i="149"/>
  <c r="E82" i="149"/>
  <c r="E96" i="149" s="1"/>
  <c r="H226" i="149"/>
  <c r="H143" i="149"/>
  <c r="H157" i="149" s="1"/>
  <c r="E124" i="149"/>
  <c r="E78" i="149"/>
  <c r="H145" i="161"/>
  <c r="H228" i="161"/>
  <c r="F227" i="161"/>
  <c r="F144" i="161"/>
  <c r="F158" i="161" s="1"/>
  <c r="H141" i="161"/>
  <c r="H155" i="161" s="1"/>
  <c r="H224" i="161"/>
  <c r="F140" i="161"/>
  <c r="F154" i="161" s="1"/>
  <c r="F223" i="161"/>
  <c r="H227" i="161"/>
  <c r="H144" i="161"/>
  <c r="H158" i="161" s="1"/>
  <c r="H91" i="161"/>
  <c r="H140" i="161"/>
  <c r="H154" i="161" s="1"/>
  <c r="H223" i="161"/>
  <c r="H94" i="152"/>
  <c r="H98" i="152" s="1"/>
  <c r="E46" i="152"/>
  <c r="F227" i="151"/>
  <c r="F144" i="151"/>
  <c r="F158" i="151" s="1"/>
  <c r="H46" i="151"/>
  <c r="H141" i="151"/>
  <c r="H155" i="151" s="1"/>
  <c r="H224" i="151"/>
  <c r="H228" i="149"/>
  <c r="H145" i="149"/>
  <c r="H94" i="161"/>
  <c r="E124" i="161"/>
  <c r="E78" i="161"/>
  <c r="E92" i="161" s="1"/>
  <c r="E127" i="161"/>
  <c r="E81" i="161"/>
  <c r="E95" i="161" s="1"/>
  <c r="F46" i="161"/>
  <c r="E152" i="161"/>
  <c r="E234" i="161"/>
  <c r="F179" i="161"/>
  <c r="F149" i="161"/>
  <c r="F231" i="161"/>
  <c r="H92" i="161"/>
  <c r="E178" i="161"/>
  <c r="E192" i="161" s="1"/>
  <c r="E152" i="160"/>
  <c r="E234" i="160"/>
  <c r="F179" i="160"/>
  <c r="F194" i="160" s="1"/>
  <c r="E179" i="160"/>
  <c r="E194" i="160" s="1"/>
  <c r="F231" i="160"/>
  <c r="F149" i="160"/>
  <c r="H178" i="160"/>
  <c r="H192" i="160" s="1"/>
  <c r="F179" i="159"/>
  <c r="E92" i="159"/>
  <c r="F179" i="158"/>
  <c r="F194" i="158" s="1"/>
  <c r="E179" i="158"/>
  <c r="E194" i="158" s="1"/>
  <c r="F231" i="158"/>
  <c r="F149" i="158"/>
  <c r="H92" i="158"/>
  <c r="E178" i="158"/>
  <c r="E192" i="158" s="1"/>
  <c r="F231" i="157"/>
  <c r="F149" i="157"/>
  <c r="H178" i="157"/>
  <c r="H192" i="157" s="1"/>
  <c r="E178" i="157"/>
  <c r="E192" i="157" s="1"/>
  <c r="E234" i="156"/>
  <c r="E152" i="156"/>
  <c r="F195" i="156"/>
  <c r="H92" i="156"/>
  <c r="H99" i="156" s="1"/>
  <c r="F93" i="155"/>
  <c r="F179" i="154"/>
  <c r="H92" i="154"/>
  <c r="F179" i="153"/>
  <c r="F91" i="153"/>
  <c r="E234" i="152"/>
  <c r="E152" i="152"/>
  <c r="F179" i="152"/>
  <c r="E234" i="151"/>
  <c r="E152" i="151"/>
  <c r="F202" i="151"/>
  <c r="F232" i="151" s="1"/>
  <c r="H178" i="151"/>
  <c r="F195" i="150"/>
  <c r="F210" i="150"/>
  <c r="F218" i="150" s="1"/>
  <c r="H92" i="150"/>
  <c r="F210" i="149"/>
  <c r="F218" i="149" s="1"/>
  <c r="H94" i="149"/>
  <c r="H200" i="149"/>
  <c r="H229" i="149" s="1"/>
  <c r="E208" i="149"/>
  <c r="E216" i="149" s="1"/>
  <c r="E200" i="149"/>
  <c r="E229" i="149" s="1"/>
  <c r="H95" i="161"/>
  <c r="H149" i="161"/>
  <c r="H231" i="161"/>
  <c r="F92" i="161"/>
  <c r="F99" i="161" s="1"/>
  <c r="E149" i="160"/>
  <c r="E231" i="160"/>
  <c r="F178" i="160"/>
  <c r="F192" i="160" s="1"/>
  <c r="H179" i="159"/>
  <c r="H194" i="159" s="1"/>
  <c r="E179" i="159"/>
  <c r="E194" i="159" s="1"/>
  <c r="F178" i="159"/>
  <c r="F192" i="159" s="1"/>
  <c r="H179" i="158"/>
  <c r="F92" i="158"/>
  <c r="F99" i="158" s="1"/>
  <c r="H179" i="157"/>
  <c r="H179" i="156"/>
  <c r="E179" i="156"/>
  <c r="E194" i="156" s="1"/>
  <c r="H93" i="156"/>
  <c r="F92" i="156"/>
  <c r="F99" i="156" s="1"/>
  <c r="K184" i="156"/>
  <c r="H95" i="155"/>
  <c r="H99" i="155" s="1"/>
  <c r="E179" i="155"/>
  <c r="E194" i="155" s="1"/>
  <c r="H179" i="154"/>
  <c r="H194" i="154" s="1"/>
  <c r="E179" i="154"/>
  <c r="E194" i="154" s="1"/>
  <c r="H231" i="154"/>
  <c r="H149" i="154"/>
  <c r="E231" i="154"/>
  <c r="E149" i="154"/>
  <c r="F92" i="154"/>
  <c r="H95" i="153"/>
  <c r="H99" i="153" s="1"/>
  <c r="E231" i="153"/>
  <c r="E149" i="153"/>
  <c r="F178" i="152"/>
  <c r="F192" i="152" s="1"/>
  <c r="H179" i="151"/>
  <c r="H194" i="151" s="1"/>
  <c r="F94" i="151"/>
  <c r="E231" i="151"/>
  <c r="E149" i="151"/>
  <c r="F178" i="151"/>
  <c r="F192" i="151" s="1"/>
  <c r="K184" i="151"/>
  <c r="H179" i="150"/>
  <c r="H194" i="150" s="1"/>
  <c r="E231" i="150"/>
  <c r="E149" i="150"/>
  <c r="F178" i="150"/>
  <c r="F192" i="150" s="1"/>
  <c r="H179" i="149"/>
  <c r="H194" i="149" s="1"/>
  <c r="F94" i="149"/>
  <c r="E231" i="149"/>
  <c r="E149" i="149"/>
  <c r="F178" i="149"/>
  <c r="F192" i="149" s="1"/>
  <c r="H227" i="160"/>
  <c r="H144" i="160"/>
  <c r="H158" i="160" s="1"/>
  <c r="F94" i="160"/>
  <c r="H91" i="160"/>
  <c r="H140" i="160"/>
  <c r="H154" i="160" s="1"/>
  <c r="H223" i="160"/>
  <c r="F47" i="159"/>
  <c r="H93" i="159"/>
  <c r="H227" i="158"/>
  <c r="H144" i="158"/>
  <c r="H158" i="158" s="1"/>
  <c r="H91" i="158"/>
  <c r="H140" i="158"/>
  <c r="H154" i="158" s="1"/>
  <c r="H223" i="158"/>
  <c r="H142" i="157"/>
  <c r="H225" i="157"/>
  <c r="H144" i="156"/>
  <c r="H158" i="156" s="1"/>
  <c r="H227" i="156"/>
  <c r="F94" i="156"/>
  <c r="H91" i="156"/>
  <c r="H223" i="156"/>
  <c r="H140" i="156"/>
  <c r="H154" i="156" s="1"/>
  <c r="E81" i="155"/>
  <c r="E95" i="155" s="1"/>
  <c r="E127" i="155"/>
  <c r="H227" i="154"/>
  <c r="H144" i="154"/>
  <c r="H158" i="154" s="1"/>
  <c r="F94" i="154"/>
  <c r="H91" i="154"/>
  <c r="H140" i="154"/>
  <c r="H154" i="154" s="1"/>
  <c r="H223" i="154"/>
  <c r="F228" i="153"/>
  <c r="F145" i="153"/>
  <c r="E127" i="153"/>
  <c r="E81" i="153"/>
  <c r="E95" i="153" s="1"/>
  <c r="H93" i="153"/>
  <c r="F224" i="153"/>
  <c r="F141" i="153"/>
  <c r="F155" i="153" s="1"/>
  <c r="E77" i="153"/>
  <c r="E91" i="153" s="1"/>
  <c r="E123" i="153"/>
  <c r="F45" i="152"/>
  <c r="F228" i="151"/>
  <c r="F145" i="151"/>
  <c r="E127" i="151"/>
  <c r="E81" i="151"/>
  <c r="E95" i="151" s="1"/>
  <c r="H225" i="151"/>
  <c r="H142" i="151"/>
  <c r="F46" i="151"/>
  <c r="E125" i="150"/>
  <c r="E79" i="150"/>
  <c r="E93" i="150" s="1"/>
  <c r="F145" i="149"/>
  <c r="F228" i="149"/>
  <c r="E81" i="149"/>
  <c r="E95" i="149" s="1"/>
  <c r="E127" i="149"/>
  <c r="H47" i="149"/>
  <c r="F141" i="149"/>
  <c r="F155" i="149" s="1"/>
  <c r="F224" i="149"/>
  <c r="E77" i="149"/>
  <c r="E91" i="149" s="1"/>
  <c r="E123" i="149"/>
  <c r="H94" i="160"/>
  <c r="H143" i="160"/>
  <c r="H157" i="160" s="1"/>
  <c r="H226" i="160"/>
  <c r="F225" i="160"/>
  <c r="F142" i="160"/>
  <c r="E46" i="160"/>
  <c r="H228" i="159"/>
  <c r="H145" i="159"/>
  <c r="F95" i="159"/>
  <c r="F99" i="159" s="1"/>
  <c r="E126" i="159"/>
  <c r="E80" i="159"/>
  <c r="E94" i="159" s="1"/>
  <c r="H141" i="159"/>
  <c r="H155" i="159" s="1"/>
  <c r="H224" i="159"/>
  <c r="H46" i="159"/>
  <c r="F91" i="159"/>
  <c r="H94" i="158"/>
  <c r="F142" i="158"/>
  <c r="F225" i="158"/>
  <c r="E46" i="158"/>
  <c r="H228" i="157"/>
  <c r="H145" i="157"/>
  <c r="F227" i="157"/>
  <c r="F144" i="157"/>
  <c r="F158" i="157" s="1"/>
  <c r="H141" i="157"/>
  <c r="H155" i="157" s="1"/>
  <c r="H224" i="157"/>
  <c r="H46" i="157"/>
  <c r="F223" i="157"/>
  <c r="F140" i="157"/>
  <c r="F154" i="157" s="1"/>
  <c r="H94" i="156"/>
  <c r="H226" i="156"/>
  <c r="H143" i="156"/>
  <c r="H157" i="156" s="1"/>
  <c r="F225" i="156"/>
  <c r="F142" i="156"/>
  <c r="E46" i="156"/>
  <c r="H145" i="155"/>
  <c r="H228" i="155"/>
  <c r="H46" i="155"/>
  <c r="F45" i="155"/>
  <c r="H94" i="154"/>
  <c r="H226" i="154"/>
  <c r="H143" i="154"/>
  <c r="H157" i="154" s="1"/>
  <c r="F225" i="154"/>
  <c r="F142" i="154"/>
  <c r="E46" i="154"/>
  <c r="H145" i="153"/>
  <c r="H228" i="153"/>
  <c r="H96" i="153"/>
  <c r="F95" i="153"/>
  <c r="F99" i="153" s="1"/>
  <c r="E126" i="153"/>
  <c r="E80" i="153"/>
  <c r="E94" i="153" s="1"/>
  <c r="E98" i="153" s="1"/>
  <c r="H46" i="153"/>
  <c r="H145" i="151"/>
  <c r="H228" i="151"/>
  <c r="E126" i="151"/>
  <c r="E80" i="151"/>
  <c r="E94" i="151" s="1"/>
  <c r="F140" i="151"/>
  <c r="F154" i="151" s="1"/>
  <c r="F223" i="151"/>
  <c r="H143" i="150"/>
  <c r="H157" i="150" s="1"/>
  <c r="H226" i="150"/>
  <c r="E46" i="150"/>
  <c r="H224" i="149"/>
  <c r="H141" i="149"/>
  <c r="H155" i="149" s="1"/>
  <c r="E128" i="161"/>
  <c r="E82" i="161"/>
  <c r="E96" i="161" s="1"/>
  <c r="F225" i="161"/>
  <c r="F142" i="161"/>
  <c r="F96" i="161"/>
  <c r="F228" i="161"/>
  <c r="F145" i="161"/>
  <c r="H93" i="161"/>
  <c r="E45" i="161"/>
  <c r="H66" i="147"/>
  <c r="H31" i="147"/>
  <c r="I363" i="4"/>
  <c r="H9" i="147" s="1" a="1"/>
  <c r="H9" i="147" s="1"/>
  <c r="H67" i="147"/>
  <c r="H32" i="147"/>
  <c r="H34" i="147"/>
  <c r="H69" i="147"/>
  <c r="H70" i="147"/>
  <c r="H35" i="147"/>
  <c r="H71" i="147"/>
  <c r="H36" i="147"/>
  <c r="H152" i="160"/>
  <c r="H234" i="160"/>
  <c r="H152" i="158"/>
  <c r="H234" i="158"/>
  <c r="H152" i="152"/>
  <c r="H234" i="152"/>
  <c r="H152" i="150"/>
  <c r="H234" i="150"/>
  <c r="F149" i="150"/>
  <c r="F231" i="150"/>
  <c r="H234" i="149"/>
  <c r="H152" i="149"/>
  <c r="F149" i="149"/>
  <c r="F231" i="149"/>
  <c r="E231" i="161"/>
  <c r="E149" i="161"/>
  <c r="F234" i="159"/>
  <c r="F152" i="159"/>
  <c r="H231" i="159"/>
  <c r="H149" i="159"/>
  <c r="E231" i="159"/>
  <c r="E149" i="159"/>
  <c r="F152" i="158"/>
  <c r="F234" i="158"/>
  <c r="E231" i="158"/>
  <c r="E149" i="158"/>
  <c r="F234" i="157"/>
  <c r="F152" i="157"/>
  <c r="E149" i="157"/>
  <c r="E231" i="157"/>
  <c r="F152" i="156"/>
  <c r="F234" i="156"/>
  <c r="F152" i="153"/>
  <c r="F234" i="153"/>
  <c r="H231" i="153"/>
  <c r="H149" i="153"/>
  <c r="F152" i="151"/>
  <c r="F234" i="151"/>
  <c r="H149" i="150"/>
  <c r="H231" i="150"/>
  <c r="H149" i="149"/>
  <c r="H231" i="149"/>
  <c r="F228" i="160"/>
  <c r="F145" i="160"/>
  <c r="E127" i="160"/>
  <c r="E81" i="160"/>
  <c r="E95" i="160" s="1"/>
  <c r="H142" i="160"/>
  <c r="H225" i="160"/>
  <c r="F224" i="160"/>
  <c r="F141" i="160"/>
  <c r="F155" i="160" s="1"/>
  <c r="E77" i="160"/>
  <c r="E91" i="160" s="1"/>
  <c r="E123" i="160"/>
  <c r="H142" i="158"/>
  <c r="H225" i="158"/>
  <c r="H227" i="157"/>
  <c r="H144" i="157"/>
  <c r="H158" i="157" s="1"/>
  <c r="H91" i="157"/>
  <c r="H98" i="157" s="1"/>
  <c r="H140" i="157"/>
  <c r="H154" i="157" s="1"/>
  <c r="H223" i="157"/>
  <c r="F228" i="156"/>
  <c r="F145" i="156"/>
  <c r="E127" i="156"/>
  <c r="E81" i="156"/>
  <c r="E95" i="156" s="1"/>
  <c r="H225" i="156"/>
  <c r="H142" i="156"/>
  <c r="F141" i="156"/>
  <c r="F155" i="156" s="1"/>
  <c r="F224" i="156"/>
  <c r="E123" i="156"/>
  <c r="E77" i="156"/>
  <c r="E91" i="156" s="1"/>
  <c r="H91" i="155"/>
  <c r="F228" i="154"/>
  <c r="F145" i="154"/>
  <c r="E127" i="154"/>
  <c r="E81" i="154"/>
  <c r="E95" i="154" s="1"/>
  <c r="H142" i="154"/>
  <c r="H225" i="154"/>
  <c r="F224" i="154"/>
  <c r="F141" i="154"/>
  <c r="F155" i="154" s="1"/>
  <c r="E77" i="154"/>
  <c r="E91" i="154" s="1"/>
  <c r="E123" i="154"/>
  <c r="F94" i="153"/>
  <c r="H144" i="151"/>
  <c r="H158" i="151" s="1"/>
  <c r="H227" i="151"/>
  <c r="E79" i="151"/>
  <c r="E93" i="151" s="1"/>
  <c r="E125" i="151"/>
  <c r="H223" i="151"/>
  <c r="H140" i="151"/>
  <c r="H154" i="151" s="1"/>
  <c r="F145" i="150"/>
  <c r="F228" i="150"/>
  <c r="E81" i="150"/>
  <c r="E95" i="150" s="1"/>
  <c r="E127" i="150"/>
  <c r="H93" i="150"/>
  <c r="F141" i="150"/>
  <c r="F155" i="150" s="1"/>
  <c r="F224" i="150"/>
  <c r="E77" i="150"/>
  <c r="E91" i="150" s="1"/>
  <c r="E123" i="150"/>
  <c r="E125" i="149"/>
  <c r="E79" i="149"/>
  <c r="E93" i="149" s="1"/>
  <c r="E126" i="160"/>
  <c r="E80" i="160"/>
  <c r="E94" i="160" s="1"/>
  <c r="H224" i="160"/>
  <c r="H141" i="160"/>
  <c r="H155" i="160" s="1"/>
  <c r="F91" i="160"/>
  <c r="H226" i="159"/>
  <c r="H143" i="159"/>
  <c r="H157" i="159" s="1"/>
  <c r="F142" i="159"/>
  <c r="F225" i="159"/>
  <c r="H96" i="158"/>
  <c r="H100" i="158" s="1"/>
  <c r="E126" i="158"/>
  <c r="E80" i="158"/>
  <c r="E94" i="158" s="1"/>
  <c r="F91" i="158"/>
  <c r="E82" i="157"/>
  <c r="E96" i="157" s="1"/>
  <c r="E128" i="157"/>
  <c r="H226" i="157"/>
  <c r="H143" i="157"/>
  <c r="H157" i="157" s="1"/>
  <c r="E124" i="157"/>
  <c r="E78" i="157"/>
  <c r="E92" i="157" s="1"/>
  <c r="E126" i="156"/>
  <c r="E80" i="156"/>
  <c r="E94" i="156" s="1"/>
  <c r="H141" i="156"/>
  <c r="H155" i="156" s="1"/>
  <c r="H224" i="156"/>
  <c r="F91" i="156"/>
  <c r="E128" i="155"/>
  <c r="E82" i="155"/>
  <c r="E96" i="155" s="1"/>
  <c r="H94" i="155"/>
  <c r="F225" i="155"/>
  <c r="F142" i="155"/>
  <c r="E124" i="155"/>
  <c r="E78" i="155"/>
  <c r="E92" i="155" s="1"/>
  <c r="E99" i="155" s="1"/>
  <c r="E126" i="154"/>
  <c r="E80" i="154"/>
  <c r="E94" i="154" s="1"/>
  <c r="E98" i="154" s="1"/>
  <c r="H141" i="154"/>
  <c r="H155" i="154" s="1"/>
  <c r="H162" i="154" s="1"/>
  <c r="H224" i="154"/>
  <c r="F91" i="154"/>
  <c r="F142" i="153"/>
  <c r="F225" i="153"/>
  <c r="H96" i="152"/>
  <c r="H100" i="152" s="1"/>
  <c r="F227" i="152"/>
  <c r="F144" i="152"/>
  <c r="F158" i="152" s="1"/>
  <c r="F223" i="152"/>
  <c r="F140" i="152"/>
  <c r="F154" i="152" s="1"/>
  <c r="E82" i="151"/>
  <c r="E96" i="151" s="1"/>
  <c r="E128" i="151"/>
  <c r="E124" i="151"/>
  <c r="E78" i="151"/>
  <c r="E92" i="151" s="1"/>
  <c r="F144" i="150"/>
  <c r="F158" i="150" s="1"/>
  <c r="F227" i="150"/>
  <c r="F223" i="150"/>
  <c r="F140" i="150"/>
  <c r="F154" i="150" s="1"/>
  <c r="F225" i="149"/>
  <c r="F142" i="149"/>
  <c r="H96" i="161"/>
  <c r="E126" i="161"/>
  <c r="E80" i="161"/>
  <c r="E94" i="161" s="1"/>
  <c r="F91" i="161"/>
  <c r="F45" i="161"/>
  <c r="F226" i="161"/>
  <c r="F143" i="161"/>
  <c r="F157" i="161" s="1"/>
  <c r="F94" i="161"/>
  <c r="E125" i="161"/>
  <c r="E79" i="161"/>
  <c r="E93" i="161" s="1"/>
  <c r="F45" i="153"/>
  <c r="F223" i="153"/>
  <c r="F140" i="153"/>
  <c r="F154" i="153" s="1"/>
  <c r="H143" i="152"/>
  <c r="H157" i="152" s="1"/>
  <c r="H226" i="152"/>
  <c r="E78" i="152"/>
  <c r="E92" i="152" s="1"/>
  <c r="E124" i="152"/>
  <c r="E128" i="150"/>
  <c r="E82" i="150"/>
  <c r="E96" i="150" s="1"/>
  <c r="F47" i="150"/>
  <c r="F225" i="150"/>
  <c r="F142" i="150"/>
  <c r="E80" i="149"/>
  <c r="E94" i="149" s="1"/>
  <c r="E126" i="149"/>
  <c r="F45" i="149"/>
  <c r="F223" i="149"/>
  <c r="F140" i="149"/>
  <c r="F154" i="149" s="1"/>
  <c r="H226" i="161"/>
  <c r="H143" i="161"/>
  <c r="H157" i="161" s="1"/>
  <c r="F224" i="161"/>
  <c r="F141" i="161"/>
  <c r="F155" i="161" s="1"/>
  <c r="H178" i="161"/>
  <c r="H192" i="161" s="1"/>
  <c r="H92" i="160"/>
  <c r="E192" i="160"/>
  <c r="E234" i="159"/>
  <c r="E152" i="159"/>
  <c r="H193" i="159"/>
  <c r="H200" i="159"/>
  <c r="H229" i="159" s="1"/>
  <c r="H208" i="159"/>
  <c r="H216" i="159" s="1"/>
  <c r="E178" i="159"/>
  <c r="E234" i="158"/>
  <c r="E152" i="158"/>
  <c r="H178" i="158"/>
  <c r="H192" i="158" s="1"/>
  <c r="E234" i="157"/>
  <c r="E152" i="157"/>
  <c r="F179" i="157"/>
  <c r="F194" i="157" s="1"/>
  <c r="E179" i="157"/>
  <c r="E194" i="157" s="1"/>
  <c r="H99" i="157"/>
  <c r="F149" i="156"/>
  <c r="F231" i="156"/>
  <c r="H178" i="156"/>
  <c r="E152" i="155"/>
  <c r="E234" i="155"/>
  <c r="F195" i="155"/>
  <c r="F231" i="155"/>
  <c r="F149" i="155"/>
  <c r="H178" i="155"/>
  <c r="H192" i="155" s="1"/>
  <c r="E234" i="154"/>
  <c r="E152" i="154"/>
  <c r="F95" i="154"/>
  <c r="F231" i="154"/>
  <c r="F149" i="154"/>
  <c r="H178" i="154"/>
  <c r="H192" i="154" s="1"/>
  <c r="E192" i="154"/>
  <c r="E234" i="153"/>
  <c r="E152" i="153"/>
  <c r="H92" i="152"/>
  <c r="E178" i="152"/>
  <c r="E192" i="152" s="1"/>
  <c r="F95" i="151"/>
  <c r="F99" i="151" s="1"/>
  <c r="H94" i="151"/>
  <c r="H98" i="151" s="1"/>
  <c r="F149" i="151"/>
  <c r="F231" i="151"/>
  <c r="H92" i="151"/>
  <c r="E193" i="151"/>
  <c r="J184" i="151" s="1"/>
  <c r="L184" i="151" s="1"/>
  <c r="F95" i="150"/>
  <c r="E92" i="149"/>
  <c r="H179" i="161"/>
  <c r="E179" i="161"/>
  <c r="E194" i="161" s="1"/>
  <c r="F178" i="161"/>
  <c r="H179" i="160"/>
  <c r="H194" i="160" s="1"/>
  <c r="H231" i="160"/>
  <c r="H149" i="160"/>
  <c r="F92" i="160"/>
  <c r="F99" i="160" s="1"/>
  <c r="K184" i="160"/>
  <c r="H95" i="159"/>
  <c r="H149" i="158"/>
  <c r="H231" i="158"/>
  <c r="F178" i="158"/>
  <c r="F192" i="158" s="1"/>
  <c r="H149" i="157"/>
  <c r="H231" i="157"/>
  <c r="E47" i="157"/>
  <c r="F178" i="157"/>
  <c r="F192" i="157" s="1"/>
  <c r="H149" i="156"/>
  <c r="H231" i="156"/>
  <c r="E149" i="156"/>
  <c r="E231" i="156"/>
  <c r="F178" i="156"/>
  <c r="F152" i="155"/>
  <c r="F234" i="155"/>
  <c r="H179" i="155"/>
  <c r="H194" i="155" s="1"/>
  <c r="F94" i="155"/>
  <c r="H149" i="155"/>
  <c r="H231" i="155"/>
  <c r="F178" i="155"/>
  <c r="F192" i="155" s="1"/>
  <c r="K184" i="155"/>
  <c r="F178" i="154"/>
  <c r="F192" i="154" s="1"/>
  <c r="K184" i="154"/>
  <c r="H179" i="153"/>
  <c r="E179" i="153"/>
  <c r="E194" i="153" s="1"/>
  <c r="F178" i="153"/>
  <c r="F192" i="153" s="1"/>
  <c r="H91" i="153"/>
  <c r="K184" i="153"/>
  <c r="H179" i="152"/>
  <c r="H194" i="152" s="1"/>
  <c r="F92" i="152"/>
  <c r="F99" i="152" s="1"/>
  <c r="H95" i="151"/>
  <c r="E179" i="151"/>
  <c r="E194" i="151" s="1"/>
  <c r="H231" i="151"/>
  <c r="H149" i="151"/>
  <c r="E179" i="150"/>
  <c r="E194" i="150" s="1"/>
  <c r="F92" i="150"/>
  <c r="K184" i="150"/>
  <c r="H95" i="149"/>
  <c r="E179" i="149"/>
  <c r="E194" i="149" s="1"/>
  <c r="H91" i="149"/>
  <c r="K184" i="149"/>
  <c r="F45" i="160"/>
  <c r="F143" i="160"/>
  <c r="F157" i="160" s="1"/>
  <c r="F226" i="160"/>
  <c r="E79" i="160"/>
  <c r="E93" i="160" s="1"/>
  <c r="E125" i="160"/>
  <c r="F96" i="159"/>
  <c r="F145" i="159"/>
  <c r="F228" i="159"/>
  <c r="E81" i="159"/>
  <c r="E95" i="159" s="1"/>
  <c r="E127" i="159"/>
  <c r="H142" i="159"/>
  <c r="H225" i="159"/>
  <c r="F141" i="159"/>
  <c r="F155" i="159" s="1"/>
  <c r="F224" i="159"/>
  <c r="E123" i="159"/>
  <c r="E77" i="159"/>
  <c r="E91" i="159" s="1"/>
  <c r="H95" i="158"/>
  <c r="F143" i="158"/>
  <c r="F157" i="158" s="1"/>
  <c r="F226" i="158"/>
  <c r="F94" i="158"/>
  <c r="E125" i="158"/>
  <c r="E79" i="158"/>
  <c r="E93" i="158" s="1"/>
  <c r="F96" i="157"/>
  <c r="F100" i="157" s="1"/>
  <c r="F145" i="157"/>
  <c r="F228" i="157"/>
  <c r="E81" i="157"/>
  <c r="E95" i="157" s="1"/>
  <c r="E127" i="157"/>
  <c r="H93" i="157"/>
  <c r="F224" i="157"/>
  <c r="F141" i="157"/>
  <c r="F155" i="157" s="1"/>
  <c r="E77" i="157"/>
  <c r="E91" i="157" s="1"/>
  <c r="E123" i="157"/>
  <c r="F45" i="156"/>
  <c r="F226" i="156"/>
  <c r="F143" i="156"/>
  <c r="F157" i="156" s="1"/>
  <c r="F161" i="156" s="1"/>
  <c r="E79" i="156"/>
  <c r="E93" i="156" s="1"/>
  <c r="E125" i="156"/>
  <c r="F145" i="155"/>
  <c r="F228" i="155"/>
  <c r="H142" i="155"/>
  <c r="H225" i="155"/>
  <c r="F141" i="155"/>
  <c r="F155" i="155" s="1"/>
  <c r="F224" i="155"/>
  <c r="E77" i="155"/>
  <c r="E91" i="155" s="1"/>
  <c r="E123" i="155"/>
  <c r="F45" i="154"/>
  <c r="F226" i="154"/>
  <c r="F143" i="154"/>
  <c r="F157" i="154" s="1"/>
  <c r="E79" i="154"/>
  <c r="E93" i="154" s="1"/>
  <c r="E125" i="154"/>
  <c r="F96" i="153"/>
  <c r="H142" i="153"/>
  <c r="H225" i="153"/>
  <c r="H144" i="152"/>
  <c r="H158" i="152" s="1"/>
  <c r="H227" i="152"/>
  <c r="F143" i="152"/>
  <c r="F157" i="152" s="1"/>
  <c r="F226" i="152"/>
  <c r="F94" i="152"/>
  <c r="F98" i="152" s="1"/>
  <c r="E125" i="152"/>
  <c r="E79" i="152"/>
  <c r="E93" i="152" s="1"/>
  <c r="H140" i="152"/>
  <c r="H154" i="152" s="1"/>
  <c r="H223" i="152"/>
  <c r="F224" i="151"/>
  <c r="F141" i="151"/>
  <c r="F155" i="151" s="1"/>
  <c r="E123" i="151"/>
  <c r="E77" i="151"/>
  <c r="E91" i="151" s="1"/>
  <c r="H227" i="150"/>
  <c r="H144" i="150"/>
  <c r="H158" i="150" s="1"/>
  <c r="F143" i="150"/>
  <c r="F157" i="150" s="1"/>
  <c r="F226" i="150"/>
  <c r="E47" i="150"/>
  <c r="H223" i="150"/>
  <c r="H140" i="150"/>
  <c r="H154" i="150" s="1"/>
  <c r="H225" i="149"/>
  <c r="H142" i="149"/>
  <c r="E45" i="149"/>
  <c r="E128" i="160"/>
  <c r="E82" i="160"/>
  <c r="E96" i="160" s="1"/>
  <c r="H45" i="160"/>
  <c r="F93" i="160"/>
  <c r="E78" i="160"/>
  <c r="E92" i="160" s="1"/>
  <c r="E124" i="160"/>
  <c r="H96" i="159"/>
  <c r="F227" i="159"/>
  <c r="F144" i="159"/>
  <c r="F158" i="159" s="1"/>
  <c r="F223" i="159"/>
  <c r="F140" i="159"/>
  <c r="F154" i="159" s="1"/>
  <c r="E82" i="158"/>
  <c r="E96" i="158" s="1"/>
  <c r="E128" i="158"/>
  <c r="H143" i="158"/>
  <c r="H157" i="158" s="1"/>
  <c r="H226" i="158"/>
  <c r="F93" i="158"/>
  <c r="F47" i="158"/>
  <c r="E124" i="158"/>
  <c r="E78" i="158"/>
  <c r="E92" i="158" s="1"/>
  <c r="E99" i="158" s="1"/>
  <c r="H96" i="157"/>
  <c r="E126" i="157"/>
  <c r="E80" i="157"/>
  <c r="E94" i="157" s="1"/>
  <c r="F91" i="157"/>
  <c r="F98" i="157" s="1"/>
  <c r="F45" i="157"/>
  <c r="E82" i="156"/>
  <c r="E96" i="156" s="1"/>
  <c r="E128" i="156"/>
  <c r="H45" i="156"/>
  <c r="E124" i="156"/>
  <c r="E78" i="156"/>
  <c r="E92" i="156" s="1"/>
  <c r="F227" i="155"/>
  <c r="F144" i="155"/>
  <c r="F158" i="155" s="1"/>
  <c r="E80" i="155"/>
  <c r="E94" i="155" s="1"/>
  <c r="E126" i="155"/>
  <c r="H224" i="155"/>
  <c r="H141" i="155"/>
  <c r="H155" i="155" s="1"/>
  <c r="F223" i="155"/>
  <c r="F140" i="155"/>
  <c r="F154" i="155" s="1"/>
  <c r="E128" i="154"/>
  <c r="E82" i="154"/>
  <c r="E96" i="154" s="1"/>
  <c r="F93" i="154"/>
  <c r="E78" i="154"/>
  <c r="E92" i="154" s="1"/>
  <c r="E124" i="154"/>
  <c r="F144" i="153"/>
  <c r="F158" i="153" s="1"/>
  <c r="F227" i="153"/>
  <c r="H224" i="153"/>
  <c r="H141" i="153"/>
  <c r="H155" i="153" s="1"/>
  <c r="E82" i="152"/>
  <c r="E96" i="152" s="1"/>
  <c r="E128" i="152"/>
  <c r="F47" i="152"/>
  <c r="F225" i="152"/>
  <c r="F142" i="152"/>
  <c r="E124" i="150"/>
  <c r="E78" i="150"/>
  <c r="E92" i="150" s="1"/>
  <c r="F144" i="149"/>
  <c r="F158" i="149" s="1"/>
  <c r="F227" i="149"/>
  <c r="H46" i="149"/>
  <c r="F93" i="161"/>
  <c r="H47" i="161"/>
  <c r="H142" i="161"/>
  <c r="H225" i="161"/>
  <c r="E77" i="161"/>
  <c r="E91" i="161" s="1"/>
  <c r="E123" i="161"/>
  <c r="I361" i="4"/>
  <c r="H7" i="147" s="1" a="1"/>
  <c r="H7" i="147" s="1"/>
  <c r="E200" i="150" l="1"/>
  <c r="E229" i="150" s="1"/>
  <c r="H99" i="159"/>
  <c r="F162" i="161"/>
  <c r="H159" i="149"/>
  <c r="F161" i="151"/>
  <c r="H162" i="159"/>
  <c r="F98" i="151"/>
  <c r="F195" i="149"/>
  <c r="E193" i="155"/>
  <c r="J184" i="155" s="1"/>
  <c r="L184" i="155" s="1"/>
  <c r="F100" i="152"/>
  <c r="F100" i="156"/>
  <c r="F98" i="149"/>
  <c r="E193" i="149"/>
  <c r="I184" i="149" s="1"/>
  <c r="E193" i="150"/>
  <c r="J184" i="150" s="1"/>
  <c r="L184" i="150" s="1"/>
  <c r="F195" i="151"/>
  <c r="F211" i="151" s="1"/>
  <c r="F219" i="151" s="1"/>
  <c r="H100" i="160"/>
  <c r="E195" i="152"/>
  <c r="E211" i="152" s="1"/>
  <c r="E219" i="152" s="1"/>
  <c r="F99" i="157"/>
  <c r="E98" i="161"/>
  <c r="E99" i="150"/>
  <c r="E99" i="154"/>
  <c r="E99" i="160"/>
  <c r="H193" i="149"/>
  <c r="H209" i="149" s="1"/>
  <c r="H217" i="149" s="1"/>
  <c r="H99" i="154"/>
  <c r="F210" i="156"/>
  <c r="F218" i="156" s="1"/>
  <c r="F100" i="155"/>
  <c r="H100" i="155"/>
  <c r="H128" i="147"/>
  <c r="H100" i="151"/>
  <c r="F100" i="158"/>
  <c r="F100" i="160"/>
  <c r="E98" i="151"/>
  <c r="F162" i="157"/>
  <c r="F98" i="155"/>
  <c r="H156" i="156"/>
  <c r="H156" i="160"/>
  <c r="F210" i="155"/>
  <c r="F218" i="155" s="1"/>
  <c r="H156" i="161"/>
  <c r="H193" i="150"/>
  <c r="H201" i="150" s="1"/>
  <c r="H230" i="150" s="1"/>
  <c r="H99" i="160"/>
  <c r="E99" i="161"/>
  <c r="F100" i="161"/>
  <c r="F161" i="155"/>
  <c r="H162" i="155"/>
  <c r="F161" i="159"/>
  <c r="F161" i="150"/>
  <c r="H98" i="149"/>
  <c r="H99" i="149"/>
  <c r="H98" i="153"/>
  <c r="H208" i="150"/>
  <c r="H216" i="150" s="1"/>
  <c r="H99" i="152"/>
  <c r="F156" i="154"/>
  <c r="F161" i="153"/>
  <c r="H100" i="150"/>
  <c r="F162" i="160"/>
  <c r="F159" i="160"/>
  <c r="F161" i="157"/>
  <c r="E208" i="155"/>
  <c r="E216" i="155" s="1"/>
  <c r="H64" i="147"/>
  <c r="H81" i="147" s="1"/>
  <c r="H124" i="147"/>
  <c r="F99" i="150"/>
  <c r="F162" i="151"/>
  <c r="H156" i="151"/>
  <c r="E99" i="151"/>
  <c r="F98" i="160"/>
  <c r="E98" i="150"/>
  <c r="H161" i="151"/>
  <c r="H156" i="150"/>
  <c r="F159" i="151"/>
  <c r="F159" i="153"/>
  <c r="H159" i="155"/>
  <c r="H161" i="156"/>
  <c r="H159" i="157"/>
  <c r="H100" i="156"/>
  <c r="H161" i="149"/>
  <c r="H98" i="159"/>
  <c r="H127" i="147"/>
  <c r="H144" i="147" s="1"/>
  <c r="H61" i="147"/>
  <c r="H78" i="147" s="1"/>
  <c r="H100" i="149"/>
  <c r="H162" i="153"/>
  <c r="F100" i="154"/>
  <c r="H162" i="150"/>
  <c r="F159" i="157"/>
  <c r="E200" i="151"/>
  <c r="E229" i="151" s="1"/>
  <c r="E99" i="152"/>
  <c r="H162" i="160"/>
  <c r="E100" i="149"/>
  <c r="H159" i="150"/>
  <c r="H163" i="150" s="1"/>
  <c r="F156" i="158"/>
  <c r="F98" i="159"/>
  <c r="H99" i="150"/>
  <c r="E98" i="152"/>
  <c r="H65" i="147"/>
  <c r="H82" i="147" s="1"/>
  <c r="H126" i="147"/>
  <c r="H156" i="158"/>
  <c r="E193" i="153"/>
  <c r="I184" i="153" s="1"/>
  <c r="E193" i="154"/>
  <c r="I184" i="154" s="1"/>
  <c r="E193" i="160"/>
  <c r="I184" i="160" s="1"/>
  <c r="I184" i="151"/>
  <c r="I184" i="150"/>
  <c r="E193" i="156"/>
  <c r="I184" i="156" s="1"/>
  <c r="F100" i="150"/>
  <c r="H161" i="157"/>
  <c r="E99" i="156"/>
  <c r="F98" i="156"/>
  <c r="H162" i="156"/>
  <c r="F162" i="156"/>
  <c r="F98" i="154"/>
  <c r="F162" i="154"/>
  <c r="H161" i="152"/>
  <c r="F159" i="152"/>
  <c r="E100" i="151"/>
  <c r="H99" i="151"/>
  <c r="E99" i="157"/>
  <c r="F162" i="155"/>
  <c r="E100" i="156"/>
  <c r="H201" i="153"/>
  <c r="H230" i="153" s="1"/>
  <c r="H209" i="153"/>
  <c r="H217" i="153" s="1"/>
  <c r="H24" i="147"/>
  <c r="H38" i="147" s="1"/>
  <c r="H60" i="147"/>
  <c r="H77" i="147" s="1"/>
  <c r="H123" i="147"/>
  <c r="F305" i="149"/>
  <c r="F337" i="149" s="1"/>
  <c r="F354" i="149" s="1"/>
  <c r="F244" i="149"/>
  <c r="E100" i="152"/>
  <c r="H302" i="153"/>
  <c r="H334" i="153" s="1"/>
  <c r="H351" i="153" s="1"/>
  <c r="H241" i="153"/>
  <c r="E100" i="154"/>
  <c r="E143" i="155"/>
  <c r="E157" i="155" s="1"/>
  <c r="E226" i="155"/>
  <c r="E143" i="157"/>
  <c r="E157" i="157" s="1"/>
  <c r="E226" i="157"/>
  <c r="H243" i="158"/>
  <c r="H304" i="158"/>
  <c r="H336" i="158" s="1"/>
  <c r="H353" i="158" s="1"/>
  <c r="E145" i="158"/>
  <c r="E159" i="158" s="1"/>
  <c r="E228" i="158"/>
  <c r="E228" i="160"/>
  <c r="E145" i="160"/>
  <c r="E159" i="160" s="1"/>
  <c r="H244" i="150"/>
  <c r="H305" i="150"/>
  <c r="H337" i="150" s="1"/>
  <c r="H354" i="150" s="1"/>
  <c r="E140" i="151"/>
  <c r="E154" i="151" s="1"/>
  <c r="E223" i="151"/>
  <c r="F241" i="151"/>
  <c r="F302" i="151"/>
  <c r="F334" i="151" s="1"/>
  <c r="F351" i="151" s="1"/>
  <c r="E225" i="152"/>
  <c r="E142" i="152"/>
  <c r="E156" i="152" s="1"/>
  <c r="F304" i="152"/>
  <c r="F336" i="152" s="1"/>
  <c r="F353" i="152" s="1"/>
  <c r="F243" i="152"/>
  <c r="H244" i="152"/>
  <c r="H305" i="152"/>
  <c r="H337" i="152" s="1"/>
  <c r="H354" i="152" s="1"/>
  <c r="H242" i="153"/>
  <c r="H303" i="153"/>
  <c r="H335" i="153" s="1"/>
  <c r="H352" i="153" s="1"/>
  <c r="F243" i="154"/>
  <c r="F304" i="154"/>
  <c r="F336" i="154" s="1"/>
  <c r="F353" i="154" s="1"/>
  <c r="E223" i="155"/>
  <c r="E140" i="155"/>
  <c r="E154" i="155" s="1"/>
  <c r="F302" i="155"/>
  <c r="F334" i="155" s="1"/>
  <c r="F351" i="155" s="1"/>
  <c r="F241" i="155"/>
  <c r="H242" i="155"/>
  <c r="H303" i="155"/>
  <c r="H335" i="155" s="1"/>
  <c r="H352" i="155" s="1"/>
  <c r="F245" i="155"/>
  <c r="F306" i="155"/>
  <c r="F338" i="155" s="1"/>
  <c r="F355" i="155" s="1"/>
  <c r="E142" i="156"/>
  <c r="E225" i="156"/>
  <c r="E98" i="157"/>
  <c r="F241" i="157"/>
  <c r="F302" i="157"/>
  <c r="F334" i="157" s="1"/>
  <c r="F351" i="157" s="1"/>
  <c r="E144" i="157"/>
  <c r="E158" i="157" s="1"/>
  <c r="E227" i="157"/>
  <c r="F306" i="157"/>
  <c r="F338" i="157" s="1"/>
  <c r="F355" i="157" s="1"/>
  <c r="F245" i="157"/>
  <c r="E142" i="158"/>
  <c r="E156" i="158" s="1"/>
  <c r="E225" i="158"/>
  <c r="F304" i="158"/>
  <c r="F336" i="158" s="1"/>
  <c r="F353" i="158" s="1"/>
  <c r="F243" i="158"/>
  <c r="E223" i="159"/>
  <c r="E140" i="159"/>
  <c r="E154" i="159" s="1"/>
  <c r="F162" i="159"/>
  <c r="E225" i="160"/>
  <c r="E142" i="160"/>
  <c r="E156" i="160" s="1"/>
  <c r="E163" i="160" s="1"/>
  <c r="F304" i="160"/>
  <c r="F336" i="160" s="1"/>
  <c r="F353" i="160" s="1"/>
  <c r="F243" i="160"/>
  <c r="E195" i="149"/>
  <c r="E210" i="149"/>
  <c r="E218" i="149" s="1"/>
  <c r="E202" i="149"/>
  <c r="E232" i="149" s="1"/>
  <c r="H309" i="151"/>
  <c r="H341" i="151" s="1"/>
  <c r="H359" i="151" s="1"/>
  <c r="H249" i="151"/>
  <c r="H195" i="152"/>
  <c r="H210" i="152"/>
  <c r="H218" i="152" s="1"/>
  <c r="H202" i="152"/>
  <c r="H232" i="152" s="1"/>
  <c r="H194" i="153"/>
  <c r="H195" i="153" s="1"/>
  <c r="F193" i="154"/>
  <c r="F200" i="154"/>
  <c r="F229" i="154" s="1"/>
  <c r="F208" i="154"/>
  <c r="F216" i="154" s="1"/>
  <c r="F193" i="155"/>
  <c r="F208" i="155"/>
  <c r="F216" i="155" s="1"/>
  <c r="F200" i="155"/>
  <c r="F229" i="155" s="1"/>
  <c r="H156" i="155"/>
  <c r="H195" i="155"/>
  <c r="H202" i="155"/>
  <c r="H232" i="155" s="1"/>
  <c r="H210" i="155"/>
  <c r="H218" i="155" s="1"/>
  <c r="F159" i="155"/>
  <c r="E249" i="156"/>
  <c r="E309" i="156"/>
  <c r="E341" i="156" s="1"/>
  <c r="E359" i="156" s="1"/>
  <c r="H309" i="156"/>
  <c r="H341" i="156" s="1"/>
  <c r="H359" i="156" s="1"/>
  <c r="H249" i="156"/>
  <c r="H249" i="158"/>
  <c r="H309" i="158"/>
  <c r="H341" i="158" s="1"/>
  <c r="H359" i="158" s="1"/>
  <c r="H195" i="160"/>
  <c r="H202" i="160"/>
  <c r="H232" i="160" s="1"/>
  <c r="H210" i="160"/>
  <c r="H218" i="160" s="1"/>
  <c r="E195" i="161"/>
  <c r="E202" i="161"/>
  <c r="E232" i="161" s="1"/>
  <c r="E210" i="161"/>
  <c r="E218" i="161" s="1"/>
  <c r="E99" i="149"/>
  <c r="H247" i="150"/>
  <c r="H307" i="150"/>
  <c r="H339" i="150" s="1"/>
  <c r="H357" i="150" s="1"/>
  <c r="E201" i="151"/>
  <c r="E230" i="151" s="1"/>
  <c r="E209" i="151"/>
  <c r="E217" i="151" s="1"/>
  <c r="F249" i="151"/>
  <c r="F309" i="151"/>
  <c r="F341" i="151" s="1"/>
  <c r="F359" i="151" s="1"/>
  <c r="E193" i="152"/>
  <c r="I184" i="152" s="1"/>
  <c r="E200" i="152"/>
  <c r="E229" i="152" s="1"/>
  <c r="E208" i="152"/>
  <c r="E216" i="152" s="1"/>
  <c r="E200" i="154"/>
  <c r="E229" i="154" s="1"/>
  <c r="E208" i="154"/>
  <c r="E216" i="154" s="1"/>
  <c r="H193" i="154"/>
  <c r="H208" i="154"/>
  <c r="H216" i="154" s="1"/>
  <c r="H200" i="154"/>
  <c r="H229" i="154" s="1"/>
  <c r="F309" i="154"/>
  <c r="F341" i="154" s="1"/>
  <c r="F359" i="154" s="1"/>
  <c r="F249" i="154"/>
  <c r="F156" i="155"/>
  <c r="F203" i="155"/>
  <c r="F233" i="155" s="1"/>
  <c r="F211" i="155"/>
  <c r="F219" i="155" s="1"/>
  <c r="F309" i="156"/>
  <c r="F341" i="156" s="1"/>
  <c r="F359" i="156" s="1"/>
  <c r="F249" i="156"/>
  <c r="E195" i="157"/>
  <c r="E210" i="157"/>
  <c r="E218" i="157" s="1"/>
  <c r="E202" i="157"/>
  <c r="E232" i="157" s="1"/>
  <c r="E192" i="159"/>
  <c r="H307" i="159"/>
  <c r="H339" i="159" s="1"/>
  <c r="H357" i="159" s="1"/>
  <c r="H247" i="159"/>
  <c r="H193" i="161"/>
  <c r="H208" i="161"/>
  <c r="H216" i="161" s="1"/>
  <c r="H200" i="161"/>
  <c r="H229" i="161" s="1"/>
  <c r="F241" i="161"/>
  <c r="F302" i="161"/>
  <c r="F334" i="161" s="1"/>
  <c r="F351" i="161" s="1"/>
  <c r="H304" i="161"/>
  <c r="H336" i="161" s="1"/>
  <c r="H353" i="161" s="1"/>
  <c r="H243" i="161"/>
  <c r="F301" i="149"/>
  <c r="F333" i="149" s="1"/>
  <c r="F350" i="149" s="1"/>
  <c r="F240" i="149"/>
  <c r="E143" i="149"/>
  <c r="E157" i="149" s="1"/>
  <c r="E226" i="149"/>
  <c r="E145" i="150"/>
  <c r="E159" i="150" s="1"/>
  <c r="E228" i="150"/>
  <c r="F301" i="153"/>
  <c r="F333" i="153" s="1"/>
  <c r="F350" i="153" s="1"/>
  <c r="F240" i="153"/>
  <c r="F243" i="161"/>
  <c r="F304" i="161"/>
  <c r="F336" i="161" s="1"/>
  <c r="F353" i="161" s="1"/>
  <c r="F98" i="161"/>
  <c r="E226" i="161"/>
  <c r="E143" i="161"/>
  <c r="E157" i="161" s="1"/>
  <c r="F244" i="150"/>
  <c r="F305" i="150"/>
  <c r="F337" i="150" s="1"/>
  <c r="F354" i="150" s="1"/>
  <c r="F240" i="152"/>
  <c r="F301" i="152"/>
  <c r="F333" i="152" s="1"/>
  <c r="F350" i="152" s="1"/>
  <c r="F244" i="152"/>
  <c r="F305" i="152"/>
  <c r="F337" i="152" s="1"/>
  <c r="F354" i="152" s="1"/>
  <c r="F242" i="153"/>
  <c r="F303" i="153"/>
  <c r="F335" i="153" s="1"/>
  <c r="F352" i="153" s="1"/>
  <c r="E143" i="154"/>
  <c r="E157" i="154" s="1"/>
  <c r="E226" i="154"/>
  <c r="E224" i="155"/>
  <c r="E141" i="155"/>
  <c r="E155" i="155" s="1"/>
  <c r="F242" i="155"/>
  <c r="F303" i="155"/>
  <c r="F335" i="155" s="1"/>
  <c r="F352" i="155" s="1"/>
  <c r="E143" i="156"/>
  <c r="E157" i="156" s="1"/>
  <c r="E226" i="156"/>
  <c r="E224" i="157"/>
  <c r="E141" i="157"/>
  <c r="E155" i="157" s="1"/>
  <c r="E145" i="157"/>
  <c r="E159" i="157" s="1"/>
  <c r="E228" i="157"/>
  <c r="F98" i="158"/>
  <c r="E143" i="158"/>
  <c r="E157" i="158" s="1"/>
  <c r="E226" i="158"/>
  <c r="F242" i="159"/>
  <c r="F303" i="159"/>
  <c r="F335" i="159" s="1"/>
  <c r="F352" i="159" s="1"/>
  <c r="H302" i="160"/>
  <c r="H334" i="160" s="1"/>
  <c r="H351" i="160" s="1"/>
  <c r="H241" i="160"/>
  <c r="E143" i="160"/>
  <c r="E157" i="160" s="1"/>
  <c r="E226" i="160"/>
  <c r="E142" i="149"/>
  <c r="E156" i="149" s="1"/>
  <c r="E225" i="149"/>
  <c r="F162" i="150"/>
  <c r="E144" i="150"/>
  <c r="E158" i="150" s="1"/>
  <c r="E227" i="150"/>
  <c r="F245" i="150"/>
  <c r="F306" i="150"/>
  <c r="F338" i="150" s="1"/>
  <c r="F355" i="150" s="1"/>
  <c r="E142" i="151"/>
  <c r="E156" i="151" s="1"/>
  <c r="E225" i="151"/>
  <c r="H244" i="151"/>
  <c r="H305" i="151"/>
  <c r="H337" i="151" s="1"/>
  <c r="H354" i="151" s="1"/>
  <c r="F302" i="154"/>
  <c r="F334" i="154" s="1"/>
  <c r="F351" i="154" s="1"/>
  <c r="F241" i="154"/>
  <c r="E227" i="154"/>
  <c r="E144" i="154"/>
  <c r="E158" i="154" s="1"/>
  <c r="F245" i="154"/>
  <c r="F306" i="154"/>
  <c r="F338" i="154" s="1"/>
  <c r="F355" i="154" s="1"/>
  <c r="E98" i="156"/>
  <c r="F302" i="156"/>
  <c r="F334" i="156" s="1"/>
  <c r="F351" i="156" s="1"/>
  <c r="F241" i="156"/>
  <c r="H240" i="157"/>
  <c r="H301" i="157"/>
  <c r="H333" i="157" s="1"/>
  <c r="H350" i="157" s="1"/>
  <c r="H303" i="158"/>
  <c r="H335" i="158" s="1"/>
  <c r="H352" i="158" s="1"/>
  <c r="H242" i="158"/>
  <c r="E98" i="160"/>
  <c r="F241" i="160"/>
  <c r="F302" i="160"/>
  <c r="F334" i="160" s="1"/>
  <c r="F351" i="160" s="1"/>
  <c r="E144" i="160"/>
  <c r="E158" i="160" s="1"/>
  <c r="E227" i="160"/>
  <c r="F306" i="160"/>
  <c r="F338" i="160" s="1"/>
  <c r="F355" i="160" s="1"/>
  <c r="F245" i="160"/>
  <c r="H156" i="149"/>
  <c r="H309" i="153"/>
  <c r="H341" i="153" s="1"/>
  <c r="H359" i="153" s="1"/>
  <c r="H249" i="153"/>
  <c r="F159" i="156"/>
  <c r="F312" i="157"/>
  <c r="F344" i="157" s="1"/>
  <c r="F362" i="157" s="1"/>
  <c r="F252" i="157"/>
  <c r="E249" i="158"/>
  <c r="E309" i="158"/>
  <c r="E341" i="158" s="1"/>
  <c r="E359" i="158" s="1"/>
  <c r="E249" i="159"/>
  <c r="E309" i="159"/>
  <c r="E341" i="159" s="1"/>
  <c r="E359" i="159" s="1"/>
  <c r="H249" i="159"/>
  <c r="H309" i="159"/>
  <c r="H341" i="159" s="1"/>
  <c r="H359" i="159" s="1"/>
  <c r="F252" i="159"/>
  <c r="F312" i="159"/>
  <c r="F344" i="159" s="1"/>
  <c r="F362" i="159" s="1"/>
  <c r="E249" i="161"/>
  <c r="E309" i="161"/>
  <c r="E341" i="161" s="1"/>
  <c r="E359" i="161" s="1"/>
  <c r="F156" i="149"/>
  <c r="H252" i="149"/>
  <c r="H312" i="149"/>
  <c r="H344" i="149" s="1"/>
  <c r="H362" i="149" s="1"/>
  <c r="F156" i="150"/>
  <c r="H252" i="152"/>
  <c r="H312" i="152"/>
  <c r="H344" i="152" s="1"/>
  <c r="H362" i="152" s="1"/>
  <c r="H89" i="147"/>
  <c r="H88" i="147"/>
  <c r="H85" i="147"/>
  <c r="F303" i="161"/>
  <c r="F335" i="161" s="1"/>
  <c r="F352" i="161" s="1"/>
  <c r="F242" i="161"/>
  <c r="E145" i="161"/>
  <c r="E159" i="161" s="1"/>
  <c r="E228" i="161"/>
  <c r="H241" i="149"/>
  <c r="H302" i="149"/>
  <c r="H334" i="149" s="1"/>
  <c r="H351" i="149" s="1"/>
  <c r="H304" i="150"/>
  <c r="H336" i="150" s="1"/>
  <c r="H353" i="150" s="1"/>
  <c r="H243" i="150"/>
  <c r="F301" i="151"/>
  <c r="F333" i="151" s="1"/>
  <c r="F350" i="151" s="1"/>
  <c r="F240" i="151"/>
  <c r="H245" i="151"/>
  <c r="H306" i="151"/>
  <c r="H338" i="151" s="1"/>
  <c r="H355" i="151" s="1"/>
  <c r="E226" i="153"/>
  <c r="E143" i="153"/>
  <c r="E157" i="153" s="1"/>
  <c r="F156" i="156"/>
  <c r="F301" i="157"/>
  <c r="F333" i="157" s="1"/>
  <c r="F350" i="157" s="1"/>
  <c r="F240" i="157"/>
  <c r="H302" i="157"/>
  <c r="H334" i="157" s="1"/>
  <c r="H351" i="157" s="1"/>
  <c r="H241" i="157"/>
  <c r="H302" i="159"/>
  <c r="H334" i="159" s="1"/>
  <c r="H351" i="159" s="1"/>
  <c r="H241" i="159"/>
  <c r="E98" i="159"/>
  <c r="H306" i="159"/>
  <c r="H338" i="159" s="1"/>
  <c r="H355" i="159" s="1"/>
  <c r="H245" i="159"/>
  <c r="H243" i="160"/>
  <c r="H304" i="160"/>
  <c r="H336" i="160" s="1"/>
  <c r="H353" i="160" s="1"/>
  <c r="E98" i="149"/>
  <c r="F162" i="149"/>
  <c r="E225" i="150"/>
  <c r="E142" i="150"/>
  <c r="E156" i="150" s="1"/>
  <c r="F302" i="153"/>
  <c r="F334" i="153" s="1"/>
  <c r="F351" i="153" s="1"/>
  <c r="F241" i="153"/>
  <c r="H240" i="154"/>
  <c r="H301" i="154"/>
  <c r="H333" i="154" s="1"/>
  <c r="H350" i="154" s="1"/>
  <c r="H98" i="154"/>
  <c r="E144" i="155"/>
  <c r="E158" i="155" s="1"/>
  <c r="E227" i="155"/>
  <c r="H98" i="156"/>
  <c r="H305" i="156"/>
  <c r="H337" i="156" s="1"/>
  <c r="H354" i="156" s="1"/>
  <c r="H244" i="156"/>
  <c r="H303" i="157"/>
  <c r="H335" i="157" s="1"/>
  <c r="H352" i="157" s="1"/>
  <c r="H242" i="157"/>
  <c r="H240" i="158"/>
  <c r="H301" i="158"/>
  <c r="H333" i="158" s="1"/>
  <c r="H350" i="158" s="1"/>
  <c r="H98" i="158"/>
  <c r="H244" i="158"/>
  <c r="H305" i="158"/>
  <c r="H337" i="158" s="1"/>
  <c r="H354" i="158" s="1"/>
  <c r="H161" i="160"/>
  <c r="H305" i="160"/>
  <c r="H337" i="160" s="1"/>
  <c r="H354" i="160" s="1"/>
  <c r="H244" i="160"/>
  <c r="H195" i="149"/>
  <c r="H202" i="149"/>
  <c r="H232" i="149" s="1"/>
  <c r="H210" i="149"/>
  <c r="H218" i="149" s="1"/>
  <c r="H195" i="151"/>
  <c r="H202" i="151"/>
  <c r="H232" i="151" s="1"/>
  <c r="H210" i="151"/>
  <c r="H218" i="151" s="1"/>
  <c r="F193" i="152"/>
  <c r="F200" i="152"/>
  <c r="F229" i="152" s="1"/>
  <c r="F208" i="152"/>
  <c r="F216" i="152" s="1"/>
  <c r="F99" i="154"/>
  <c r="E249" i="154"/>
  <c r="E309" i="154"/>
  <c r="E341" i="154" s="1"/>
  <c r="E359" i="154" s="1"/>
  <c r="H309" i="154"/>
  <c r="H341" i="154" s="1"/>
  <c r="H359" i="154" s="1"/>
  <c r="H249" i="154"/>
  <c r="H195" i="154"/>
  <c r="H202" i="154"/>
  <c r="H232" i="154" s="1"/>
  <c r="H210" i="154"/>
  <c r="H218" i="154" s="1"/>
  <c r="H194" i="156"/>
  <c r="H195" i="156" s="1"/>
  <c r="H194" i="157"/>
  <c r="H195" i="157" s="1"/>
  <c r="H194" i="158"/>
  <c r="H195" i="158" s="1"/>
  <c r="E195" i="159"/>
  <c r="E210" i="159"/>
  <c r="E218" i="159" s="1"/>
  <c r="E202" i="159"/>
  <c r="E232" i="159" s="1"/>
  <c r="F193" i="160"/>
  <c r="F200" i="160"/>
  <c r="F229" i="160" s="1"/>
  <c r="F208" i="160"/>
  <c r="F216" i="160" s="1"/>
  <c r="H249" i="161"/>
  <c r="H309" i="161"/>
  <c r="H341" i="161" s="1"/>
  <c r="H359" i="161" s="1"/>
  <c r="E209" i="149"/>
  <c r="E217" i="149" s="1"/>
  <c r="E247" i="150"/>
  <c r="E307" i="150"/>
  <c r="E339" i="150" s="1"/>
  <c r="E357" i="150" s="1"/>
  <c r="F310" i="150"/>
  <c r="F342" i="150" s="1"/>
  <c r="F360" i="150" s="1"/>
  <c r="F250" i="150"/>
  <c r="F203" i="151"/>
  <c r="F233" i="151" s="1"/>
  <c r="E252" i="151"/>
  <c r="E312" i="151"/>
  <c r="E344" i="151" s="1"/>
  <c r="E362" i="151" s="1"/>
  <c r="H208" i="152"/>
  <c r="H216" i="152" s="1"/>
  <c r="H200" i="152"/>
  <c r="H229" i="152" s="1"/>
  <c r="F194" i="152"/>
  <c r="F195" i="152" s="1"/>
  <c r="E312" i="152"/>
  <c r="E344" i="152" s="1"/>
  <c r="E362" i="152" s="1"/>
  <c r="E252" i="152"/>
  <c r="F194" i="154"/>
  <c r="F195" i="154" s="1"/>
  <c r="E208" i="156"/>
  <c r="E216" i="156" s="1"/>
  <c r="E200" i="156"/>
  <c r="E229" i="156" s="1"/>
  <c r="F250" i="156"/>
  <c r="F310" i="156"/>
  <c r="F342" i="156" s="1"/>
  <c r="F360" i="156" s="1"/>
  <c r="E193" i="157"/>
  <c r="I184" i="157" s="1"/>
  <c r="E208" i="157"/>
  <c r="E216" i="157" s="1"/>
  <c r="J184" i="157"/>
  <c r="L184" i="157" s="1"/>
  <c r="E200" i="157"/>
  <c r="E229" i="157" s="1"/>
  <c r="E193" i="158"/>
  <c r="I184" i="158" s="1"/>
  <c r="E208" i="158"/>
  <c r="E216" i="158" s="1"/>
  <c r="J184" i="158"/>
  <c r="L184" i="158" s="1"/>
  <c r="E200" i="158"/>
  <c r="E229" i="158" s="1"/>
  <c r="E195" i="158"/>
  <c r="E202" i="158"/>
  <c r="E232" i="158" s="1"/>
  <c r="E210" i="158"/>
  <c r="E218" i="158" s="1"/>
  <c r="E99" i="159"/>
  <c r="F194" i="159"/>
  <c r="F195" i="159" s="1"/>
  <c r="H193" i="160"/>
  <c r="H200" i="160"/>
  <c r="H229" i="160" s="1"/>
  <c r="H208" i="160"/>
  <c r="H216" i="160" s="1"/>
  <c r="F249" i="160"/>
  <c r="F309" i="160"/>
  <c r="F341" i="160" s="1"/>
  <c r="F359" i="160" s="1"/>
  <c r="F195" i="160"/>
  <c r="F202" i="160"/>
  <c r="F232" i="160" s="1"/>
  <c r="F210" i="160"/>
  <c r="F218" i="160" s="1"/>
  <c r="H99" i="161"/>
  <c r="F156" i="161"/>
  <c r="E252" i="161"/>
  <c r="E312" i="161"/>
  <c r="E344" i="161" s="1"/>
  <c r="E362" i="161" s="1"/>
  <c r="E144" i="161"/>
  <c r="E158" i="161" s="1"/>
  <c r="E227" i="161"/>
  <c r="E141" i="161"/>
  <c r="E155" i="161" s="1"/>
  <c r="E162" i="161" s="1"/>
  <c r="E224" i="161"/>
  <c r="H245" i="149"/>
  <c r="H306" i="149"/>
  <c r="H338" i="149" s="1"/>
  <c r="H355" i="149" s="1"/>
  <c r="H162" i="151"/>
  <c r="H240" i="161"/>
  <c r="H301" i="161"/>
  <c r="H333" i="161" s="1"/>
  <c r="H350" i="161" s="1"/>
  <c r="H98" i="161"/>
  <c r="H244" i="161"/>
  <c r="H305" i="161"/>
  <c r="H337" i="161" s="1"/>
  <c r="H354" i="161" s="1"/>
  <c r="F161" i="161"/>
  <c r="H162" i="161"/>
  <c r="F244" i="161"/>
  <c r="F305" i="161"/>
  <c r="F337" i="161" s="1"/>
  <c r="F354" i="161" s="1"/>
  <c r="E224" i="149"/>
  <c r="E141" i="149"/>
  <c r="E155" i="149" s="1"/>
  <c r="H243" i="149"/>
  <c r="H304" i="149"/>
  <c r="H336" i="149" s="1"/>
  <c r="H353" i="149" s="1"/>
  <c r="E228" i="149"/>
  <c r="E145" i="149"/>
  <c r="E159" i="149" s="1"/>
  <c r="H302" i="150"/>
  <c r="H334" i="150" s="1"/>
  <c r="H351" i="150" s="1"/>
  <c r="H241" i="150"/>
  <c r="H306" i="150"/>
  <c r="H338" i="150" s="1"/>
  <c r="H355" i="150" s="1"/>
  <c r="H245" i="150"/>
  <c r="F242" i="151"/>
  <c r="F303" i="151"/>
  <c r="F335" i="151" s="1"/>
  <c r="F352" i="151" s="1"/>
  <c r="H162" i="152"/>
  <c r="E143" i="152"/>
  <c r="E157" i="152" s="1"/>
  <c r="E226" i="152"/>
  <c r="H159" i="152"/>
  <c r="E99" i="153"/>
  <c r="F100" i="153"/>
  <c r="E100" i="153"/>
  <c r="F301" i="154"/>
  <c r="F333" i="154" s="1"/>
  <c r="F350" i="154" s="1"/>
  <c r="F240" i="154"/>
  <c r="F305" i="154"/>
  <c r="F337" i="154" s="1"/>
  <c r="F354" i="154" s="1"/>
  <c r="F244" i="154"/>
  <c r="F244" i="156"/>
  <c r="F305" i="156"/>
  <c r="F337" i="156" s="1"/>
  <c r="F354" i="156" s="1"/>
  <c r="H245" i="156"/>
  <c r="H306" i="156"/>
  <c r="H338" i="156" s="1"/>
  <c r="H355" i="156" s="1"/>
  <c r="F242" i="157"/>
  <c r="F303" i="157"/>
  <c r="F335" i="157" s="1"/>
  <c r="F352" i="157" s="1"/>
  <c r="F240" i="158"/>
  <c r="F301" i="158"/>
  <c r="F333" i="158" s="1"/>
  <c r="F350" i="158" s="1"/>
  <c r="H241" i="158"/>
  <c r="H302" i="158"/>
  <c r="H334" i="158" s="1"/>
  <c r="H351" i="158" s="1"/>
  <c r="H306" i="158"/>
  <c r="H338" i="158" s="1"/>
  <c r="H355" i="158" s="1"/>
  <c r="H245" i="158"/>
  <c r="E228" i="159"/>
  <c r="E145" i="159"/>
  <c r="E159" i="159" s="1"/>
  <c r="F240" i="160"/>
  <c r="F301" i="160"/>
  <c r="F333" i="160" s="1"/>
  <c r="F350" i="160" s="1"/>
  <c r="F305" i="160"/>
  <c r="F337" i="160" s="1"/>
  <c r="F354" i="160" s="1"/>
  <c r="F244" i="160"/>
  <c r="H159" i="160"/>
  <c r="H163" i="160" s="1"/>
  <c r="H240" i="149"/>
  <c r="H301" i="149"/>
  <c r="H333" i="149" s="1"/>
  <c r="H350" i="149" s="1"/>
  <c r="F304" i="149"/>
  <c r="F336" i="149" s="1"/>
  <c r="F353" i="149" s="1"/>
  <c r="F243" i="149"/>
  <c r="H244" i="149"/>
  <c r="H305" i="149"/>
  <c r="H337" i="149" s="1"/>
  <c r="H354" i="149" s="1"/>
  <c r="H242" i="150"/>
  <c r="H303" i="150"/>
  <c r="H335" i="150" s="1"/>
  <c r="H352" i="150" s="1"/>
  <c r="F302" i="152"/>
  <c r="F334" i="152" s="1"/>
  <c r="F351" i="152" s="1"/>
  <c r="F241" i="152"/>
  <c r="H240" i="153"/>
  <c r="H301" i="153"/>
  <c r="H333" i="153" s="1"/>
  <c r="H350" i="153" s="1"/>
  <c r="E225" i="153"/>
  <c r="E142" i="153"/>
  <c r="E156" i="153" s="1"/>
  <c r="F243" i="153"/>
  <c r="F304" i="153"/>
  <c r="F336" i="153" s="1"/>
  <c r="F353" i="153" s="1"/>
  <c r="H161" i="155"/>
  <c r="E142" i="155"/>
  <c r="E156" i="155" s="1"/>
  <c r="E225" i="155"/>
  <c r="E225" i="157"/>
  <c r="E142" i="157"/>
  <c r="E156" i="157" s="1"/>
  <c r="E163" i="157" s="1"/>
  <c r="E98" i="158"/>
  <c r="F302" i="158"/>
  <c r="F334" i="158" s="1"/>
  <c r="F351" i="158" s="1"/>
  <c r="F241" i="158"/>
  <c r="F159" i="158"/>
  <c r="H240" i="159"/>
  <c r="H301" i="159"/>
  <c r="H333" i="159" s="1"/>
  <c r="H350" i="159" s="1"/>
  <c r="F243" i="159"/>
  <c r="F304" i="159"/>
  <c r="F336" i="159" s="1"/>
  <c r="F353" i="159" s="1"/>
  <c r="F159" i="149"/>
  <c r="F312" i="150"/>
  <c r="F344" i="150" s="1"/>
  <c r="F362" i="150" s="1"/>
  <c r="F252" i="150"/>
  <c r="H156" i="152"/>
  <c r="F312" i="152"/>
  <c r="F344" i="152" s="1"/>
  <c r="F362" i="152" s="1"/>
  <c r="F252" i="152"/>
  <c r="F159" i="154"/>
  <c r="F163" i="154" s="1"/>
  <c r="F159" i="161"/>
  <c r="E252" i="150"/>
  <c r="E312" i="150"/>
  <c r="E344" i="150" s="1"/>
  <c r="E362" i="150" s="1"/>
  <c r="H252" i="151"/>
  <c r="H312" i="151"/>
  <c r="H344" i="151" s="1"/>
  <c r="H362" i="151" s="1"/>
  <c r="F249" i="152"/>
  <c r="F309" i="152"/>
  <c r="F341" i="152" s="1"/>
  <c r="F359" i="152" s="1"/>
  <c r="F156" i="153"/>
  <c r="H312" i="153"/>
  <c r="H344" i="153" s="1"/>
  <c r="H362" i="153" s="1"/>
  <c r="H252" i="153"/>
  <c r="H159" i="154"/>
  <c r="H252" i="156"/>
  <c r="H312" i="156"/>
  <c r="H344" i="156" s="1"/>
  <c r="H362" i="156" s="1"/>
  <c r="H369" i="156" s="1"/>
  <c r="H384" i="156" s="1"/>
  <c r="F156" i="159"/>
  <c r="H159" i="159"/>
  <c r="H159" i="161"/>
  <c r="H163" i="161" s="1"/>
  <c r="H43" i="147"/>
  <c r="H143" i="147"/>
  <c r="H226" i="147"/>
  <c r="H243" i="147" s="1"/>
  <c r="H41" i="147"/>
  <c r="H141" i="147"/>
  <c r="H224" i="147"/>
  <c r="H86" i="147"/>
  <c r="E140" i="161"/>
  <c r="E154" i="161" s="1"/>
  <c r="E223" i="161"/>
  <c r="H303" i="161"/>
  <c r="H335" i="161" s="1"/>
  <c r="H352" i="161" s="1"/>
  <c r="H242" i="161"/>
  <c r="E141" i="150"/>
  <c r="E155" i="150" s="1"/>
  <c r="E224" i="150"/>
  <c r="F242" i="152"/>
  <c r="F303" i="152"/>
  <c r="F335" i="152" s="1"/>
  <c r="F352" i="152" s="1"/>
  <c r="E228" i="152"/>
  <c r="E145" i="152"/>
  <c r="E159" i="152" s="1"/>
  <c r="F305" i="153"/>
  <c r="F337" i="153" s="1"/>
  <c r="F354" i="153" s="1"/>
  <c r="F244" i="153"/>
  <c r="E224" i="154"/>
  <c r="E141" i="154"/>
  <c r="E155" i="154" s="1"/>
  <c r="E228" i="154"/>
  <c r="E145" i="154"/>
  <c r="E159" i="154" s="1"/>
  <c r="F301" i="155"/>
  <c r="F333" i="155" s="1"/>
  <c r="F350" i="155" s="1"/>
  <c r="F240" i="155"/>
  <c r="H302" i="155"/>
  <c r="H334" i="155" s="1"/>
  <c r="H351" i="155" s="1"/>
  <c r="H241" i="155"/>
  <c r="F244" i="155"/>
  <c r="F305" i="155"/>
  <c r="F337" i="155" s="1"/>
  <c r="F354" i="155" s="1"/>
  <c r="E224" i="156"/>
  <c r="E141" i="156"/>
  <c r="E155" i="156" s="1"/>
  <c r="E145" i="156"/>
  <c r="E159" i="156" s="1"/>
  <c r="E228" i="156"/>
  <c r="E141" i="158"/>
  <c r="E155" i="158" s="1"/>
  <c r="E224" i="158"/>
  <c r="E100" i="158"/>
  <c r="F301" i="159"/>
  <c r="F333" i="159" s="1"/>
  <c r="F350" i="159" s="1"/>
  <c r="F240" i="159"/>
  <c r="F305" i="159"/>
  <c r="F337" i="159" s="1"/>
  <c r="F354" i="159" s="1"/>
  <c r="F244" i="159"/>
  <c r="E141" i="160"/>
  <c r="E155" i="160" s="1"/>
  <c r="E224" i="160"/>
  <c r="E100" i="160"/>
  <c r="H242" i="149"/>
  <c r="H303" i="149"/>
  <c r="H335" i="149" s="1"/>
  <c r="H352" i="149" s="1"/>
  <c r="H240" i="150"/>
  <c r="H301" i="150"/>
  <c r="H333" i="150" s="1"/>
  <c r="H350" i="150" s="1"/>
  <c r="F243" i="150"/>
  <c r="F304" i="150"/>
  <c r="F336" i="150" s="1"/>
  <c r="F353" i="150" s="1"/>
  <c r="H240" i="152"/>
  <c r="H301" i="152"/>
  <c r="H333" i="152" s="1"/>
  <c r="H350" i="152" s="1"/>
  <c r="E225" i="154"/>
  <c r="E142" i="154"/>
  <c r="E156" i="154" s="1"/>
  <c r="E163" i="154" s="1"/>
  <c r="E98" i="155"/>
  <c r="F304" i="156"/>
  <c r="F336" i="156" s="1"/>
  <c r="F353" i="156" s="1"/>
  <c r="F243" i="156"/>
  <c r="E140" i="157"/>
  <c r="E154" i="157" s="1"/>
  <c r="E161" i="157" s="1"/>
  <c r="E223" i="157"/>
  <c r="H100" i="157"/>
  <c r="F302" i="159"/>
  <c r="F334" i="159" s="1"/>
  <c r="F351" i="159" s="1"/>
  <c r="F241" i="159"/>
  <c r="H242" i="159"/>
  <c r="H303" i="159"/>
  <c r="H335" i="159" s="1"/>
  <c r="H352" i="159" s="1"/>
  <c r="E227" i="159"/>
  <c r="E144" i="159"/>
  <c r="E158" i="159" s="1"/>
  <c r="F245" i="159"/>
  <c r="F306" i="159"/>
  <c r="F338" i="159" s="1"/>
  <c r="F355" i="159" s="1"/>
  <c r="E195" i="150"/>
  <c r="E202" i="150"/>
  <c r="E232" i="150" s="1"/>
  <c r="E210" i="150"/>
  <c r="E218" i="150" s="1"/>
  <c r="E195" i="151"/>
  <c r="E202" i="151"/>
  <c r="E232" i="151" s="1"/>
  <c r="E210" i="151"/>
  <c r="E218" i="151" s="1"/>
  <c r="F193" i="153"/>
  <c r="F208" i="153"/>
  <c r="F216" i="153" s="1"/>
  <c r="F200" i="153"/>
  <c r="F229" i="153" s="1"/>
  <c r="E195" i="153"/>
  <c r="E210" i="153"/>
  <c r="E218" i="153" s="1"/>
  <c r="E202" i="153"/>
  <c r="E232" i="153" s="1"/>
  <c r="H249" i="155"/>
  <c r="H309" i="155"/>
  <c r="H341" i="155" s="1"/>
  <c r="H359" i="155" s="1"/>
  <c r="F252" i="155"/>
  <c r="F312" i="155"/>
  <c r="F344" i="155" s="1"/>
  <c r="F362" i="155" s="1"/>
  <c r="F192" i="156"/>
  <c r="E156" i="156"/>
  <c r="F193" i="157"/>
  <c r="F208" i="157"/>
  <c r="F216" i="157" s="1"/>
  <c r="F200" i="157"/>
  <c r="F229" i="157" s="1"/>
  <c r="H309" i="157"/>
  <c r="H341" i="157" s="1"/>
  <c r="H359" i="157" s="1"/>
  <c r="H249" i="157"/>
  <c r="F193" i="158"/>
  <c r="F200" i="158"/>
  <c r="F229" i="158" s="1"/>
  <c r="F208" i="158"/>
  <c r="F216" i="158" s="1"/>
  <c r="H249" i="160"/>
  <c r="H309" i="160"/>
  <c r="H341" i="160" s="1"/>
  <c r="H359" i="160" s="1"/>
  <c r="F192" i="161"/>
  <c r="F193" i="161" s="1"/>
  <c r="H194" i="161"/>
  <c r="H195" i="161" s="1"/>
  <c r="E307" i="151"/>
  <c r="E339" i="151" s="1"/>
  <c r="E357" i="151" s="1"/>
  <c r="E247" i="151"/>
  <c r="E208" i="153"/>
  <c r="E216" i="153" s="1"/>
  <c r="E200" i="153"/>
  <c r="E229" i="153" s="1"/>
  <c r="H208" i="153"/>
  <c r="H216" i="153" s="1"/>
  <c r="H200" i="153"/>
  <c r="H229" i="153" s="1"/>
  <c r="E252" i="153"/>
  <c r="E312" i="153"/>
  <c r="E344" i="153" s="1"/>
  <c r="E362" i="153" s="1"/>
  <c r="E252" i="154"/>
  <c r="E312" i="154"/>
  <c r="E344" i="154" s="1"/>
  <c r="E362" i="154" s="1"/>
  <c r="H193" i="155"/>
  <c r="H208" i="155"/>
  <c r="H216" i="155" s="1"/>
  <c r="H200" i="155"/>
  <c r="H229" i="155" s="1"/>
  <c r="F249" i="155"/>
  <c r="F309" i="155"/>
  <c r="F341" i="155" s="1"/>
  <c r="F359" i="155" s="1"/>
  <c r="F250" i="155"/>
  <c r="F310" i="155"/>
  <c r="F342" i="155" s="1"/>
  <c r="F360" i="155" s="1"/>
  <c r="E312" i="155"/>
  <c r="E344" i="155" s="1"/>
  <c r="E362" i="155" s="1"/>
  <c r="E252" i="155"/>
  <c r="H192" i="156"/>
  <c r="F195" i="157"/>
  <c r="F210" i="157"/>
  <c r="F218" i="157" s="1"/>
  <c r="F202" i="157"/>
  <c r="F232" i="157" s="1"/>
  <c r="E252" i="157"/>
  <c r="E312" i="157"/>
  <c r="E344" i="157" s="1"/>
  <c r="E362" i="157" s="1"/>
  <c r="H193" i="158"/>
  <c r="H200" i="158"/>
  <c r="H229" i="158" s="1"/>
  <c r="H208" i="158"/>
  <c r="H216" i="158" s="1"/>
  <c r="E312" i="158"/>
  <c r="E344" i="158" s="1"/>
  <c r="E362" i="158" s="1"/>
  <c r="E252" i="158"/>
  <c r="H209" i="159"/>
  <c r="H217" i="159" s="1"/>
  <c r="H201" i="159"/>
  <c r="H230" i="159" s="1"/>
  <c r="E312" i="159"/>
  <c r="E344" i="159" s="1"/>
  <c r="E362" i="159" s="1"/>
  <c r="E252" i="159"/>
  <c r="E208" i="160"/>
  <c r="E216" i="160" s="1"/>
  <c r="J184" i="160"/>
  <c r="L184" i="160" s="1"/>
  <c r="E200" i="160"/>
  <c r="E229" i="160" s="1"/>
  <c r="F242" i="150"/>
  <c r="F303" i="150"/>
  <c r="F335" i="150" s="1"/>
  <c r="F352" i="150" s="1"/>
  <c r="E224" i="152"/>
  <c r="E141" i="152"/>
  <c r="E155" i="152" s="1"/>
  <c r="H243" i="152"/>
  <c r="H304" i="152"/>
  <c r="H336" i="152" s="1"/>
  <c r="H353" i="152" s="1"/>
  <c r="E225" i="161"/>
  <c r="E142" i="161"/>
  <c r="E156" i="161" s="1"/>
  <c r="F303" i="149"/>
  <c r="F335" i="149" s="1"/>
  <c r="F352" i="149" s="1"/>
  <c r="F242" i="149"/>
  <c r="F240" i="150"/>
  <c r="F301" i="150"/>
  <c r="F333" i="150" s="1"/>
  <c r="F350" i="150" s="1"/>
  <c r="E141" i="151"/>
  <c r="E155" i="151" s="1"/>
  <c r="E224" i="151"/>
  <c r="E228" i="151"/>
  <c r="E145" i="151"/>
  <c r="E159" i="151" s="1"/>
  <c r="F161" i="152"/>
  <c r="H302" i="154"/>
  <c r="H334" i="154" s="1"/>
  <c r="H351" i="154" s="1"/>
  <c r="H241" i="154"/>
  <c r="E145" i="155"/>
  <c r="E159" i="155" s="1"/>
  <c r="E228" i="155"/>
  <c r="H302" i="156"/>
  <c r="H334" i="156" s="1"/>
  <c r="H351" i="156" s="1"/>
  <c r="H241" i="156"/>
  <c r="H304" i="157"/>
  <c r="H336" i="157" s="1"/>
  <c r="H353" i="157" s="1"/>
  <c r="H243" i="157"/>
  <c r="E100" i="157"/>
  <c r="H304" i="159"/>
  <c r="H336" i="159" s="1"/>
  <c r="H353" i="159" s="1"/>
  <c r="H243" i="159"/>
  <c r="E223" i="150"/>
  <c r="E140" i="150"/>
  <c r="E154" i="150" s="1"/>
  <c r="F241" i="150"/>
  <c r="F302" i="150"/>
  <c r="F334" i="150" s="1"/>
  <c r="F351" i="150" s="1"/>
  <c r="H301" i="151"/>
  <c r="H333" i="151" s="1"/>
  <c r="H350" i="151" s="1"/>
  <c r="H240" i="151"/>
  <c r="E223" i="154"/>
  <c r="E140" i="154"/>
  <c r="E154" i="154" s="1"/>
  <c r="E161" i="154" s="1"/>
  <c r="H242" i="154"/>
  <c r="H303" i="154"/>
  <c r="H335" i="154" s="1"/>
  <c r="H352" i="154" s="1"/>
  <c r="H98" i="155"/>
  <c r="E140" i="156"/>
  <c r="E154" i="156" s="1"/>
  <c r="E161" i="156" s="1"/>
  <c r="E223" i="156"/>
  <c r="H242" i="156"/>
  <c r="H303" i="156"/>
  <c r="H335" i="156" s="1"/>
  <c r="H352" i="156" s="1"/>
  <c r="E227" i="156"/>
  <c r="E144" i="156"/>
  <c r="E158" i="156" s="1"/>
  <c r="F306" i="156"/>
  <c r="F338" i="156" s="1"/>
  <c r="F355" i="156" s="1"/>
  <c r="F245" i="156"/>
  <c r="H244" i="157"/>
  <c r="H305" i="157"/>
  <c r="H337" i="157" s="1"/>
  <c r="H354" i="157" s="1"/>
  <c r="E140" i="160"/>
  <c r="E154" i="160" s="1"/>
  <c r="E223" i="160"/>
  <c r="H303" i="160"/>
  <c r="H335" i="160" s="1"/>
  <c r="H352" i="160" s="1"/>
  <c r="H242" i="160"/>
  <c r="H249" i="149"/>
  <c r="H309" i="149"/>
  <c r="H341" i="149" s="1"/>
  <c r="H359" i="149" s="1"/>
  <c r="H309" i="150"/>
  <c r="H341" i="150" s="1"/>
  <c r="H359" i="150" s="1"/>
  <c r="H249" i="150"/>
  <c r="F252" i="151"/>
  <c r="F312" i="151"/>
  <c r="F344" i="151" s="1"/>
  <c r="F362" i="151" s="1"/>
  <c r="H156" i="153"/>
  <c r="F252" i="153"/>
  <c r="F312" i="153"/>
  <c r="F344" i="153" s="1"/>
  <c r="F362" i="153" s="1"/>
  <c r="F312" i="156"/>
  <c r="F344" i="156" s="1"/>
  <c r="F362" i="156" s="1"/>
  <c r="F252" i="156"/>
  <c r="E249" i="157"/>
  <c r="E309" i="157"/>
  <c r="E341" i="157" s="1"/>
  <c r="E359" i="157" s="1"/>
  <c r="F312" i="158"/>
  <c r="F344" i="158" s="1"/>
  <c r="F362" i="158" s="1"/>
  <c r="F252" i="158"/>
  <c r="H156" i="159"/>
  <c r="F159" i="159"/>
  <c r="F249" i="149"/>
  <c r="F309" i="149"/>
  <c r="F341" i="149" s="1"/>
  <c r="F359" i="149" s="1"/>
  <c r="F309" i="150"/>
  <c r="F341" i="150" s="1"/>
  <c r="F359" i="150" s="1"/>
  <c r="F249" i="150"/>
  <c r="H312" i="150"/>
  <c r="H344" i="150" s="1"/>
  <c r="H362" i="150" s="1"/>
  <c r="H252" i="150"/>
  <c r="H252" i="158"/>
  <c r="H312" i="158"/>
  <c r="H344" i="158" s="1"/>
  <c r="H362" i="158" s="1"/>
  <c r="H312" i="160"/>
  <c r="H344" i="160" s="1"/>
  <c r="H362" i="160" s="1"/>
  <c r="H252" i="160"/>
  <c r="H87" i="147"/>
  <c r="H26" i="147"/>
  <c r="H40" i="147" s="1"/>
  <c r="H125" i="147"/>
  <c r="H62" i="147"/>
  <c r="H79" i="147" s="1"/>
  <c r="H84" i="147"/>
  <c r="H100" i="161"/>
  <c r="F245" i="161"/>
  <c r="F306" i="161"/>
  <c r="F338" i="161" s="1"/>
  <c r="F355" i="161" s="1"/>
  <c r="E100" i="161"/>
  <c r="H161" i="150"/>
  <c r="E143" i="151"/>
  <c r="E157" i="151" s="1"/>
  <c r="E226" i="151"/>
  <c r="H306" i="153"/>
  <c r="H338" i="153" s="1"/>
  <c r="H355" i="153" s="1"/>
  <c r="H245" i="153"/>
  <c r="F242" i="154"/>
  <c r="F303" i="154"/>
  <c r="F335" i="154" s="1"/>
  <c r="F352" i="154" s="1"/>
  <c r="H304" i="154"/>
  <c r="H336" i="154" s="1"/>
  <c r="H353" i="154" s="1"/>
  <c r="H243" i="154"/>
  <c r="H245" i="155"/>
  <c r="H306" i="155"/>
  <c r="H338" i="155" s="1"/>
  <c r="H355" i="155" s="1"/>
  <c r="F303" i="156"/>
  <c r="F335" i="156" s="1"/>
  <c r="F352" i="156" s="1"/>
  <c r="F366" i="156" s="1"/>
  <c r="F242" i="156"/>
  <c r="H243" i="156"/>
  <c r="H304" i="156"/>
  <c r="H336" i="156" s="1"/>
  <c r="H353" i="156" s="1"/>
  <c r="H162" i="157"/>
  <c r="F305" i="157"/>
  <c r="F337" i="157" s="1"/>
  <c r="F354" i="157" s="1"/>
  <c r="F244" i="157"/>
  <c r="H245" i="157"/>
  <c r="H306" i="157"/>
  <c r="H338" i="157" s="1"/>
  <c r="H355" i="157" s="1"/>
  <c r="F242" i="158"/>
  <c r="F303" i="158"/>
  <c r="F335" i="158" s="1"/>
  <c r="F352" i="158" s="1"/>
  <c r="E143" i="159"/>
  <c r="E157" i="159" s="1"/>
  <c r="E226" i="159"/>
  <c r="F303" i="160"/>
  <c r="F335" i="160" s="1"/>
  <c r="F352" i="160" s="1"/>
  <c r="F242" i="160"/>
  <c r="E140" i="149"/>
  <c r="E154" i="149" s="1"/>
  <c r="E223" i="149"/>
  <c r="F302" i="149"/>
  <c r="F334" i="149" s="1"/>
  <c r="F351" i="149" s="1"/>
  <c r="F241" i="149"/>
  <c r="E227" i="149"/>
  <c r="E144" i="149"/>
  <c r="E158" i="149" s="1"/>
  <c r="F245" i="149"/>
  <c r="F306" i="149"/>
  <c r="F338" i="149" s="1"/>
  <c r="F355" i="149" s="1"/>
  <c r="E100" i="150"/>
  <c r="H303" i="151"/>
  <c r="H335" i="151" s="1"/>
  <c r="H352" i="151" s="1"/>
  <c r="H242" i="151"/>
  <c r="E227" i="151"/>
  <c r="E144" i="151"/>
  <c r="E158" i="151" s="1"/>
  <c r="F245" i="151"/>
  <c r="F306" i="151"/>
  <c r="F338" i="151" s="1"/>
  <c r="F355" i="151" s="1"/>
  <c r="E223" i="153"/>
  <c r="E140" i="153"/>
  <c r="E154" i="153" s="1"/>
  <c r="F162" i="153"/>
  <c r="H100" i="153"/>
  <c r="E227" i="153"/>
  <c r="E144" i="153"/>
  <c r="E158" i="153" s="1"/>
  <c r="F245" i="153"/>
  <c r="F306" i="153"/>
  <c r="F338" i="153" s="1"/>
  <c r="F355" i="153" s="1"/>
  <c r="H161" i="154"/>
  <c r="H305" i="154"/>
  <c r="H337" i="154" s="1"/>
  <c r="H354" i="154" s="1"/>
  <c r="H244" i="154"/>
  <c r="H301" i="156"/>
  <c r="H333" i="156" s="1"/>
  <c r="H350" i="156" s="1"/>
  <c r="H240" i="156"/>
  <c r="H156" i="157"/>
  <c r="H161" i="158"/>
  <c r="H100" i="159"/>
  <c r="H301" i="160"/>
  <c r="H333" i="160" s="1"/>
  <c r="H350" i="160" s="1"/>
  <c r="H240" i="160"/>
  <c r="H98" i="160"/>
  <c r="F193" i="149"/>
  <c r="F208" i="149"/>
  <c r="F216" i="149" s="1"/>
  <c r="F200" i="149"/>
  <c r="F229" i="149" s="1"/>
  <c r="E249" i="149"/>
  <c r="E309" i="149"/>
  <c r="E341" i="149" s="1"/>
  <c r="E359" i="149" s="1"/>
  <c r="F193" i="150"/>
  <c r="F200" i="150"/>
  <c r="F229" i="150" s="1"/>
  <c r="F208" i="150"/>
  <c r="F216" i="150" s="1"/>
  <c r="E249" i="150"/>
  <c r="E309" i="150"/>
  <c r="E341" i="150" s="1"/>
  <c r="E359" i="150" s="1"/>
  <c r="H195" i="150"/>
  <c r="H210" i="150"/>
  <c r="H218" i="150" s="1"/>
  <c r="H202" i="150"/>
  <c r="H232" i="150" s="1"/>
  <c r="F193" i="151"/>
  <c r="F200" i="151"/>
  <c r="F229" i="151" s="1"/>
  <c r="F208" i="151"/>
  <c r="F216" i="151" s="1"/>
  <c r="E249" i="151"/>
  <c r="E309" i="151"/>
  <c r="E341" i="151" s="1"/>
  <c r="E359" i="151" s="1"/>
  <c r="E249" i="153"/>
  <c r="E309" i="153"/>
  <c r="E341" i="153" s="1"/>
  <c r="E359" i="153" s="1"/>
  <c r="H156" i="154"/>
  <c r="E195" i="154"/>
  <c r="E202" i="154"/>
  <c r="E232" i="154" s="1"/>
  <c r="E210" i="154"/>
  <c r="E218" i="154" s="1"/>
  <c r="E195" i="155"/>
  <c r="E210" i="155"/>
  <c r="E218" i="155" s="1"/>
  <c r="E202" i="155"/>
  <c r="E232" i="155" s="1"/>
  <c r="E195" i="156"/>
  <c r="E202" i="156"/>
  <c r="E232" i="156" s="1"/>
  <c r="E210" i="156"/>
  <c r="E218" i="156" s="1"/>
  <c r="F193" i="159"/>
  <c r="F208" i="159"/>
  <c r="F216" i="159" s="1"/>
  <c r="F200" i="159"/>
  <c r="F229" i="159" s="1"/>
  <c r="H195" i="159"/>
  <c r="H210" i="159"/>
  <c r="H218" i="159" s="1"/>
  <c r="H202" i="159"/>
  <c r="H232" i="159" s="1"/>
  <c r="E309" i="160"/>
  <c r="E341" i="160" s="1"/>
  <c r="E359" i="160" s="1"/>
  <c r="E249" i="160"/>
  <c r="E247" i="149"/>
  <c r="E307" i="149"/>
  <c r="E339" i="149" s="1"/>
  <c r="E357" i="149" s="1"/>
  <c r="H247" i="149"/>
  <c r="H307" i="149"/>
  <c r="H339" i="149" s="1"/>
  <c r="H357" i="149" s="1"/>
  <c r="H201" i="149"/>
  <c r="H230" i="149" s="1"/>
  <c r="F310" i="149"/>
  <c r="F342" i="149" s="1"/>
  <c r="F360" i="149" s="1"/>
  <c r="F250" i="149"/>
  <c r="F203" i="149"/>
  <c r="F233" i="149" s="1"/>
  <c r="F211" i="149"/>
  <c r="F219" i="149" s="1"/>
  <c r="E209" i="150"/>
  <c r="E217" i="150" s="1"/>
  <c r="F211" i="150"/>
  <c r="F219" i="150" s="1"/>
  <c r="F203" i="150"/>
  <c r="F233" i="150" s="1"/>
  <c r="H192" i="151"/>
  <c r="F310" i="151"/>
  <c r="F342" i="151" s="1"/>
  <c r="F360" i="151" s="1"/>
  <c r="F250" i="151"/>
  <c r="H201" i="152"/>
  <c r="H230" i="152" s="1"/>
  <c r="H209" i="152"/>
  <c r="H217" i="152" s="1"/>
  <c r="F98" i="153"/>
  <c r="F194" i="153"/>
  <c r="F195" i="153" s="1"/>
  <c r="E247" i="155"/>
  <c r="E307" i="155"/>
  <c r="E339" i="155" s="1"/>
  <c r="E357" i="155" s="1"/>
  <c r="F203" i="156"/>
  <c r="F233" i="156" s="1"/>
  <c r="F211" i="156"/>
  <c r="F219" i="156" s="1"/>
  <c r="E252" i="156"/>
  <c r="E312" i="156"/>
  <c r="E344" i="156" s="1"/>
  <c r="E362" i="156" s="1"/>
  <c r="H193" i="157"/>
  <c r="H200" i="157"/>
  <c r="H229" i="157" s="1"/>
  <c r="H208" i="157"/>
  <c r="H216" i="157" s="1"/>
  <c r="F309" i="157"/>
  <c r="F341" i="157" s="1"/>
  <c r="F359" i="157" s="1"/>
  <c r="F249" i="157"/>
  <c r="H99" i="158"/>
  <c r="F309" i="158"/>
  <c r="F341" i="158" s="1"/>
  <c r="F359" i="158" s="1"/>
  <c r="F249" i="158"/>
  <c r="F195" i="158"/>
  <c r="F202" i="158"/>
  <c r="F232" i="158" s="1"/>
  <c r="F210" i="158"/>
  <c r="F218" i="158" s="1"/>
  <c r="F156" i="160"/>
  <c r="F163" i="160" s="1"/>
  <c r="E195" i="160"/>
  <c r="E202" i="160"/>
  <c r="E232" i="160" s="1"/>
  <c r="E210" i="160"/>
  <c r="E218" i="160" s="1"/>
  <c r="E252" i="160"/>
  <c r="E312" i="160"/>
  <c r="E344" i="160" s="1"/>
  <c r="E362" i="160" s="1"/>
  <c r="E193" i="161"/>
  <c r="I184" i="161" s="1"/>
  <c r="E200" i="161"/>
  <c r="E229" i="161" s="1"/>
  <c r="E208" i="161"/>
  <c r="E216" i="161" s="1"/>
  <c r="F249" i="161"/>
  <c r="F309" i="161"/>
  <c r="F341" i="161" s="1"/>
  <c r="F359" i="161" s="1"/>
  <c r="F194" i="161"/>
  <c r="H241" i="151"/>
  <c r="H302" i="151"/>
  <c r="H334" i="151" s="1"/>
  <c r="H351" i="151" s="1"/>
  <c r="F305" i="151"/>
  <c r="F337" i="151" s="1"/>
  <c r="F354" i="151" s="1"/>
  <c r="F244" i="151"/>
  <c r="H161" i="161"/>
  <c r="F240" i="161"/>
  <c r="F301" i="161"/>
  <c r="F333" i="161" s="1"/>
  <c r="F350" i="161" s="1"/>
  <c r="H241" i="161"/>
  <c r="H302" i="161"/>
  <c r="H334" i="161" s="1"/>
  <c r="H351" i="161" s="1"/>
  <c r="H306" i="161"/>
  <c r="H338" i="161" s="1"/>
  <c r="H355" i="161" s="1"/>
  <c r="H245" i="161"/>
  <c r="E226" i="150"/>
  <c r="E143" i="150"/>
  <c r="E157" i="150" s="1"/>
  <c r="F156" i="151"/>
  <c r="H243" i="151"/>
  <c r="H304" i="151"/>
  <c r="H336" i="151" s="1"/>
  <c r="H353" i="151" s="1"/>
  <c r="H302" i="152"/>
  <c r="H334" i="152" s="1"/>
  <c r="H351" i="152" s="1"/>
  <c r="H241" i="152"/>
  <c r="H245" i="152"/>
  <c r="H306" i="152"/>
  <c r="H338" i="152" s="1"/>
  <c r="H355" i="152" s="1"/>
  <c r="E224" i="153"/>
  <c r="E141" i="153"/>
  <c r="E155" i="153" s="1"/>
  <c r="H304" i="153"/>
  <c r="H336" i="153" s="1"/>
  <c r="H353" i="153" s="1"/>
  <c r="H243" i="153"/>
  <c r="E228" i="153"/>
  <c r="E145" i="153"/>
  <c r="E159" i="153" s="1"/>
  <c r="F161" i="154"/>
  <c r="H306" i="154"/>
  <c r="H338" i="154" s="1"/>
  <c r="H355" i="154" s="1"/>
  <c r="H245" i="154"/>
  <c r="H243" i="155"/>
  <c r="H304" i="155"/>
  <c r="H336" i="155" s="1"/>
  <c r="H353" i="155" s="1"/>
  <c r="F301" i="156"/>
  <c r="F333" i="156" s="1"/>
  <c r="F350" i="156" s="1"/>
  <c r="F240" i="156"/>
  <c r="F156" i="157"/>
  <c r="F161" i="158"/>
  <c r="H162" i="158"/>
  <c r="F244" i="158"/>
  <c r="F305" i="158"/>
  <c r="F337" i="158" s="1"/>
  <c r="F354" i="158" s="1"/>
  <c r="H159" i="158"/>
  <c r="E224" i="159"/>
  <c r="E141" i="159"/>
  <c r="E155" i="159" s="1"/>
  <c r="F100" i="159"/>
  <c r="E100" i="159"/>
  <c r="F161" i="160"/>
  <c r="H245" i="160"/>
  <c r="H259" i="160" s="1"/>
  <c r="H274" i="160" s="1"/>
  <c r="H306" i="160"/>
  <c r="H338" i="160" s="1"/>
  <c r="H355" i="160" s="1"/>
  <c r="F161" i="149"/>
  <c r="H162" i="149"/>
  <c r="F304" i="151"/>
  <c r="F336" i="151" s="1"/>
  <c r="F353" i="151" s="1"/>
  <c r="F243" i="151"/>
  <c r="E223" i="152"/>
  <c r="E140" i="152"/>
  <c r="E154" i="152" s="1"/>
  <c r="F162" i="152"/>
  <c r="H242" i="152"/>
  <c r="H303" i="152"/>
  <c r="H335" i="152" s="1"/>
  <c r="H352" i="152" s="1"/>
  <c r="E227" i="152"/>
  <c r="E144" i="152"/>
  <c r="E158" i="152" s="1"/>
  <c r="F245" i="152"/>
  <c r="F306" i="152"/>
  <c r="F338" i="152" s="1"/>
  <c r="F355" i="152" s="1"/>
  <c r="H161" i="153"/>
  <c r="H305" i="153"/>
  <c r="H337" i="153" s="1"/>
  <c r="H354" i="153" s="1"/>
  <c r="H244" i="153"/>
  <c r="H301" i="155"/>
  <c r="H333" i="155" s="1"/>
  <c r="H350" i="155" s="1"/>
  <c r="H240" i="155"/>
  <c r="E100" i="155"/>
  <c r="F243" i="155"/>
  <c r="F304" i="155"/>
  <c r="F336" i="155" s="1"/>
  <c r="F353" i="155" s="1"/>
  <c r="H244" i="155"/>
  <c r="H305" i="155"/>
  <c r="H337" i="155" s="1"/>
  <c r="H354" i="155" s="1"/>
  <c r="F243" i="157"/>
  <c r="F304" i="157"/>
  <c r="F336" i="157" s="1"/>
  <c r="F353" i="157" s="1"/>
  <c r="E223" i="158"/>
  <c r="E140" i="158"/>
  <c r="E154" i="158" s="1"/>
  <c r="F162" i="158"/>
  <c r="E227" i="158"/>
  <c r="E144" i="158"/>
  <c r="E158" i="158" s="1"/>
  <c r="F245" i="158"/>
  <c r="F306" i="158"/>
  <c r="F338" i="158" s="1"/>
  <c r="F355" i="158" s="1"/>
  <c r="H161" i="159"/>
  <c r="E142" i="159"/>
  <c r="E156" i="159" s="1"/>
  <c r="E225" i="159"/>
  <c r="H305" i="159"/>
  <c r="H337" i="159" s="1"/>
  <c r="H354" i="159" s="1"/>
  <c r="H244" i="159"/>
  <c r="F312" i="149"/>
  <c r="F344" i="149" s="1"/>
  <c r="F362" i="149" s="1"/>
  <c r="F252" i="149"/>
  <c r="F159" i="150"/>
  <c r="E249" i="152"/>
  <c r="E309" i="152"/>
  <c r="E341" i="152" s="1"/>
  <c r="E359" i="152" s="1"/>
  <c r="H249" i="152"/>
  <c r="H309" i="152"/>
  <c r="H341" i="152" s="1"/>
  <c r="H359" i="152" s="1"/>
  <c r="F312" i="154"/>
  <c r="F344" i="154" s="1"/>
  <c r="F362" i="154" s="1"/>
  <c r="F252" i="154"/>
  <c r="E309" i="155"/>
  <c r="E341" i="155" s="1"/>
  <c r="E359" i="155" s="1"/>
  <c r="E249" i="155"/>
  <c r="F252" i="160"/>
  <c r="F312" i="160"/>
  <c r="F344" i="160" s="1"/>
  <c r="F362" i="160" s="1"/>
  <c r="F252" i="161"/>
  <c r="F312" i="161"/>
  <c r="F344" i="161" s="1"/>
  <c r="F362" i="161" s="1"/>
  <c r="E252" i="149"/>
  <c r="E312" i="149"/>
  <c r="E344" i="149" s="1"/>
  <c r="E362" i="149" s="1"/>
  <c r="H159" i="151"/>
  <c r="F156" i="152"/>
  <c r="E310" i="152"/>
  <c r="E342" i="152" s="1"/>
  <c r="E360" i="152" s="1"/>
  <c r="E250" i="152"/>
  <c r="E203" i="152"/>
  <c r="E233" i="152" s="1"/>
  <c r="F309" i="153"/>
  <c r="F341" i="153" s="1"/>
  <c r="F359" i="153" s="1"/>
  <c r="F249" i="153"/>
  <c r="H159" i="153"/>
  <c r="H312" i="154"/>
  <c r="H344" i="154" s="1"/>
  <c r="H362" i="154" s="1"/>
  <c r="H252" i="154"/>
  <c r="H252" i="155"/>
  <c r="H312" i="155"/>
  <c r="H344" i="155" s="1"/>
  <c r="H362" i="155" s="1"/>
  <c r="H159" i="156"/>
  <c r="H312" i="157"/>
  <c r="H344" i="157" s="1"/>
  <c r="H362" i="157" s="1"/>
  <c r="H252" i="157"/>
  <c r="F249" i="159"/>
  <c r="F309" i="159"/>
  <c r="F341" i="159" s="1"/>
  <c r="F359" i="159" s="1"/>
  <c r="H252" i="159"/>
  <c r="H312" i="159"/>
  <c r="H344" i="159" s="1"/>
  <c r="H362" i="159" s="1"/>
  <c r="H252" i="161"/>
  <c r="H312" i="161"/>
  <c r="H344" i="161" s="1"/>
  <c r="H362" i="161" s="1"/>
  <c r="H145" i="147"/>
  <c r="H228" i="147"/>
  <c r="H245" i="147" s="1"/>
  <c r="H42" i="147"/>
  <c r="H94" i="147"/>
  <c r="H39" i="147"/>
  <c r="H46" i="147" s="1"/>
  <c r="G188" i="4"/>
  <c r="E209" i="160" l="1"/>
  <c r="E217" i="160" s="1"/>
  <c r="H92" i="147"/>
  <c r="H163" i="149"/>
  <c r="F256" i="153"/>
  <c r="H369" i="161"/>
  <c r="H384" i="161" s="1"/>
  <c r="F259" i="159"/>
  <c r="F274" i="159" s="1"/>
  <c r="H256" i="159"/>
  <c r="H271" i="159" s="1"/>
  <c r="E209" i="155"/>
  <c r="E217" i="155" s="1"/>
  <c r="H369" i="154"/>
  <c r="H384" i="154" s="1"/>
  <c r="F256" i="154"/>
  <c r="J184" i="153"/>
  <c r="L184" i="153" s="1"/>
  <c r="F163" i="153"/>
  <c r="F163" i="152"/>
  <c r="H256" i="151"/>
  <c r="H369" i="151"/>
  <c r="H384" i="151" s="1"/>
  <c r="E201" i="150"/>
  <c r="E230" i="150" s="1"/>
  <c r="H95" i="147"/>
  <c r="H99" i="147" s="1"/>
  <c r="H163" i="155"/>
  <c r="H227" i="147"/>
  <c r="H244" i="147" s="1"/>
  <c r="H259" i="154"/>
  <c r="H274" i="154" s="1"/>
  <c r="E201" i="154"/>
  <c r="E230" i="154" s="1"/>
  <c r="E248" i="154" s="1"/>
  <c r="H209" i="150"/>
  <c r="H217" i="150" s="1"/>
  <c r="H259" i="151"/>
  <c r="H274" i="151" s="1"/>
  <c r="E201" i="155"/>
  <c r="E230" i="155" s="1"/>
  <c r="E308" i="155" s="1"/>
  <c r="E340" i="155" s="1"/>
  <c r="E358" i="155" s="1"/>
  <c r="I184" i="155"/>
  <c r="J184" i="149"/>
  <c r="L184" i="149" s="1"/>
  <c r="H163" i="156"/>
  <c r="H259" i="155"/>
  <c r="H274" i="155" s="1"/>
  <c r="F369" i="149"/>
  <c r="F384" i="149" s="1"/>
  <c r="H369" i="160"/>
  <c r="H384" i="160" s="1"/>
  <c r="F366" i="158"/>
  <c r="F381" i="158" s="1"/>
  <c r="E201" i="149"/>
  <c r="E230" i="149" s="1"/>
  <c r="E308" i="149" s="1"/>
  <c r="E340" i="149" s="1"/>
  <c r="E358" i="149" s="1"/>
  <c r="E201" i="156"/>
  <c r="E230" i="156" s="1"/>
  <c r="E248" i="156" s="1"/>
  <c r="H256" i="149"/>
  <c r="H271" i="149" s="1"/>
  <c r="F163" i="157"/>
  <c r="F163" i="151"/>
  <c r="F369" i="159"/>
  <c r="F384" i="159" s="1"/>
  <c r="H366" i="159"/>
  <c r="H381" i="159" s="1"/>
  <c r="E162" i="154"/>
  <c r="H256" i="161"/>
  <c r="H271" i="161" s="1"/>
  <c r="H96" i="147"/>
  <c r="F366" i="153"/>
  <c r="F381" i="153" s="1"/>
  <c r="H163" i="151"/>
  <c r="F369" i="154"/>
  <c r="F384" i="154" s="1"/>
  <c r="E161" i="158"/>
  <c r="F369" i="152"/>
  <c r="F384" i="152" s="1"/>
  <c r="E162" i="159"/>
  <c r="H163" i="158"/>
  <c r="E209" i="156"/>
  <c r="E217" i="156" s="1"/>
  <c r="J184" i="156"/>
  <c r="L184" i="156" s="1"/>
  <c r="H163" i="157"/>
  <c r="E161" i="149"/>
  <c r="H47" i="147"/>
  <c r="H259" i="150"/>
  <c r="H274" i="150" s="1"/>
  <c r="E163" i="155"/>
  <c r="E163" i="161"/>
  <c r="E209" i="154"/>
  <c r="E217" i="154" s="1"/>
  <c r="F369" i="150"/>
  <c r="F384" i="150" s="1"/>
  <c r="F163" i="158"/>
  <c r="J184" i="154"/>
  <c r="L184" i="154" s="1"/>
  <c r="E201" i="160"/>
  <c r="E230" i="160" s="1"/>
  <c r="E248" i="160" s="1"/>
  <c r="F369" i="151"/>
  <c r="F384" i="151" s="1"/>
  <c r="F256" i="152"/>
  <c r="F271" i="152" s="1"/>
  <c r="H163" i="152"/>
  <c r="E163" i="150"/>
  <c r="H259" i="159"/>
  <c r="H274" i="159" s="1"/>
  <c r="F259" i="161"/>
  <c r="F274" i="161" s="1"/>
  <c r="F259" i="158"/>
  <c r="F274" i="158" s="1"/>
  <c r="H259" i="152"/>
  <c r="H274" i="152" s="1"/>
  <c r="F366" i="157"/>
  <c r="F381" i="157" s="1"/>
  <c r="F367" i="149"/>
  <c r="F382" i="149" s="1"/>
  <c r="H254" i="149"/>
  <c r="H269" i="149" s="1"/>
  <c r="F369" i="153"/>
  <c r="F384" i="153" s="1"/>
  <c r="E161" i="153"/>
  <c r="H163" i="159"/>
  <c r="H256" i="160"/>
  <c r="H263" i="160" s="1"/>
  <c r="E163" i="156"/>
  <c r="E162" i="160"/>
  <c r="H369" i="149"/>
  <c r="H384" i="149" s="1"/>
  <c r="E201" i="153"/>
  <c r="E230" i="153" s="1"/>
  <c r="E248" i="153" s="1"/>
  <c r="F366" i="152"/>
  <c r="F381" i="152" s="1"/>
  <c r="H369" i="159"/>
  <c r="H384" i="159" s="1"/>
  <c r="E209" i="153"/>
  <c r="E217" i="153" s="1"/>
  <c r="F259" i="153"/>
  <c r="F274" i="153" s="1"/>
  <c r="H91" i="147"/>
  <c r="E161" i="160"/>
  <c r="F366" i="155"/>
  <c r="F381" i="155" s="1"/>
  <c r="F259" i="155"/>
  <c r="F274" i="155" s="1"/>
  <c r="H256" i="153"/>
  <c r="H271" i="153" s="1"/>
  <c r="F163" i="155"/>
  <c r="E163" i="158"/>
  <c r="E161" i="155"/>
  <c r="E163" i="159"/>
  <c r="H369" i="152"/>
  <c r="H384" i="152" s="1"/>
  <c r="F256" i="161"/>
  <c r="F271" i="161" s="1"/>
  <c r="H369" i="150"/>
  <c r="H384" i="150" s="1"/>
  <c r="H256" i="154"/>
  <c r="H271" i="154" s="1"/>
  <c r="H278" i="154" s="1"/>
  <c r="H256" i="157"/>
  <c r="H271" i="157" s="1"/>
  <c r="E161" i="161"/>
  <c r="F256" i="156"/>
  <c r="F271" i="156" s="1"/>
  <c r="F163" i="156"/>
  <c r="H163" i="154"/>
  <c r="F366" i="154"/>
  <c r="F381" i="154" s="1"/>
  <c r="F388" i="154" s="1"/>
  <c r="H259" i="157"/>
  <c r="H274" i="157" s="1"/>
  <c r="F369" i="161"/>
  <c r="F384" i="161" s="1"/>
  <c r="F259" i="151"/>
  <c r="F274" i="151" s="1"/>
  <c r="F369" i="156"/>
  <c r="F384" i="156" s="1"/>
  <c r="F366" i="150"/>
  <c r="E162" i="149"/>
  <c r="F257" i="150"/>
  <c r="F272" i="150" s="1"/>
  <c r="H366" i="161"/>
  <c r="H381" i="161" s="1"/>
  <c r="H259" i="149"/>
  <c r="H274" i="149" s="1"/>
  <c r="H364" i="159"/>
  <c r="H379" i="159" s="1"/>
  <c r="F256" i="151"/>
  <c r="F263" i="151" s="1"/>
  <c r="H254" i="150"/>
  <c r="H269" i="150" s="1"/>
  <c r="H366" i="152"/>
  <c r="H381" i="152" s="1"/>
  <c r="H388" i="152" s="1"/>
  <c r="F257" i="155"/>
  <c r="F272" i="155" s="1"/>
  <c r="E162" i="156"/>
  <c r="H369" i="153"/>
  <c r="H384" i="153" s="1"/>
  <c r="H366" i="156"/>
  <c r="H381" i="156" s="1"/>
  <c r="H388" i="156" s="1"/>
  <c r="F369" i="157"/>
  <c r="F384" i="157" s="1"/>
  <c r="F369" i="155"/>
  <c r="F384" i="155" s="1"/>
  <c r="E163" i="152"/>
  <c r="E244" i="158"/>
  <c r="E305" i="158"/>
  <c r="E337" i="158" s="1"/>
  <c r="E354" i="158" s="1"/>
  <c r="E306" i="153"/>
  <c r="E338" i="153" s="1"/>
  <c r="E355" i="153" s="1"/>
  <c r="E369" i="153" s="1"/>
  <c r="E384" i="153" s="1"/>
  <c r="E245" i="153"/>
  <c r="E259" i="153" s="1"/>
  <c r="E274" i="153" s="1"/>
  <c r="E201" i="161"/>
  <c r="E230" i="161" s="1"/>
  <c r="E209" i="161"/>
  <c r="E217" i="161" s="1"/>
  <c r="H307" i="157"/>
  <c r="H339" i="157" s="1"/>
  <c r="H357" i="157" s="1"/>
  <c r="H364" i="157" s="1"/>
  <c r="H247" i="157"/>
  <c r="H254" i="157" s="1"/>
  <c r="F367" i="151"/>
  <c r="F382" i="151" s="1"/>
  <c r="F247" i="159"/>
  <c r="F254" i="159" s="1"/>
  <c r="F307" i="159"/>
  <c r="F339" i="159" s="1"/>
  <c r="F357" i="159" s="1"/>
  <c r="F364" i="159" s="1"/>
  <c r="E250" i="156"/>
  <c r="E310" i="156"/>
  <c r="E342" i="156" s="1"/>
  <c r="E360" i="156" s="1"/>
  <c r="E250" i="155"/>
  <c r="E310" i="155"/>
  <c r="E342" i="155" s="1"/>
  <c r="E360" i="155" s="1"/>
  <c r="E250" i="154"/>
  <c r="E310" i="154"/>
  <c r="E342" i="154" s="1"/>
  <c r="E360" i="154" s="1"/>
  <c r="H310" i="150"/>
  <c r="H342" i="150" s="1"/>
  <c r="H360" i="150" s="1"/>
  <c r="H367" i="150" s="1"/>
  <c r="H382" i="150" s="1"/>
  <c r="H250" i="150"/>
  <c r="H257" i="150" s="1"/>
  <c r="H272" i="150" s="1"/>
  <c r="F209" i="149"/>
  <c r="F217" i="149" s="1"/>
  <c r="F201" i="149"/>
  <c r="F230" i="149" s="1"/>
  <c r="F256" i="158"/>
  <c r="H369" i="155"/>
  <c r="H384" i="155" s="1"/>
  <c r="H163" i="153"/>
  <c r="E305" i="156"/>
  <c r="E337" i="156" s="1"/>
  <c r="E354" i="156" s="1"/>
  <c r="E244" i="156"/>
  <c r="E161" i="150"/>
  <c r="E302" i="151"/>
  <c r="E334" i="151" s="1"/>
  <c r="E351" i="151" s="1"/>
  <c r="E241" i="151"/>
  <c r="E162" i="152"/>
  <c r="E307" i="160"/>
  <c r="E339" i="160" s="1"/>
  <c r="E357" i="160" s="1"/>
  <c r="E247" i="160"/>
  <c r="F203" i="157"/>
  <c r="F233" i="157" s="1"/>
  <c r="F211" i="157"/>
  <c r="F219" i="157" s="1"/>
  <c r="H366" i="160"/>
  <c r="F307" i="158"/>
  <c r="F339" i="158" s="1"/>
  <c r="F357" i="158" s="1"/>
  <c r="F364" i="158" s="1"/>
  <c r="F247" i="158"/>
  <c r="F254" i="158" s="1"/>
  <c r="F307" i="157"/>
  <c r="F339" i="157" s="1"/>
  <c r="F357" i="157" s="1"/>
  <c r="F364" i="157" s="1"/>
  <c r="F247" i="157"/>
  <c r="F254" i="157" s="1"/>
  <c r="F208" i="156"/>
  <c r="F216" i="156" s="1"/>
  <c r="F200" i="156"/>
  <c r="F229" i="156" s="1"/>
  <c r="E310" i="151"/>
  <c r="E342" i="151" s="1"/>
  <c r="E360" i="151" s="1"/>
  <c r="E250" i="151"/>
  <c r="E250" i="150"/>
  <c r="E310" i="150"/>
  <c r="E342" i="150" s="1"/>
  <c r="E360" i="150" s="1"/>
  <c r="E302" i="158"/>
  <c r="E334" i="158" s="1"/>
  <c r="E351" i="158" s="1"/>
  <c r="E241" i="158"/>
  <c r="E302" i="150"/>
  <c r="E334" i="150" s="1"/>
  <c r="E351" i="150" s="1"/>
  <c r="E241" i="150"/>
  <c r="E240" i="161"/>
  <c r="E301" i="161"/>
  <c r="E333" i="161" s="1"/>
  <c r="E350" i="161" s="1"/>
  <c r="H241" i="147"/>
  <c r="H302" i="147"/>
  <c r="E303" i="157"/>
  <c r="E335" i="157" s="1"/>
  <c r="E352" i="157" s="1"/>
  <c r="E366" i="157" s="1"/>
  <c r="E242" i="157"/>
  <c r="E256" i="157" s="1"/>
  <c r="H366" i="150"/>
  <c r="E245" i="159"/>
  <c r="E259" i="159" s="1"/>
  <c r="E274" i="159" s="1"/>
  <c r="E306" i="159"/>
  <c r="E338" i="159" s="1"/>
  <c r="E355" i="159" s="1"/>
  <c r="E369" i="159" s="1"/>
  <c r="E384" i="159" s="1"/>
  <c r="H369" i="158"/>
  <c r="H384" i="158" s="1"/>
  <c r="E302" i="161"/>
  <c r="E334" i="161" s="1"/>
  <c r="E351" i="161" s="1"/>
  <c r="E241" i="161"/>
  <c r="E305" i="161"/>
  <c r="E337" i="161" s="1"/>
  <c r="E354" i="161" s="1"/>
  <c r="E244" i="161"/>
  <c r="F163" i="161"/>
  <c r="F211" i="160"/>
  <c r="F219" i="160" s="1"/>
  <c r="F203" i="160"/>
  <c r="F233" i="160" s="1"/>
  <c r="H247" i="160"/>
  <c r="H254" i="160" s="1"/>
  <c r="H307" i="160"/>
  <c r="H339" i="160" s="1"/>
  <c r="H357" i="160" s="1"/>
  <c r="H364" i="160" s="1"/>
  <c r="F203" i="159"/>
  <c r="F233" i="159" s="1"/>
  <c r="F211" i="159"/>
  <c r="F219" i="159" s="1"/>
  <c r="E250" i="158"/>
  <c r="E310" i="158"/>
  <c r="E342" i="158" s="1"/>
  <c r="E360" i="158" s="1"/>
  <c r="E307" i="158"/>
  <c r="E339" i="158" s="1"/>
  <c r="E357" i="158" s="1"/>
  <c r="E247" i="158"/>
  <c r="E307" i="157"/>
  <c r="E339" i="157" s="1"/>
  <c r="E357" i="157" s="1"/>
  <c r="E247" i="157"/>
  <c r="F367" i="156"/>
  <c r="F382" i="156" s="1"/>
  <c r="E247" i="156"/>
  <c r="E307" i="156"/>
  <c r="E339" i="156" s="1"/>
  <c r="E357" i="156" s="1"/>
  <c r="F211" i="154"/>
  <c r="F219" i="154" s="1"/>
  <c r="F203" i="154"/>
  <c r="F233" i="154" s="1"/>
  <c r="F211" i="152"/>
  <c r="F219" i="152" s="1"/>
  <c r="F203" i="152"/>
  <c r="F233" i="152" s="1"/>
  <c r="H247" i="152"/>
  <c r="H254" i="152" s="1"/>
  <c r="H307" i="152"/>
  <c r="H339" i="152" s="1"/>
  <c r="H357" i="152" s="1"/>
  <c r="H364" i="152" s="1"/>
  <c r="E248" i="149"/>
  <c r="F209" i="160"/>
  <c r="F217" i="160" s="1"/>
  <c r="F201" i="160"/>
  <c r="F230" i="160" s="1"/>
  <c r="H203" i="158"/>
  <c r="H233" i="158" s="1"/>
  <c r="H211" i="158"/>
  <c r="H219" i="158" s="1"/>
  <c r="H211" i="157"/>
  <c r="H219" i="157" s="1"/>
  <c r="H203" i="157"/>
  <c r="H233" i="157" s="1"/>
  <c r="H203" i="156"/>
  <c r="H233" i="156" s="1"/>
  <c r="H211" i="156"/>
  <c r="H219" i="156" s="1"/>
  <c r="H211" i="154"/>
  <c r="H219" i="154" s="1"/>
  <c r="H203" i="154"/>
  <c r="H233" i="154" s="1"/>
  <c r="H366" i="154"/>
  <c r="F209" i="152"/>
  <c r="F217" i="152" s="1"/>
  <c r="F201" i="152"/>
  <c r="F230" i="152" s="1"/>
  <c r="H250" i="151"/>
  <c r="H257" i="151" s="1"/>
  <c r="H272" i="151" s="1"/>
  <c r="H310" i="151"/>
  <c r="H342" i="151" s="1"/>
  <c r="H360" i="151" s="1"/>
  <c r="H367" i="151" s="1"/>
  <c r="H382" i="151" s="1"/>
  <c r="H211" i="149"/>
  <c r="H219" i="149" s="1"/>
  <c r="H203" i="149"/>
  <c r="H233" i="149" s="1"/>
  <c r="E305" i="155"/>
  <c r="E337" i="155" s="1"/>
  <c r="E354" i="155" s="1"/>
  <c r="E244" i="155"/>
  <c r="E303" i="150"/>
  <c r="E335" i="150" s="1"/>
  <c r="E352" i="150" s="1"/>
  <c r="E366" i="150" s="1"/>
  <c r="E242" i="150"/>
  <c r="E256" i="150" s="1"/>
  <c r="E245" i="161"/>
  <c r="E259" i="161" s="1"/>
  <c r="E274" i="161" s="1"/>
  <c r="E306" i="161"/>
  <c r="E338" i="161" s="1"/>
  <c r="E355" i="161" s="1"/>
  <c r="E369" i="161" s="1"/>
  <c r="E384" i="161" s="1"/>
  <c r="F163" i="150"/>
  <c r="F369" i="160"/>
  <c r="F384" i="160" s="1"/>
  <c r="F259" i="154"/>
  <c r="F274" i="154" s="1"/>
  <c r="E305" i="154"/>
  <c r="E337" i="154" s="1"/>
  <c r="E354" i="154" s="1"/>
  <c r="E244" i="154"/>
  <c r="E163" i="151"/>
  <c r="F259" i="150"/>
  <c r="F274" i="150" s="1"/>
  <c r="E303" i="149"/>
  <c r="E335" i="149" s="1"/>
  <c r="E352" i="149" s="1"/>
  <c r="E366" i="149" s="1"/>
  <c r="E242" i="149"/>
  <c r="E256" i="149" s="1"/>
  <c r="E304" i="160"/>
  <c r="E336" i="160" s="1"/>
  <c r="E353" i="160" s="1"/>
  <c r="E243" i="160"/>
  <c r="F366" i="159"/>
  <c r="E243" i="158"/>
  <c r="E304" i="158"/>
  <c r="E336" i="158" s="1"/>
  <c r="E353" i="158" s="1"/>
  <c r="E302" i="157"/>
  <c r="E334" i="157" s="1"/>
  <c r="E351" i="157" s="1"/>
  <c r="E241" i="157"/>
  <c r="F256" i="155"/>
  <c r="E302" i="155"/>
  <c r="E334" i="155" s="1"/>
  <c r="E351" i="155" s="1"/>
  <c r="E241" i="155"/>
  <c r="E243" i="161"/>
  <c r="E304" i="161"/>
  <c r="E336" i="161" s="1"/>
  <c r="E353" i="161" s="1"/>
  <c r="E306" i="150"/>
  <c r="E338" i="150" s="1"/>
  <c r="E355" i="150" s="1"/>
  <c r="E369" i="150" s="1"/>
  <c r="E384" i="150" s="1"/>
  <c r="E245" i="150"/>
  <c r="E259" i="150" s="1"/>
  <c r="E274" i="150" s="1"/>
  <c r="E304" i="149"/>
  <c r="E336" i="149" s="1"/>
  <c r="E353" i="149" s="1"/>
  <c r="E243" i="149"/>
  <c r="H247" i="161"/>
  <c r="H254" i="161" s="1"/>
  <c r="H307" i="161"/>
  <c r="H339" i="161" s="1"/>
  <c r="H357" i="161" s="1"/>
  <c r="H364" i="161" s="1"/>
  <c r="H201" i="161"/>
  <c r="H230" i="161" s="1"/>
  <c r="H209" i="161"/>
  <c r="H217" i="161" s="1"/>
  <c r="E208" i="159"/>
  <c r="E216" i="159" s="1"/>
  <c r="E200" i="159"/>
  <c r="E229" i="159" s="1"/>
  <c r="E307" i="154"/>
  <c r="E339" i="154" s="1"/>
  <c r="E357" i="154" s="1"/>
  <c r="E247" i="154"/>
  <c r="E201" i="152"/>
  <c r="E230" i="152" s="1"/>
  <c r="E209" i="152"/>
  <c r="E217" i="152" s="1"/>
  <c r="E248" i="151"/>
  <c r="E308" i="151"/>
  <c r="E340" i="151" s="1"/>
  <c r="E358" i="151" s="1"/>
  <c r="H261" i="150"/>
  <c r="E203" i="161"/>
  <c r="E233" i="161" s="1"/>
  <c r="E211" i="161"/>
  <c r="E219" i="161" s="1"/>
  <c r="H250" i="160"/>
  <c r="H257" i="160" s="1"/>
  <c r="H272" i="160" s="1"/>
  <c r="H310" i="160"/>
  <c r="H342" i="160" s="1"/>
  <c r="H360" i="160" s="1"/>
  <c r="H367" i="160" s="1"/>
  <c r="H382" i="160" s="1"/>
  <c r="H256" i="158"/>
  <c r="H203" i="155"/>
  <c r="H233" i="155" s="1"/>
  <c r="H211" i="155"/>
  <c r="H219" i="155" s="1"/>
  <c r="F307" i="155"/>
  <c r="F339" i="155" s="1"/>
  <c r="F357" i="155" s="1"/>
  <c r="F364" i="155" s="1"/>
  <c r="F247" i="155"/>
  <c r="F254" i="155" s="1"/>
  <c r="F201" i="155"/>
  <c r="F230" i="155" s="1"/>
  <c r="F209" i="155"/>
  <c r="F217" i="155" s="1"/>
  <c r="F247" i="154"/>
  <c r="F254" i="154" s="1"/>
  <c r="F307" i="154"/>
  <c r="F339" i="154" s="1"/>
  <c r="F357" i="154" s="1"/>
  <c r="F364" i="154" s="1"/>
  <c r="H203" i="153"/>
  <c r="H233" i="153" s="1"/>
  <c r="H211" i="153"/>
  <c r="H219" i="153" s="1"/>
  <c r="H310" i="152"/>
  <c r="H342" i="152" s="1"/>
  <c r="H360" i="152" s="1"/>
  <c r="H367" i="152" s="1"/>
  <c r="H382" i="152" s="1"/>
  <c r="H250" i="152"/>
  <c r="H257" i="152" s="1"/>
  <c r="H272" i="152" s="1"/>
  <c r="H211" i="152"/>
  <c r="H219" i="152" s="1"/>
  <c r="H203" i="152"/>
  <c r="H233" i="152" s="1"/>
  <c r="H366" i="151"/>
  <c r="E301" i="159"/>
  <c r="E333" i="159" s="1"/>
  <c r="E350" i="159" s="1"/>
  <c r="E240" i="159"/>
  <c r="E242" i="156"/>
  <c r="E256" i="156" s="1"/>
  <c r="E303" i="156"/>
  <c r="E335" i="156" s="1"/>
  <c r="E352" i="156" s="1"/>
  <c r="E366" i="156" s="1"/>
  <c r="E301" i="151"/>
  <c r="E333" i="151" s="1"/>
  <c r="E350" i="151" s="1"/>
  <c r="E364" i="151" s="1"/>
  <c r="E240" i="151"/>
  <c r="E254" i="151" s="1"/>
  <c r="E245" i="158"/>
  <c r="E259" i="158" s="1"/>
  <c r="E274" i="158" s="1"/>
  <c r="E306" i="158"/>
  <c r="E338" i="158" s="1"/>
  <c r="E355" i="158" s="1"/>
  <c r="E369" i="158" s="1"/>
  <c r="E384" i="158" s="1"/>
  <c r="E243" i="157"/>
  <c r="E304" i="157"/>
  <c r="E336" i="157" s="1"/>
  <c r="E353" i="157" s="1"/>
  <c r="E243" i="155"/>
  <c r="E304" i="155"/>
  <c r="E336" i="155" s="1"/>
  <c r="E353" i="155" s="1"/>
  <c r="E251" i="152"/>
  <c r="E311" i="152"/>
  <c r="E343" i="152" s="1"/>
  <c r="E361" i="152" s="1"/>
  <c r="E242" i="159"/>
  <c r="E256" i="159" s="1"/>
  <c r="E303" i="159"/>
  <c r="E335" i="159" s="1"/>
  <c r="E352" i="159" s="1"/>
  <c r="E366" i="159" s="1"/>
  <c r="E240" i="152"/>
  <c r="E301" i="152"/>
  <c r="E333" i="152" s="1"/>
  <c r="E350" i="152" s="1"/>
  <c r="E241" i="153"/>
  <c r="E302" i="153"/>
  <c r="E334" i="153" s="1"/>
  <c r="E351" i="153" s="1"/>
  <c r="H259" i="161"/>
  <c r="H274" i="161" s="1"/>
  <c r="F202" i="161"/>
  <c r="F232" i="161" s="1"/>
  <c r="F210" i="161"/>
  <c r="F218" i="161" s="1"/>
  <c r="E250" i="160"/>
  <c r="E310" i="160"/>
  <c r="E342" i="160" s="1"/>
  <c r="E360" i="160" s="1"/>
  <c r="F250" i="158"/>
  <c r="F257" i="158" s="1"/>
  <c r="F272" i="158" s="1"/>
  <c r="F310" i="158"/>
  <c r="F342" i="158" s="1"/>
  <c r="F360" i="158" s="1"/>
  <c r="F367" i="158" s="1"/>
  <c r="F382" i="158" s="1"/>
  <c r="F211" i="153"/>
  <c r="F219" i="153" s="1"/>
  <c r="F203" i="153"/>
  <c r="F233" i="153" s="1"/>
  <c r="H248" i="152"/>
  <c r="H255" i="152" s="1"/>
  <c r="H308" i="152"/>
  <c r="H340" i="152" s="1"/>
  <c r="H358" i="152" s="1"/>
  <c r="H365" i="152" s="1"/>
  <c r="H208" i="151"/>
  <c r="H216" i="151" s="1"/>
  <c r="H200" i="151"/>
  <c r="H229" i="151" s="1"/>
  <c r="F251" i="149"/>
  <c r="F258" i="149" s="1"/>
  <c r="F273" i="149" s="1"/>
  <c r="F311" i="149"/>
  <c r="F343" i="149" s="1"/>
  <c r="F361" i="149" s="1"/>
  <c r="F368" i="149" s="1"/>
  <c r="F383" i="149" s="1"/>
  <c r="F201" i="159"/>
  <c r="F230" i="159" s="1"/>
  <c r="F209" i="159"/>
  <c r="F217" i="159" s="1"/>
  <c r="E203" i="155"/>
  <c r="E233" i="155" s="1"/>
  <c r="E211" i="155"/>
  <c r="E219" i="155" s="1"/>
  <c r="F247" i="151"/>
  <c r="F254" i="151" s="1"/>
  <c r="F307" i="151"/>
  <c r="F339" i="151" s="1"/>
  <c r="F357" i="151" s="1"/>
  <c r="F364" i="151" s="1"/>
  <c r="H203" i="150"/>
  <c r="H233" i="150" s="1"/>
  <c r="H211" i="150"/>
  <c r="H219" i="150" s="1"/>
  <c r="F247" i="150"/>
  <c r="F254" i="150" s="1"/>
  <c r="F307" i="150"/>
  <c r="F339" i="150" s="1"/>
  <c r="F357" i="150" s="1"/>
  <c r="F364" i="150" s="1"/>
  <c r="F247" i="149"/>
  <c r="F254" i="149" s="1"/>
  <c r="F307" i="149"/>
  <c r="F339" i="149" s="1"/>
  <c r="F357" i="149" s="1"/>
  <c r="F364" i="149" s="1"/>
  <c r="H271" i="151"/>
  <c r="F259" i="149"/>
  <c r="F274" i="149" s="1"/>
  <c r="E244" i="149"/>
  <c r="E305" i="149"/>
  <c r="E337" i="149" s="1"/>
  <c r="E354" i="149" s="1"/>
  <c r="F373" i="154"/>
  <c r="E243" i="151"/>
  <c r="E304" i="151"/>
  <c r="E336" i="151" s="1"/>
  <c r="E353" i="151" s="1"/>
  <c r="H142" i="147"/>
  <c r="H225" i="147"/>
  <c r="H242" i="147" s="1"/>
  <c r="H307" i="158"/>
  <c r="H339" i="158" s="1"/>
  <c r="H357" i="158" s="1"/>
  <c r="H364" i="158" s="1"/>
  <c r="H247" i="158"/>
  <c r="H254" i="158" s="1"/>
  <c r="F310" i="157"/>
  <c r="F342" i="157" s="1"/>
  <c r="F360" i="157" s="1"/>
  <c r="F367" i="157" s="1"/>
  <c r="F382" i="157" s="1"/>
  <c r="F250" i="157"/>
  <c r="F257" i="157" s="1"/>
  <c r="F272" i="157" s="1"/>
  <c r="H200" i="156"/>
  <c r="H229" i="156" s="1"/>
  <c r="H208" i="156"/>
  <c r="H216" i="156" s="1"/>
  <c r="E247" i="153"/>
  <c r="E307" i="153"/>
  <c r="E339" i="153" s="1"/>
  <c r="E357" i="153" s="1"/>
  <c r="H211" i="161"/>
  <c r="H219" i="161" s="1"/>
  <c r="H203" i="161"/>
  <c r="H233" i="161" s="1"/>
  <c r="F209" i="161"/>
  <c r="F217" i="161" s="1"/>
  <c r="F201" i="161"/>
  <c r="F230" i="161" s="1"/>
  <c r="F201" i="157"/>
  <c r="F230" i="157" s="1"/>
  <c r="F209" i="157"/>
  <c r="F217" i="157" s="1"/>
  <c r="F247" i="153"/>
  <c r="F254" i="153" s="1"/>
  <c r="F307" i="153"/>
  <c r="F339" i="153" s="1"/>
  <c r="F357" i="153" s="1"/>
  <c r="F364" i="153" s="1"/>
  <c r="F209" i="153"/>
  <c r="F217" i="153" s="1"/>
  <c r="F201" i="153"/>
  <c r="F230" i="153" s="1"/>
  <c r="E245" i="156"/>
  <c r="E259" i="156" s="1"/>
  <c r="E274" i="156" s="1"/>
  <c r="E306" i="156"/>
  <c r="E338" i="156" s="1"/>
  <c r="E355" i="156" s="1"/>
  <c r="E369" i="156" s="1"/>
  <c r="E384" i="156" s="1"/>
  <c r="H305" i="147"/>
  <c r="F271" i="153"/>
  <c r="F369" i="158"/>
  <c r="F384" i="158" s="1"/>
  <c r="E240" i="158"/>
  <c r="E301" i="158"/>
  <c r="E333" i="158" s="1"/>
  <c r="E350" i="158" s="1"/>
  <c r="F259" i="152"/>
  <c r="F274" i="152" s="1"/>
  <c r="E305" i="152"/>
  <c r="E337" i="152" s="1"/>
  <c r="E354" i="152" s="1"/>
  <c r="E244" i="152"/>
  <c r="H256" i="152"/>
  <c r="E161" i="152"/>
  <c r="E302" i="159"/>
  <c r="E334" i="159" s="1"/>
  <c r="E351" i="159" s="1"/>
  <c r="E241" i="159"/>
  <c r="E163" i="153"/>
  <c r="E162" i="153"/>
  <c r="E304" i="150"/>
  <c r="E336" i="150" s="1"/>
  <c r="E353" i="150" s="1"/>
  <c r="E243" i="150"/>
  <c r="F195" i="161"/>
  <c r="J184" i="161"/>
  <c r="L184" i="161" s="1"/>
  <c r="E307" i="161"/>
  <c r="E339" i="161" s="1"/>
  <c r="E357" i="161" s="1"/>
  <c r="E247" i="161"/>
  <c r="E203" i="160"/>
  <c r="E233" i="160" s="1"/>
  <c r="E211" i="160"/>
  <c r="E219" i="160" s="1"/>
  <c r="F203" i="158"/>
  <c r="F233" i="158" s="1"/>
  <c r="F211" i="158"/>
  <c r="F219" i="158" s="1"/>
  <c r="F256" i="157"/>
  <c r="H209" i="157"/>
  <c r="H217" i="157" s="1"/>
  <c r="H201" i="157"/>
  <c r="H230" i="157" s="1"/>
  <c r="F311" i="156"/>
  <c r="F343" i="156" s="1"/>
  <c r="F361" i="156" s="1"/>
  <c r="F368" i="156" s="1"/>
  <c r="F383" i="156" s="1"/>
  <c r="F251" i="156"/>
  <c r="F258" i="156" s="1"/>
  <c r="F273" i="156" s="1"/>
  <c r="E308" i="156"/>
  <c r="E340" i="156" s="1"/>
  <c r="E358" i="156" s="1"/>
  <c r="F210" i="153"/>
  <c r="F218" i="153" s="1"/>
  <c r="F202" i="153"/>
  <c r="F232" i="153" s="1"/>
  <c r="F257" i="151"/>
  <c r="F272" i="151" s="1"/>
  <c r="H193" i="151"/>
  <c r="F251" i="150"/>
  <c r="F258" i="150" s="1"/>
  <c r="F273" i="150" s="1"/>
  <c r="F311" i="150"/>
  <c r="F343" i="150" s="1"/>
  <c r="F361" i="150" s="1"/>
  <c r="F368" i="150" s="1"/>
  <c r="F383" i="150" s="1"/>
  <c r="E308" i="150"/>
  <c r="E340" i="150" s="1"/>
  <c r="E358" i="150" s="1"/>
  <c r="E365" i="150" s="1"/>
  <c r="E248" i="150"/>
  <c r="F257" i="149"/>
  <c r="F272" i="149" s="1"/>
  <c r="H248" i="149"/>
  <c r="H255" i="149" s="1"/>
  <c r="H308" i="149"/>
  <c r="H340" i="149" s="1"/>
  <c r="H358" i="149" s="1"/>
  <c r="H365" i="149" s="1"/>
  <c r="H364" i="149"/>
  <c r="H250" i="159"/>
  <c r="H257" i="159" s="1"/>
  <c r="H272" i="159" s="1"/>
  <c r="H310" i="159"/>
  <c r="H342" i="159" s="1"/>
  <c r="H360" i="159" s="1"/>
  <c r="H367" i="159" s="1"/>
  <c r="H382" i="159" s="1"/>
  <c r="H203" i="159"/>
  <c r="H233" i="159" s="1"/>
  <c r="H211" i="159"/>
  <c r="H219" i="159" s="1"/>
  <c r="E211" i="156"/>
  <c r="E219" i="156" s="1"/>
  <c r="E203" i="156"/>
  <c r="E233" i="156" s="1"/>
  <c r="E211" i="154"/>
  <c r="E219" i="154" s="1"/>
  <c r="E203" i="154"/>
  <c r="E233" i="154" s="1"/>
  <c r="F201" i="151"/>
  <c r="F230" i="151" s="1"/>
  <c r="F209" i="151"/>
  <c r="F217" i="151" s="1"/>
  <c r="F201" i="150"/>
  <c r="F230" i="150" s="1"/>
  <c r="F209" i="150"/>
  <c r="F217" i="150" s="1"/>
  <c r="E244" i="153"/>
  <c r="E305" i="153"/>
  <c r="E337" i="153" s="1"/>
  <c r="E354" i="153" s="1"/>
  <c r="E240" i="153"/>
  <c r="E301" i="153"/>
  <c r="E333" i="153" s="1"/>
  <c r="E350" i="153" s="1"/>
  <c r="E244" i="151"/>
  <c r="E305" i="151"/>
  <c r="E337" i="151" s="1"/>
  <c r="E354" i="151" s="1"/>
  <c r="E301" i="149"/>
  <c r="E333" i="149" s="1"/>
  <c r="E350" i="149" s="1"/>
  <c r="E364" i="149" s="1"/>
  <c r="E240" i="149"/>
  <c r="E254" i="149" s="1"/>
  <c r="F256" i="160"/>
  <c r="E243" i="159"/>
  <c r="E304" i="159"/>
  <c r="E336" i="159" s="1"/>
  <c r="E353" i="159" s="1"/>
  <c r="H369" i="157"/>
  <c r="H384" i="157" s="1"/>
  <c r="F381" i="156"/>
  <c r="F271" i="154"/>
  <c r="F278" i="154" s="1"/>
  <c r="H98" i="147"/>
  <c r="F256" i="149"/>
  <c r="H366" i="149"/>
  <c r="H271" i="160"/>
  <c r="H278" i="160" s="1"/>
  <c r="E240" i="160"/>
  <c r="E301" i="160"/>
  <c r="E333" i="160" s="1"/>
  <c r="E350" i="160" s="1"/>
  <c r="F259" i="156"/>
  <c r="F274" i="156" s="1"/>
  <c r="E301" i="156"/>
  <c r="E333" i="156" s="1"/>
  <c r="E350" i="156" s="1"/>
  <c r="E240" i="156"/>
  <c r="H263" i="154"/>
  <c r="E240" i="154"/>
  <c r="E301" i="154"/>
  <c r="E333" i="154" s="1"/>
  <c r="E350" i="154" s="1"/>
  <c r="E240" i="150"/>
  <c r="E254" i="150" s="1"/>
  <c r="E301" i="150"/>
  <c r="E333" i="150" s="1"/>
  <c r="E350" i="150" s="1"/>
  <c r="E364" i="150" s="1"/>
  <c r="E306" i="155"/>
  <c r="E338" i="155" s="1"/>
  <c r="E355" i="155" s="1"/>
  <c r="E369" i="155" s="1"/>
  <c r="E384" i="155" s="1"/>
  <c r="E245" i="155"/>
  <c r="E259" i="155" s="1"/>
  <c r="E274" i="155" s="1"/>
  <c r="E245" i="151"/>
  <c r="E259" i="151" s="1"/>
  <c r="E274" i="151" s="1"/>
  <c r="E306" i="151"/>
  <c r="E338" i="151" s="1"/>
  <c r="E355" i="151" s="1"/>
  <c r="E369" i="151" s="1"/>
  <c r="E384" i="151" s="1"/>
  <c r="E162" i="151"/>
  <c r="F366" i="149"/>
  <c r="E303" i="161"/>
  <c r="E335" i="161" s="1"/>
  <c r="E352" i="161" s="1"/>
  <c r="E366" i="161" s="1"/>
  <c r="E242" i="161"/>
  <c r="E256" i="161" s="1"/>
  <c r="E302" i="152"/>
  <c r="E334" i="152" s="1"/>
  <c r="E351" i="152" s="1"/>
  <c r="E241" i="152"/>
  <c r="F256" i="150"/>
  <c r="H248" i="159"/>
  <c r="H255" i="159" s="1"/>
  <c r="H308" i="159"/>
  <c r="H340" i="159" s="1"/>
  <c r="H358" i="159" s="1"/>
  <c r="H365" i="159" s="1"/>
  <c r="H209" i="158"/>
  <c r="H217" i="158" s="1"/>
  <c r="H201" i="158"/>
  <c r="H230" i="158" s="1"/>
  <c r="H193" i="156"/>
  <c r="F367" i="155"/>
  <c r="F382" i="155" s="1"/>
  <c r="H247" i="155"/>
  <c r="H254" i="155" s="1"/>
  <c r="H307" i="155"/>
  <c r="H339" i="155" s="1"/>
  <c r="H357" i="155" s="1"/>
  <c r="H364" i="155" s="1"/>
  <c r="H201" i="155"/>
  <c r="H230" i="155" s="1"/>
  <c r="H209" i="155"/>
  <c r="H217" i="155" s="1"/>
  <c r="H247" i="153"/>
  <c r="H254" i="153" s="1"/>
  <c r="H307" i="153"/>
  <c r="H339" i="153" s="1"/>
  <c r="H357" i="153" s="1"/>
  <c r="H364" i="153" s="1"/>
  <c r="H248" i="150"/>
  <c r="H255" i="150" s="1"/>
  <c r="H308" i="150"/>
  <c r="H340" i="150" s="1"/>
  <c r="H358" i="150" s="1"/>
  <c r="H365" i="150" s="1"/>
  <c r="H202" i="161"/>
  <c r="H232" i="161" s="1"/>
  <c r="H210" i="161"/>
  <c r="H218" i="161" s="1"/>
  <c r="F200" i="161"/>
  <c r="F229" i="161" s="1"/>
  <c r="F208" i="161"/>
  <c r="F216" i="161" s="1"/>
  <c r="F201" i="158"/>
  <c r="F230" i="158" s="1"/>
  <c r="F209" i="158"/>
  <c r="F217" i="158" s="1"/>
  <c r="H366" i="157"/>
  <c r="F193" i="156"/>
  <c r="H366" i="155"/>
  <c r="E250" i="153"/>
  <c r="E310" i="153"/>
  <c r="E342" i="153" s="1"/>
  <c r="E360" i="153" s="1"/>
  <c r="E211" i="153"/>
  <c r="E219" i="153" s="1"/>
  <c r="E203" i="153"/>
  <c r="E233" i="153" s="1"/>
  <c r="E203" i="151"/>
  <c r="E233" i="151" s="1"/>
  <c r="E211" i="151"/>
  <c r="E219" i="151" s="1"/>
  <c r="E211" i="150"/>
  <c r="E219" i="150" s="1"/>
  <c r="E203" i="150"/>
  <c r="E233" i="150" s="1"/>
  <c r="E244" i="159"/>
  <c r="E305" i="159"/>
  <c r="E337" i="159" s="1"/>
  <c r="E354" i="159" s="1"/>
  <c r="E301" i="157"/>
  <c r="E333" i="157" s="1"/>
  <c r="E350" i="157" s="1"/>
  <c r="E240" i="157"/>
  <c r="E242" i="154"/>
  <c r="E256" i="154" s="1"/>
  <c r="E303" i="154"/>
  <c r="E335" i="154" s="1"/>
  <c r="E352" i="154" s="1"/>
  <c r="E366" i="154" s="1"/>
  <c r="E241" i="160"/>
  <c r="E302" i="160"/>
  <c r="E334" i="160" s="1"/>
  <c r="E351" i="160" s="1"/>
  <c r="E162" i="158"/>
  <c r="E302" i="156"/>
  <c r="E334" i="156" s="1"/>
  <c r="E351" i="156" s="1"/>
  <c r="E241" i="156"/>
  <c r="E306" i="154"/>
  <c r="E338" i="154" s="1"/>
  <c r="E355" i="154" s="1"/>
  <c r="E369" i="154" s="1"/>
  <c r="E384" i="154" s="1"/>
  <c r="E245" i="154"/>
  <c r="E259" i="154" s="1"/>
  <c r="E274" i="154" s="1"/>
  <c r="E241" i="154"/>
  <c r="E302" i="154"/>
  <c r="E334" i="154" s="1"/>
  <c r="E351" i="154" s="1"/>
  <c r="E245" i="152"/>
  <c r="E259" i="152" s="1"/>
  <c r="E274" i="152" s="1"/>
  <c r="E306" i="152"/>
  <c r="E338" i="152" s="1"/>
  <c r="E355" i="152" s="1"/>
  <c r="E369" i="152" s="1"/>
  <c r="E384" i="152" s="1"/>
  <c r="E162" i="150"/>
  <c r="H93" i="147"/>
  <c r="H100" i="147" s="1"/>
  <c r="F163" i="159"/>
  <c r="H259" i="156"/>
  <c r="H274" i="156" s="1"/>
  <c r="H259" i="153"/>
  <c r="H274" i="153" s="1"/>
  <c r="E303" i="155"/>
  <c r="E335" i="155" s="1"/>
  <c r="E352" i="155" s="1"/>
  <c r="E366" i="155" s="1"/>
  <c r="E242" i="155"/>
  <c r="E256" i="155" s="1"/>
  <c r="E242" i="153"/>
  <c r="E256" i="153" s="1"/>
  <c r="E303" i="153"/>
  <c r="E335" i="153" s="1"/>
  <c r="E352" i="153" s="1"/>
  <c r="E366" i="153" s="1"/>
  <c r="H256" i="150"/>
  <c r="H259" i="158"/>
  <c r="H274" i="158" s="1"/>
  <c r="E304" i="152"/>
  <c r="E336" i="152" s="1"/>
  <c r="E353" i="152" s="1"/>
  <c r="E367" i="152" s="1"/>
  <c r="E382" i="152" s="1"/>
  <c r="E243" i="152"/>
  <c r="E257" i="152" s="1"/>
  <c r="E272" i="152" s="1"/>
  <c r="E306" i="149"/>
  <c r="E338" i="149" s="1"/>
  <c r="E355" i="149" s="1"/>
  <c r="E369" i="149" s="1"/>
  <c r="E384" i="149" s="1"/>
  <c r="E245" i="149"/>
  <c r="E259" i="149" s="1"/>
  <c r="E274" i="149" s="1"/>
  <c r="E302" i="149"/>
  <c r="E334" i="149" s="1"/>
  <c r="E351" i="149" s="1"/>
  <c r="E241" i="149"/>
  <c r="F250" i="160"/>
  <c r="F257" i="160" s="1"/>
  <c r="F272" i="160" s="1"/>
  <c r="F310" i="160"/>
  <c r="F342" i="160" s="1"/>
  <c r="F360" i="160" s="1"/>
  <c r="F367" i="160" s="1"/>
  <c r="F382" i="160" s="1"/>
  <c r="F366" i="160"/>
  <c r="H209" i="160"/>
  <c r="H217" i="160" s="1"/>
  <c r="H201" i="160"/>
  <c r="H230" i="160" s="1"/>
  <c r="F202" i="159"/>
  <c r="F232" i="159" s="1"/>
  <c r="F210" i="159"/>
  <c r="F218" i="159" s="1"/>
  <c r="E211" i="158"/>
  <c r="E219" i="158" s="1"/>
  <c r="E203" i="158"/>
  <c r="E233" i="158" s="1"/>
  <c r="E209" i="158"/>
  <c r="E217" i="158" s="1"/>
  <c r="E201" i="158"/>
  <c r="E230" i="158" s="1"/>
  <c r="E209" i="157"/>
  <c r="E217" i="157" s="1"/>
  <c r="E201" i="157"/>
  <c r="E230" i="157" s="1"/>
  <c r="F257" i="156"/>
  <c r="F272" i="156" s="1"/>
  <c r="E248" i="155"/>
  <c r="E255" i="155" s="1"/>
  <c r="F210" i="154"/>
  <c r="F218" i="154" s="1"/>
  <c r="F202" i="154"/>
  <c r="F232" i="154" s="1"/>
  <c r="F202" i="152"/>
  <c r="F232" i="152" s="1"/>
  <c r="F210" i="152"/>
  <c r="F218" i="152" s="1"/>
  <c r="F311" i="151"/>
  <c r="F343" i="151" s="1"/>
  <c r="F361" i="151" s="1"/>
  <c r="F368" i="151" s="1"/>
  <c r="F383" i="151" s="1"/>
  <c r="F251" i="151"/>
  <c r="F258" i="151" s="1"/>
  <c r="F273" i="151" s="1"/>
  <c r="F367" i="150"/>
  <c r="F382" i="150" s="1"/>
  <c r="F247" i="160"/>
  <c r="F254" i="160" s="1"/>
  <c r="F307" i="160"/>
  <c r="F339" i="160" s="1"/>
  <c r="F357" i="160" s="1"/>
  <c r="F364" i="160" s="1"/>
  <c r="E250" i="159"/>
  <c r="E310" i="159"/>
  <c r="E342" i="159" s="1"/>
  <c r="E360" i="159" s="1"/>
  <c r="E203" i="159"/>
  <c r="E233" i="159" s="1"/>
  <c r="E211" i="159"/>
  <c r="E219" i="159" s="1"/>
  <c r="H210" i="158"/>
  <c r="H218" i="158" s="1"/>
  <c r="H202" i="158"/>
  <c r="H232" i="158" s="1"/>
  <c r="H202" i="157"/>
  <c r="H232" i="157" s="1"/>
  <c r="H210" i="157"/>
  <c r="H218" i="157" s="1"/>
  <c r="H210" i="156"/>
  <c r="H218" i="156" s="1"/>
  <c r="H202" i="156"/>
  <c r="H232" i="156" s="1"/>
  <c r="H250" i="154"/>
  <c r="H257" i="154" s="1"/>
  <c r="H272" i="154" s="1"/>
  <c r="H310" i="154"/>
  <c r="H342" i="154" s="1"/>
  <c r="H360" i="154" s="1"/>
  <c r="H367" i="154" s="1"/>
  <c r="H382" i="154" s="1"/>
  <c r="F307" i="152"/>
  <c r="F339" i="152" s="1"/>
  <c r="F357" i="152" s="1"/>
  <c r="F364" i="152" s="1"/>
  <c r="F247" i="152"/>
  <c r="F254" i="152" s="1"/>
  <c r="H211" i="151"/>
  <c r="H219" i="151" s="1"/>
  <c r="H203" i="151"/>
  <c r="H233" i="151" s="1"/>
  <c r="H310" i="149"/>
  <c r="H342" i="149" s="1"/>
  <c r="H360" i="149" s="1"/>
  <c r="H367" i="149" s="1"/>
  <c r="H382" i="149" s="1"/>
  <c r="H250" i="149"/>
  <c r="H257" i="149" s="1"/>
  <c r="H272" i="149" s="1"/>
  <c r="E304" i="153"/>
  <c r="E336" i="153" s="1"/>
  <c r="E353" i="153" s="1"/>
  <c r="E243" i="153"/>
  <c r="F366" i="161"/>
  <c r="F163" i="149"/>
  <c r="H366" i="153"/>
  <c r="F259" i="160"/>
  <c r="F274" i="160" s="1"/>
  <c r="E244" i="160"/>
  <c r="E305" i="160"/>
  <c r="E337" i="160" s="1"/>
  <c r="E354" i="160" s="1"/>
  <c r="E242" i="151"/>
  <c r="E256" i="151" s="1"/>
  <c r="E303" i="151"/>
  <c r="E335" i="151" s="1"/>
  <c r="E352" i="151" s="1"/>
  <c r="E366" i="151" s="1"/>
  <c r="E244" i="150"/>
  <c r="E305" i="150"/>
  <c r="E337" i="150" s="1"/>
  <c r="E354" i="150" s="1"/>
  <c r="E163" i="149"/>
  <c r="F256" i="159"/>
  <c r="E245" i="157"/>
  <c r="E259" i="157" s="1"/>
  <c r="E274" i="157" s="1"/>
  <c r="E306" i="157"/>
  <c r="E338" i="157" s="1"/>
  <c r="E355" i="157" s="1"/>
  <c r="E369" i="157" s="1"/>
  <c r="E384" i="157" s="1"/>
  <c r="E162" i="157"/>
  <c r="E243" i="156"/>
  <c r="E304" i="156"/>
  <c r="E336" i="156" s="1"/>
  <c r="E353" i="156" s="1"/>
  <c r="E162" i="155"/>
  <c r="E304" i="154"/>
  <c r="E336" i="154" s="1"/>
  <c r="E353" i="154" s="1"/>
  <c r="E243" i="154"/>
  <c r="H254" i="159"/>
  <c r="E193" i="159"/>
  <c r="I184" i="159" s="1"/>
  <c r="E310" i="157"/>
  <c r="E342" i="157" s="1"/>
  <c r="E360" i="157" s="1"/>
  <c r="E250" i="157"/>
  <c r="E211" i="157"/>
  <c r="E219" i="157" s="1"/>
  <c r="E203" i="157"/>
  <c r="E233" i="157" s="1"/>
  <c r="F311" i="155"/>
  <c r="F343" i="155" s="1"/>
  <c r="F361" i="155" s="1"/>
  <c r="F368" i="155" s="1"/>
  <c r="F383" i="155" s="1"/>
  <c r="F251" i="155"/>
  <c r="F258" i="155" s="1"/>
  <c r="F273" i="155" s="1"/>
  <c r="H307" i="154"/>
  <c r="H339" i="154" s="1"/>
  <c r="H357" i="154" s="1"/>
  <c r="H364" i="154" s="1"/>
  <c r="H247" i="154"/>
  <c r="H254" i="154" s="1"/>
  <c r="H201" i="154"/>
  <c r="H230" i="154" s="1"/>
  <c r="H209" i="154"/>
  <c r="H217" i="154" s="1"/>
  <c r="J184" i="152"/>
  <c r="L184" i="152" s="1"/>
  <c r="E247" i="152"/>
  <c r="E307" i="152"/>
  <c r="E339" i="152" s="1"/>
  <c r="E357" i="152" s="1"/>
  <c r="E364" i="152" s="1"/>
  <c r="F366" i="151"/>
  <c r="H364" i="150"/>
  <c r="E250" i="161"/>
  <c r="E310" i="161"/>
  <c r="E342" i="161" s="1"/>
  <c r="E360" i="161" s="1"/>
  <c r="H211" i="160"/>
  <c r="H219" i="160" s="1"/>
  <c r="H203" i="160"/>
  <c r="H233" i="160" s="1"/>
  <c r="H366" i="158"/>
  <c r="H256" i="156"/>
  <c r="H310" i="155"/>
  <c r="H342" i="155" s="1"/>
  <c r="H360" i="155" s="1"/>
  <c r="H367" i="155" s="1"/>
  <c r="H382" i="155" s="1"/>
  <c r="H250" i="155"/>
  <c r="H257" i="155" s="1"/>
  <c r="H272" i="155" s="1"/>
  <c r="F209" i="154"/>
  <c r="F217" i="154" s="1"/>
  <c r="F201" i="154"/>
  <c r="F230" i="154" s="1"/>
  <c r="H210" i="153"/>
  <c r="H218" i="153" s="1"/>
  <c r="H202" i="153"/>
  <c r="H232" i="153" s="1"/>
  <c r="E250" i="149"/>
  <c r="E310" i="149"/>
  <c r="E342" i="149" s="1"/>
  <c r="E360" i="149" s="1"/>
  <c r="E203" i="149"/>
  <c r="E233" i="149" s="1"/>
  <c r="E211" i="149"/>
  <c r="E219" i="149" s="1"/>
  <c r="E303" i="160"/>
  <c r="E335" i="160" s="1"/>
  <c r="E352" i="160" s="1"/>
  <c r="E366" i="160" s="1"/>
  <c r="E242" i="160"/>
  <c r="E256" i="160" s="1"/>
  <c r="E161" i="159"/>
  <c r="E242" i="158"/>
  <c r="E256" i="158" s="1"/>
  <c r="E303" i="158"/>
  <c r="E335" i="158" s="1"/>
  <c r="E352" i="158" s="1"/>
  <c r="E366" i="158" s="1"/>
  <c r="F259" i="157"/>
  <c r="F274" i="157" s="1"/>
  <c r="E244" i="157"/>
  <c r="E305" i="157"/>
  <c r="E337" i="157" s="1"/>
  <c r="E354" i="157" s="1"/>
  <c r="H256" i="155"/>
  <c r="E301" i="155"/>
  <c r="E333" i="155" s="1"/>
  <c r="E350" i="155" s="1"/>
  <c r="E364" i="155" s="1"/>
  <c r="E240" i="155"/>
  <c r="E254" i="155" s="1"/>
  <c r="E242" i="152"/>
  <c r="E256" i="152" s="1"/>
  <c r="E303" i="152"/>
  <c r="E335" i="152" s="1"/>
  <c r="E352" i="152" s="1"/>
  <c r="E366" i="152" s="1"/>
  <c r="E161" i="151"/>
  <c r="E306" i="160"/>
  <c r="E338" i="160" s="1"/>
  <c r="E355" i="160" s="1"/>
  <c r="E369" i="160" s="1"/>
  <c r="E384" i="160" s="1"/>
  <c r="E245" i="160"/>
  <c r="E259" i="160" s="1"/>
  <c r="E274" i="160" s="1"/>
  <c r="H140" i="147"/>
  <c r="H223" i="147"/>
  <c r="H240" i="147" s="1"/>
  <c r="H45" i="147"/>
  <c r="E308" i="153"/>
  <c r="E340" i="153" s="1"/>
  <c r="E358" i="153" s="1"/>
  <c r="H248" i="153"/>
  <c r="H255" i="153" s="1"/>
  <c r="H308" i="153"/>
  <c r="H340" i="153" s="1"/>
  <c r="H358" i="153" s="1"/>
  <c r="H365" i="153" s="1"/>
  <c r="G187" i="4"/>
  <c r="G189" i="4"/>
  <c r="G193" i="4"/>
  <c r="G367" i="4" s="1"/>
  <c r="F13" i="147" s="1" a="1"/>
  <c r="F13" i="147" s="1"/>
  <c r="G195" i="4"/>
  <c r="G369" i="4" s="1"/>
  <c r="F15" i="147" s="1" a="1"/>
  <c r="F15" i="147" s="1"/>
  <c r="G194" i="4"/>
  <c r="G368" i="4" s="1"/>
  <c r="F14" i="147" s="1" a="1"/>
  <c r="F14" i="147" s="1"/>
  <c r="G190" i="4"/>
  <c r="G192" i="4"/>
  <c r="G191" i="4"/>
  <c r="G196" i="4"/>
  <c r="G370" i="4" s="1"/>
  <c r="F16" i="147" s="1" a="1"/>
  <c r="F16" i="147" s="1"/>
  <c r="G198" i="4"/>
  <c r="G372" i="4" s="1"/>
  <c r="F18" i="147" s="1" a="1"/>
  <c r="F18" i="147" s="1"/>
  <c r="G197" i="4"/>
  <c r="G371" i="4" s="1"/>
  <c r="F17" i="147" s="1" a="1"/>
  <c r="F17" i="147" s="1"/>
  <c r="F388" i="158" l="1"/>
  <c r="H263" i="159"/>
  <c r="H388" i="161"/>
  <c r="F388" i="155"/>
  <c r="E365" i="155"/>
  <c r="E308" i="154"/>
  <c r="E340" i="154" s="1"/>
  <c r="E358" i="154" s="1"/>
  <c r="E365" i="154" s="1"/>
  <c r="E365" i="153"/>
  <c r="E380" i="153" s="1"/>
  <c r="H263" i="151"/>
  <c r="E255" i="150"/>
  <c r="H278" i="151"/>
  <c r="E308" i="160"/>
  <c r="E340" i="160" s="1"/>
  <c r="E358" i="160" s="1"/>
  <c r="F278" i="161"/>
  <c r="H388" i="159"/>
  <c r="E367" i="159"/>
  <c r="E382" i="159" s="1"/>
  <c r="E257" i="155"/>
  <c r="E272" i="155" s="1"/>
  <c r="H373" i="161"/>
  <c r="F388" i="157"/>
  <c r="H278" i="159"/>
  <c r="F373" i="156"/>
  <c r="F373" i="150"/>
  <c r="F388" i="152"/>
  <c r="E367" i="149"/>
  <c r="E382" i="149" s="1"/>
  <c r="E257" i="161"/>
  <c r="E272" i="161" s="1"/>
  <c r="F263" i="153"/>
  <c r="H263" i="157"/>
  <c r="F278" i="152"/>
  <c r="E257" i="149"/>
  <c r="E272" i="149" s="1"/>
  <c r="E367" i="161"/>
  <c r="E382" i="161" s="1"/>
  <c r="E367" i="157"/>
  <c r="E382" i="157" s="1"/>
  <c r="F373" i="155"/>
  <c r="E254" i="161"/>
  <c r="E269" i="161" s="1"/>
  <c r="E276" i="161" s="1"/>
  <c r="H278" i="161"/>
  <c r="F381" i="150"/>
  <c r="F388" i="150" s="1"/>
  <c r="H373" i="152"/>
  <c r="F373" i="153"/>
  <c r="H373" i="156"/>
  <c r="E365" i="151"/>
  <c r="E380" i="151" s="1"/>
  <c r="F271" i="151"/>
  <c r="F278" i="151" s="1"/>
  <c r="F373" i="152"/>
  <c r="E364" i="161"/>
  <c r="E371" i="161" s="1"/>
  <c r="E367" i="160"/>
  <c r="E382" i="160" s="1"/>
  <c r="F388" i="153"/>
  <c r="E255" i="151"/>
  <c r="E270" i="151" s="1"/>
  <c r="H373" i="159"/>
  <c r="H278" i="149"/>
  <c r="F263" i="161"/>
  <c r="F373" i="157"/>
  <c r="H278" i="157"/>
  <c r="G366" i="4"/>
  <c r="F12" i="147" s="1" a="1"/>
  <c r="F12" i="147" s="1"/>
  <c r="F29" i="147" s="1"/>
  <c r="E255" i="153"/>
  <c r="E270" i="153" s="1"/>
  <c r="E254" i="152"/>
  <c r="E261" i="152" s="1"/>
  <c r="E257" i="159"/>
  <c r="E272" i="159" s="1"/>
  <c r="F263" i="154"/>
  <c r="F373" i="158"/>
  <c r="E258" i="152"/>
  <c r="E273" i="152" s="1"/>
  <c r="F278" i="153"/>
  <c r="H263" i="161"/>
  <c r="E257" i="160"/>
  <c r="E272" i="160" s="1"/>
  <c r="E367" i="155"/>
  <c r="E382" i="155" s="1"/>
  <c r="H276" i="150"/>
  <c r="H263" i="149"/>
  <c r="F388" i="156"/>
  <c r="F263" i="152"/>
  <c r="E381" i="152"/>
  <c r="E388" i="152" s="1"/>
  <c r="E373" i="152"/>
  <c r="E269" i="155"/>
  <c r="E261" i="155"/>
  <c r="E381" i="158"/>
  <c r="E388" i="158" s="1"/>
  <c r="E373" i="158"/>
  <c r="E381" i="160"/>
  <c r="E388" i="160" s="1"/>
  <c r="E373" i="160"/>
  <c r="E271" i="155"/>
  <c r="E278" i="155" s="1"/>
  <c r="E263" i="155"/>
  <c r="E271" i="154"/>
  <c r="E278" i="154" s="1"/>
  <c r="E263" i="154"/>
  <c r="E379" i="150"/>
  <c r="E379" i="149"/>
  <c r="E371" i="149"/>
  <c r="E381" i="159"/>
  <c r="E388" i="159" s="1"/>
  <c r="E373" i="159"/>
  <c r="E269" i="151"/>
  <c r="E271" i="152"/>
  <c r="E278" i="152" s="1"/>
  <c r="E263" i="152"/>
  <c r="E379" i="155"/>
  <c r="E371" i="155"/>
  <c r="E271" i="160"/>
  <c r="E278" i="160" s="1"/>
  <c r="E263" i="160"/>
  <c r="E381" i="155"/>
  <c r="E388" i="155" s="1"/>
  <c r="E373" i="155"/>
  <c r="E381" i="161"/>
  <c r="E388" i="161" s="1"/>
  <c r="E373" i="161"/>
  <c r="E269" i="149"/>
  <c r="E261" i="149"/>
  <c r="E373" i="157"/>
  <c r="E381" i="157"/>
  <c r="E388" i="157" s="1"/>
  <c r="F35" i="147"/>
  <c r="F70" i="147"/>
  <c r="F32" i="147"/>
  <c r="F67" i="147"/>
  <c r="F66" i="147"/>
  <c r="F31" i="147"/>
  <c r="H270" i="153"/>
  <c r="E271" i="158"/>
  <c r="E278" i="158" s="1"/>
  <c r="E263" i="158"/>
  <c r="H250" i="153"/>
  <c r="H257" i="153" s="1"/>
  <c r="H272" i="153" s="1"/>
  <c r="H310" i="153"/>
  <c r="H342" i="153" s="1"/>
  <c r="H360" i="153" s="1"/>
  <c r="H367" i="153" s="1"/>
  <c r="H382" i="153" s="1"/>
  <c r="F308" i="154"/>
  <c r="F340" i="154" s="1"/>
  <c r="F358" i="154" s="1"/>
  <c r="F365" i="154" s="1"/>
  <c r="F248" i="154"/>
  <c r="F255" i="154" s="1"/>
  <c r="E381" i="156"/>
  <c r="E388" i="156" s="1"/>
  <c r="E373" i="156"/>
  <c r="H381" i="158"/>
  <c r="H388" i="158" s="1"/>
  <c r="H373" i="158"/>
  <c r="F381" i="151"/>
  <c r="F388" i="151" s="1"/>
  <c r="F373" i="151"/>
  <c r="E269" i="152"/>
  <c r="E276" i="152" s="1"/>
  <c r="H269" i="154"/>
  <c r="H276" i="154" s="1"/>
  <c r="H261" i="154"/>
  <c r="E311" i="157"/>
  <c r="E343" i="157" s="1"/>
  <c r="E361" i="157" s="1"/>
  <c r="E368" i="157" s="1"/>
  <c r="E383" i="157" s="1"/>
  <c r="E251" i="157"/>
  <c r="E258" i="157" s="1"/>
  <c r="E273" i="157" s="1"/>
  <c r="E209" i="159"/>
  <c r="E217" i="159" s="1"/>
  <c r="E201" i="159"/>
  <c r="E230" i="159" s="1"/>
  <c r="F271" i="159"/>
  <c r="F278" i="159" s="1"/>
  <c r="F263" i="159"/>
  <c r="E381" i="151"/>
  <c r="E388" i="151" s="1"/>
  <c r="E373" i="151"/>
  <c r="H251" i="151"/>
  <c r="H258" i="151" s="1"/>
  <c r="H273" i="151" s="1"/>
  <c r="H311" i="151"/>
  <c r="H343" i="151" s="1"/>
  <c r="H361" i="151" s="1"/>
  <c r="H368" i="151" s="1"/>
  <c r="H383" i="151" s="1"/>
  <c r="F269" i="152"/>
  <c r="E381" i="154"/>
  <c r="E388" i="154" s="1"/>
  <c r="E373" i="154"/>
  <c r="H250" i="157"/>
  <c r="H257" i="157" s="1"/>
  <c r="H272" i="157" s="1"/>
  <c r="H310" i="157"/>
  <c r="H342" i="157" s="1"/>
  <c r="H360" i="157" s="1"/>
  <c r="H367" i="157" s="1"/>
  <c r="H382" i="157" s="1"/>
  <c r="E251" i="159"/>
  <c r="E258" i="159" s="1"/>
  <c r="E273" i="159" s="1"/>
  <c r="E311" i="159"/>
  <c r="E343" i="159" s="1"/>
  <c r="E361" i="159" s="1"/>
  <c r="E368" i="159" s="1"/>
  <c r="E383" i="159" s="1"/>
  <c r="F269" i="160"/>
  <c r="F276" i="160" s="1"/>
  <c r="F261" i="160"/>
  <c r="F310" i="152"/>
  <c r="F342" i="152" s="1"/>
  <c r="F360" i="152" s="1"/>
  <c r="F367" i="152" s="1"/>
  <c r="F382" i="152" s="1"/>
  <c r="F250" i="152"/>
  <c r="F257" i="152" s="1"/>
  <c r="F272" i="152" s="1"/>
  <c r="E380" i="155"/>
  <c r="E248" i="157"/>
  <c r="E255" i="157" s="1"/>
  <c r="E308" i="157"/>
  <c r="E340" i="157" s="1"/>
  <c r="E358" i="157" s="1"/>
  <c r="E365" i="157" s="1"/>
  <c r="E248" i="158"/>
  <c r="E255" i="158" s="1"/>
  <c r="E308" i="158"/>
  <c r="E340" i="158" s="1"/>
  <c r="E358" i="158" s="1"/>
  <c r="E365" i="158" s="1"/>
  <c r="E311" i="158"/>
  <c r="E343" i="158" s="1"/>
  <c r="E361" i="158" s="1"/>
  <c r="E368" i="158" s="1"/>
  <c r="E383" i="158" s="1"/>
  <c r="E251" i="158"/>
  <c r="E258" i="158" s="1"/>
  <c r="E273" i="158" s="1"/>
  <c r="H248" i="160"/>
  <c r="H255" i="160" s="1"/>
  <c r="H308" i="160"/>
  <c r="H340" i="160" s="1"/>
  <c r="H358" i="160" s="1"/>
  <c r="H365" i="160" s="1"/>
  <c r="F373" i="160"/>
  <c r="F381" i="160"/>
  <c r="F388" i="160" s="1"/>
  <c r="H263" i="150"/>
  <c r="H271" i="150"/>
  <c r="H278" i="150" s="1"/>
  <c r="E271" i="153"/>
  <c r="E278" i="153" s="1"/>
  <c r="E263" i="153"/>
  <c r="E251" i="150"/>
  <c r="E258" i="150" s="1"/>
  <c r="E273" i="150" s="1"/>
  <c r="E311" i="150"/>
  <c r="E343" i="150" s="1"/>
  <c r="E361" i="150" s="1"/>
  <c r="E368" i="150" s="1"/>
  <c r="E383" i="150" s="1"/>
  <c r="E311" i="153"/>
  <c r="E343" i="153" s="1"/>
  <c r="E361" i="153" s="1"/>
  <c r="E368" i="153" s="1"/>
  <c r="E383" i="153" s="1"/>
  <c r="E251" i="153"/>
  <c r="E258" i="153" s="1"/>
  <c r="E273" i="153" s="1"/>
  <c r="E367" i="153"/>
  <c r="E382" i="153" s="1"/>
  <c r="H373" i="155"/>
  <c r="H381" i="155"/>
  <c r="H388" i="155" s="1"/>
  <c r="H373" i="157"/>
  <c r="H381" i="157"/>
  <c r="H388" i="157" s="1"/>
  <c r="F248" i="158"/>
  <c r="F255" i="158" s="1"/>
  <c r="F308" i="158"/>
  <c r="F340" i="158" s="1"/>
  <c r="F358" i="158" s="1"/>
  <c r="F365" i="158" s="1"/>
  <c r="F307" i="161"/>
  <c r="F339" i="161" s="1"/>
  <c r="F357" i="161" s="1"/>
  <c r="F364" i="161" s="1"/>
  <c r="F247" i="161"/>
  <c r="F254" i="161" s="1"/>
  <c r="H250" i="161"/>
  <c r="H257" i="161" s="1"/>
  <c r="H272" i="161" s="1"/>
  <c r="H310" i="161"/>
  <c r="H342" i="161" s="1"/>
  <c r="H360" i="161" s="1"/>
  <c r="H367" i="161" s="1"/>
  <c r="H382" i="161" s="1"/>
  <c r="H270" i="150"/>
  <c r="H371" i="153"/>
  <c r="H379" i="153"/>
  <c r="H371" i="155"/>
  <c r="H379" i="155"/>
  <c r="H386" i="155" s="1"/>
  <c r="H248" i="158"/>
  <c r="H255" i="158" s="1"/>
  <c r="H308" i="158"/>
  <c r="H340" i="158" s="1"/>
  <c r="H358" i="158" s="1"/>
  <c r="H365" i="158" s="1"/>
  <c r="H380" i="159"/>
  <c r="F271" i="150"/>
  <c r="F278" i="150" s="1"/>
  <c r="F263" i="150"/>
  <c r="H373" i="149"/>
  <c r="H381" i="149"/>
  <c r="H388" i="149" s="1"/>
  <c r="F263" i="149"/>
  <c r="F271" i="149"/>
  <c r="F278" i="149" s="1"/>
  <c r="E251" i="154"/>
  <c r="E258" i="154" s="1"/>
  <c r="E273" i="154" s="1"/>
  <c r="E311" i="154"/>
  <c r="E343" i="154" s="1"/>
  <c r="E361" i="154" s="1"/>
  <c r="E368" i="154" s="1"/>
  <c r="E383" i="154" s="1"/>
  <c r="E311" i="156"/>
  <c r="E343" i="156" s="1"/>
  <c r="E361" i="156" s="1"/>
  <c r="E368" i="156" s="1"/>
  <c r="E383" i="156" s="1"/>
  <c r="E251" i="156"/>
  <c r="E258" i="156" s="1"/>
  <c r="E273" i="156" s="1"/>
  <c r="H371" i="149"/>
  <c r="H379" i="149"/>
  <c r="H386" i="149" s="1"/>
  <c r="H270" i="149"/>
  <c r="H209" i="151"/>
  <c r="H217" i="151" s="1"/>
  <c r="H201" i="151"/>
  <c r="H230" i="151" s="1"/>
  <c r="F310" i="153"/>
  <c r="F342" i="153" s="1"/>
  <c r="F360" i="153" s="1"/>
  <c r="F367" i="153" s="1"/>
  <c r="F382" i="153" s="1"/>
  <c r="F250" i="153"/>
  <c r="F257" i="153" s="1"/>
  <c r="F272" i="153" s="1"/>
  <c r="E365" i="156"/>
  <c r="F248" i="153"/>
  <c r="F255" i="153" s="1"/>
  <c r="F308" i="153"/>
  <c r="F340" i="153" s="1"/>
  <c r="F358" i="153" s="1"/>
  <c r="F365" i="153" s="1"/>
  <c r="F379" i="153"/>
  <c r="F248" i="161"/>
  <c r="F255" i="161" s="1"/>
  <c r="F308" i="161"/>
  <c r="F340" i="161" s="1"/>
  <c r="F358" i="161" s="1"/>
  <c r="F365" i="161" s="1"/>
  <c r="H251" i="161"/>
  <c r="H258" i="161" s="1"/>
  <c r="H273" i="161" s="1"/>
  <c r="H311" i="161"/>
  <c r="H343" i="161" s="1"/>
  <c r="H361" i="161" s="1"/>
  <c r="H368" i="161" s="1"/>
  <c r="H383" i="161" s="1"/>
  <c r="E364" i="153"/>
  <c r="H269" i="158"/>
  <c r="F278" i="156"/>
  <c r="F261" i="149"/>
  <c r="F269" i="149"/>
  <c r="F276" i="149" s="1"/>
  <c r="F261" i="150"/>
  <c r="F269" i="150"/>
  <c r="F276" i="150" s="1"/>
  <c r="H251" i="150"/>
  <c r="H258" i="150" s="1"/>
  <c r="H273" i="150" s="1"/>
  <c r="H311" i="150"/>
  <c r="H343" i="150" s="1"/>
  <c r="H361" i="150" s="1"/>
  <c r="H368" i="150" s="1"/>
  <c r="H383" i="150" s="1"/>
  <c r="F261" i="151"/>
  <c r="F269" i="151"/>
  <c r="F276" i="151" s="1"/>
  <c r="E251" i="155"/>
  <c r="E258" i="155" s="1"/>
  <c r="E273" i="155" s="1"/>
  <c r="E311" i="155"/>
  <c r="E343" i="155" s="1"/>
  <c r="E361" i="155" s="1"/>
  <c r="E368" i="155" s="1"/>
  <c r="E383" i="155" s="1"/>
  <c r="F308" i="159"/>
  <c r="F340" i="159" s="1"/>
  <c r="F358" i="159" s="1"/>
  <c r="F365" i="159" s="1"/>
  <c r="F248" i="159"/>
  <c r="F255" i="159" s="1"/>
  <c r="H276" i="149"/>
  <c r="H307" i="151"/>
  <c r="H339" i="151" s="1"/>
  <c r="H357" i="151" s="1"/>
  <c r="H364" i="151" s="1"/>
  <c r="H247" i="151"/>
  <c r="H254" i="151" s="1"/>
  <c r="H380" i="152"/>
  <c r="F251" i="153"/>
  <c r="F258" i="153" s="1"/>
  <c r="F273" i="153" s="1"/>
  <c r="F311" i="153"/>
  <c r="F343" i="153" s="1"/>
  <c r="F361" i="153" s="1"/>
  <c r="F368" i="153" s="1"/>
  <c r="F383" i="153" s="1"/>
  <c r="E271" i="159"/>
  <c r="E278" i="159" s="1"/>
  <c r="E263" i="159"/>
  <c r="E255" i="160"/>
  <c r="E257" i="157"/>
  <c r="E272" i="157" s="1"/>
  <c r="E271" i="156"/>
  <c r="E278" i="156" s="1"/>
  <c r="E263" i="156"/>
  <c r="H251" i="152"/>
  <c r="H258" i="152" s="1"/>
  <c r="H273" i="152" s="1"/>
  <c r="H311" i="152"/>
  <c r="H343" i="152" s="1"/>
  <c r="H361" i="152" s="1"/>
  <c r="H368" i="152" s="1"/>
  <c r="H383" i="152" s="1"/>
  <c r="F379" i="154"/>
  <c r="F261" i="155"/>
  <c r="F269" i="155"/>
  <c r="F276" i="155" s="1"/>
  <c r="H263" i="158"/>
  <c r="H271" i="158"/>
  <c r="H278" i="158" s="1"/>
  <c r="E311" i="161"/>
  <c r="E343" i="161" s="1"/>
  <c r="E361" i="161" s="1"/>
  <c r="E368" i="161" s="1"/>
  <c r="E383" i="161" s="1"/>
  <c r="E251" i="161"/>
  <c r="E258" i="161" s="1"/>
  <c r="E273" i="161" s="1"/>
  <c r="E308" i="152"/>
  <c r="E340" i="152" s="1"/>
  <c r="E358" i="152" s="1"/>
  <c r="E365" i="152" s="1"/>
  <c r="E248" i="152"/>
  <c r="E255" i="152" s="1"/>
  <c r="E364" i="154"/>
  <c r="J184" i="159"/>
  <c r="L184" i="159" s="1"/>
  <c r="H371" i="159"/>
  <c r="H379" i="161"/>
  <c r="F271" i="155"/>
  <c r="F278" i="155" s="1"/>
  <c r="F263" i="155"/>
  <c r="E271" i="149"/>
  <c r="E278" i="149" s="1"/>
  <c r="E263" i="149"/>
  <c r="H278" i="153"/>
  <c r="E271" i="150"/>
  <c r="E278" i="150" s="1"/>
  <c r="E263" i="150"/>
  <c r="H251" i="149"/>
  <c r="H258" i="149" s="1"/>
  <c r="H273" i="149" s="1"/>
  <c r="H311" i="149"/>
  <c r="H343" i="149" s="1"/>
  <c r="H361" i="149" s="1"/>
  <c r="H368" i="149" s="1"/>
  <c r="H383" i="149" s="1"/>
  <c r="F248" i="152"/>
  <c r="F255" i="152" s="1"/>
  <c r="F308" i="152"/>
  <c r="F340" i="152" s="1"/>
  <c r="F358" i="152" s="1"/>
  <c r="F365" i="152" s="1"/>
  <c r="H311" i="154"/>
  <c r="H343" i="154" s="1"/>
  <c r="H361" i="154" s="1"/>
  <c r="H368" i="154" s="1"/>
  <c r="H383" i="154" s="1"/>
  <c r="H251" i="154"/>
  <c r="H258" i="154" s="1"/>
  <c r="H273" i="154" s="1"/>
  <c r="H311" i="157"/>
  <c r="H343" i="157" s="1"/>
  <c r="H361" i="157" s="1"/>
  <c r="H368" i="157" s="1"/>
  <c r="H383" i="157" s="1"/>
  <c r="H251" i="157"/>
  <c r="H258" i="157" s="1"/>
  <c r="H273" i="157" s="1"/>
  <c r="F248" i="160"/>
  <c r="F255" i="160" s="1"/>
  <c r="F308" i="160"/>
  <c r="F340" i="160" s="1"/>
  <c r="F358" i="160" s="1"/>
  <c r="F365" i="160" s="1"/>
  <c r="E255" i="149"/>
  <c r="H261" i="152"/>
  <c r="H269" i="152"/>
  <c r="H276" i="152" s="1"/>
  <c r="E254" i="156"/>
  <c r="E254" i="157"/>
  <c r="E254" i="158"/>
  <c r="E367" i="158"/>
  <c r="E382" i="158" s="1"/>
  <c r="H379" i="160"/>
  <c r="H386" i="160" s="1"/>
  <c r="H371" i="160"/>
  <c r="F251" i="160"/>
  <c r="F258" i="160" s="1"/>
  <c r="F273" i="160" s="1"/>
  <c r="F311" i="160"/>
  <c r="F343" i="160" s="1"/>
  <c r="F361" i="160" s="1"/>
  <c r="F368" i="160" s="1"/>
  <c r="F383" i="160" s="1"/>
  <c r="H381" i="150"/>
  <c r="H388" i="150" s="1"/>
  <c r="H373" i="150"/>
  <c r="E367" i="150"/>
  <c r="E382" i="150" s="1"/>
  <c r="E257" i="151"/>
  <c r="E272" i="151" s="1"/>
  <c r="F247" i="156"/>
  <c r="F254" i="156" s="1"/>
  <c r="F307" i="156"/>
  <c r="F339" i="156" s="1"/>
  <c r="F357" i="156" s="1"/>
  <c r="F364" i="156" s="1"/>
  <c r="F269" i="157"/>
  <c r="F276" i="157" s="1"/>
  <c r="F261" i="157"/>
  <c r="F269" i="158"/>
  <c r="F276" i="158" s="1"/>
  <c r="F261" i="158"/>
  <c r="H373" i="160"/>
  <c r="H381" i="160"/>
  <c r="H388" i="160" s="1"/>
  <c r="E254" i="160"/>
  <c r="F248" i="149"/>
  <c r="F255" i="149" s="1"/>
  <c r="F308" i="149"/>
  <c r="F340" i="149" s="1"/>
  <c r="F358" i="149" s="1"/>
  <c r="F365" i="149" s="1"/>
  <c r="E367" i="154"/>
  <c r="E382" i="154" s="1"/>
  <c r="E367" i="156"/>
  <c r="E382" i="156" s="1"/>
  <c r="F379" i="159"/>
  <c r="H379" i="157"/>
  <c r="H386" i="157" s="1"/>
  <c r="E308" i="161"/>
  <c r="E340" i="161" s="1"/>
  <c r="E358" i="161" s="1"/>
  <c r="E365" i="161" s="1"/>
  <c r="E248" i="161"/>
  <c r="E255" i="161" s="1"/>
  <c r="F34" i="147"/>
  <c r="F69" i="147"/>
  <c r="F71" i="147"/>
  <c r="F36" i="147"/>
  <c r="F33" i="147"/>
  <c r="F68" i="147"/>
  <c r="H380" i="153"/>
  <c r="H263" i="155"/>
  <c r="H271" i="155"/>
  <c r="H278" i="155" s="1"/>
  <c r="E251" i="149"/>
  <c r="E258" i="149" s="1"/>
  <c r="E273" i="149" s="1"/>
  <c r="E311" i="149"/>
  <c r="E343" i="149" s="1"/>
  <c r="E361" i="149" s="1"/>
  <c r="E368" i="149" s="1"/>
  <c r="E383" i="149" s="1"/>
  <c r="H271" i="156"/>
  <c r="H278" i="156" s="1"/>
  <c r="H263" i="156"/>
  <c r="H251" i="160"/>
  <c r="H258" i="160" s="1"/>
  <c r="H273" i="160" s="1"/>
  <c r="H311" i="160"/>
  <c r="H343" i="160" s="1"/>
  <c r="H361" i="160" s="1"/>
  <c r="H368" i="160" s="1"/>
  <c r="H383" i="160" s="1"/>
  <c r="H371" i="150"/>
  <c r="H379" i="150"/>
  <c r="H386" i="150" s="1"/>
  <c r="E379" i="152"/>
  <c r="E386" i="152" s="1"/>
  <c r="E371" i="152"/>
  <c r="H248" i="154"/>
  <c r="H255" i="154" s="1"/>
  <c r="H308" i="154"/>
  <c r="H340" i="154" s="1"/>
  <c r="H358" i="154" s="1"/>
  <c r="H365" i="154" s="1"/>
  <c r="H379" i="154"/>
  <c r="H386" i="154" s="1"/>
  <c r="H371" i="154"/>
  <c r="H269" i="159"/>
  <c r="H276" i="159" s="1"/>
  <c r="H261" i="159"/>
  <c r="E271" i="151"/>
  <c r="E278" i="151" s="1"/>
  <c r="E263" i="151"/>
  <c r="H373" i="153"/>
  <c r="H381" i="153"/>
  <c r="H388" i="153" s="1"/>
  <c r="F381" i="161"/>
  <c r="F388" i="161" s="1"/>
  <c r="F373" i="161"/>
  <c r="F379" i="152"/>
  <c r="H250" i="156"/>
  <c r="H257" i="156" s="1"/>
  <c r="H272" i="156" s="1"/>
  <c r="H310" i="156"/>
  <c r="H342" i="156" s="1"/>
  <c r="H360" i="156" s="1"/>
  <c r="H367" i="156" s="1"/>
  <c r="H382" i="156" s="1"/>
  <c r="H250" i="158"/>
  <c r="H257" i="158" s="1"/>
  <c r="H272" i="158" s="1"/>
  <c r="H310" i="158"/>
  <c r="H342" i="158" s="1"/>
  <c r="H360" i="158" s="1"/>
  <c r="H367" i="158" s="1"/>
  <c r="H382" i="158" s="1"/>
  <c r="F379" i="160"/>
  <c r="F386" i="160" s="1"/>
  <c r="F371" i="160"/>
  <c r="E269" i="150"/>
  <c r="F310" i="154"/>
  <c r="F342" i="154" s="1"/>
  <c r="F360" i="154" s="1"/>
  <c r="F367" i="154" s="1"/>
  <c r="F382" i="154" s="1"/>
  <c r="F250" i="154"/>
  <c r="F257" i="154" s="1"/>
  <c r="F272" i="154" s="1"/>
  <c r="E270" i="155"/>
  <c r="F250" i="159"/>
  <c r="F257" i="159" s="1"/>
  <c r="F272" i="159" s="1"/>
  <c r="F310" i="159"/>
  <c r="F342" i="159" s="1"/>
  <c r="F360" i="159" s="1"/>
  <c r="F367" i="159" s="1"/>
  <c r="F382" i="159" s="1"/>
  <c r="E381" i="153"/>
  <c r="E388" i="153" s="1"/>
  <c r="E373" i="153"/>
  <c r="E251" i="151"/>
  <c r="E258" i="151" s="1"/>
  <c r="E273" i="151" s="1"/>
  <c r="E311" i="151"/>
  <c r="E343" i="151" s="1"/>
  <c r="E361" i="151" s="1"/>
  <c r="E368" i="151" s="1"/>
  <c r="E383" i="151" s="1"/>
  <c r="E257" i="153"/>
  <c r="E272" i="153" s="1"/>
  <c r="F201" i="156"/>
  <c r="F230" i="156" s="1"/>
  <c r="F209" i="156"/>
  <c r="F217" i="156" s="1"/>
  <c r="H380" i="150"/>
  <c r="H372" i="150"/>
  <c r="E379" i="151"/>
  <c r="H269" i="153"/>
  <c r="H248" i="155"/>
  <c r="H255" i="155" s="1"/>
  <c r="H308" i="155"/>
  <c r="H340" i="155" s="1"/>
  <c r="H358" i="155" s="1"/>
  <c r="H365" i="155" s="1"/>
  <c r="H261" i="155"/>
  <c r="H269" i="155"/>
  <c r="H276" i="155" s="1"/>
  <c r="H209" i="156"/>
  <c r="H217" i="156" s="1"/>
  <c r="H201" i="156"/>
  <c r="H230" i="156" s="1"/>
  <c r="H270" i="159"/>
  <c r="E263" i="161"/>
  <c r="E271" i="161"/>
  <c r="E278" i="161" s="1"/>
  <c r="F373" i="149"/>
  <c r="F381" i="149"/>
  <c r="F388" i="149" s="1"/>
  <c r="E271" i="157"/>
  <c r="E278" i="157" s="1"/>
  <c r="E263" i="157"/>
  <c r="F271" i="160"/>
  <c r="F278" i="160" s="1"/>
  <c r="F263" i="160"/>
  <c r="F248" i="150"/>
  <c r="F255" i="150" s="1"/>
  <c r="F308" i="150"/>
  <c r="F340" i="150" s="1"/>
  <c r="F358" i="150" s="1"/>
  <c r="F365" i="150" s="1"/>
  <c r="F308" i="151"/>
  <c r="F340" i="151" s="1"/>
  <c r="F358" i="151" s="1"/>
  <c r="F365" i="151" s="1"/>
  <c r="F248" i="151"/>
  <c r="F255" i="151" s="1"/>
  <c r="H311" i="159"/>
  <c r="H343" i="159" s="1"/>
  <c r="H361" i="159" s="1"/>
  <c r="H368" i="159" s="1"/>
  <c r="H383" i="159" s="1"/>
  <c r="H251" i="159"/>
  <c r="H258" i="159" s="1"/>
  <c r="H273" i="159" s="1"/>
  <c r="H380" i="149"/>
  <c r="E380" i="150"/>
  <c r="E255" i="156"/>
  <c r="H248" i="157"/>
  <c r="H255" i="157" s="1"/>
  <c r="H308" i="157"/>
  <c r="H340" i="157" s="1"/>
  <c r="H358" i="157" s="1"/>
  <c r="H365" i="157" s="1"/>
  <c r="F263" i="157"/>
  <c r="F271" i="157"/>
  <c r="F278" i="157" s="1"/>
  <c r="F311" i="158"/>
  <c r="F343" i="158" s="1"/>
  <c r="F361" i="158" s="1"/>
  <c r="F368" i="158" s="1"/>
  <c r="F383" i="158" s="1"/>
  <c r="F251" i="158"/>
  <c r="F258" i="158" s="1"/>
  <c r="F273" i="158" s="1"/>
  <c r="E311" i="160"/>
  <c r="E343" i="160" s="1"/>
  <c r="E361" i="160" s="1"/>
  <c r="E368" i="160" s="1"/>
  <c r="E383" i="160" s="1"/>
  <c r="E251" i="160"/>
  <c r="E258" i="160" s="1"/>
  <c r="E273" i="160" s="1"/>
  <c r="F203" i="161"/>
  <c r="F233" i="161" s="1"/>
  <c r="F211" i="161"/>
  <c r="F219" i="161" s="1"/>
  <c r="H263" i="152"/>
  <c r="H271" i="152"/>
  <c r="H278" i="152" s="1"/>
  <c r="F269" i="153"/>
  <c r="F248" i="157"/>
  <c r="F255" i="157" s="1"/>
  <c r="F308" i="157"/>
  <c r="F340" i="157" s="1"/>
  <c r="F358" i="157" s="1"/>
  <c r="F365" i="157" s="1"/>
  <c r="E254" i="153"/>
  <c r="E255" i="154"/>
  <c r="H247" i="156"/>
  <c r="H254" i="156" s="1"/>
  <c r="H307" i="156"/>
  <c r="H339" i="156" s="1"/>
  <c r="H357" i="156" s="1"/>
  <c r="H364" i="156" s="1"/>
  <c r="H379" i="158"/>
  <c r="F263" i="156"/>
  <c r="F371" i="149"/>
  <c r="F379" i="149"/>
  <c r="F386" i="149" s="1"/>
  <c r="F371" i="150"/>
  <c r="F379" i="150"/>
  <c r="F386" i="150" s="1"/>
  <c r="F371" i="151"/>
  <c r="F379" i="151"/>
  <c r="F386" i="151" s="1"/>
  <c r="H261" i="149"/>
  <c r="H270" i="152"/>
  <c r="F310" i="161"/>
  <c r="F342" i="161" s="1"/>
  <c r="F360" i="161" s="1"/>
  <c r="F367" i="161" s="1"/>
  <c r="F382" i="161" s="1"/>
  <c r="F250" i="161"/>
  <c r="F257" i="161" s="1"/>
  <c r="F272" i="161" s="1"/>
  <c r="E368" i="152"/>
  <c r="E383" i="152" s="1"/>
  <c r="E365" i="160"/>
  <c r="H381" i="151"/>
  <c r="H388" i="151" s="1"/>
  <c r="H373" i="151"/>
  <c r="H311" i="153"/>
  <c r="H343" i="153" s="1"/>
  <c r="H361" i="153" s="1"/>
  <c r="H368" i="153" s="1"/>
  <c r="H383" i="153" s="1"/>
  <c r="H251" i="153"/>
  <c r="H258" i="153" s="1"/>
  <c r="H273" i="153" s="1"/>
  <c r="F269" i="154"/>
  <c r="F248" i="155"/>
  <c r="F255" i="155" s="1"/>
  <c r="F308" i="155"/>
  <c r="F340" i="155" s="1"/>
  <c r="F358" i="155" s="1"/>
  <c r="F365" i="155" s="1"/>
  <c r="F371" i="155"/>
  <c r="F379" i="155"/>
  <c r="F386" i="155" s="1"/>
  <c r="H311" i="155"/>
  <c r="H343" i="155" s="1"/>
  <c r="H361" i="155" s="1"/>
  <c r="H368" i="155" s="1"/>
  <c r="H383" i="155" s="1"/>
  <c r="H251" i="155"/>
  <c r="H258" i="155" s="1"/>
  <c r="H273" i="155" s="1"/>
  <c r="E254" i="154"/>
  <c r="E307" i="159"/>
  <c r="E339" i="159" s="1"/>
  <c r="E357" i="159" s="1"/>
  <c r="E364" i="159" s="1"/>
  <c r="E247" i="159"/>
  <c r="E254" i="159" s="1"/>
  <c r="H386" i="159"/>
  <c r="H308" i="161"/>
  <c r="H340" i="161" s="1"/>
  <c r="H358" i="161" s="1"/>
  <c r="H365" i="161" s="1"/>
  <c r="H248" i="161"/>
  <c r="H255" i="161" s="1"/>
  <c r="H269" i="161"/>
  <c r="F373" i="159"/>
  <c r="F381" i="159"/>
  <c r="F388" i="159" s="1"/>
  <c r="E381" i="149"/>
  <c r="E388" i="149" s="1"/>
  <c r="E373" i="149"/>
  <c r="H263" i="153"/>
  <c r="E373" i="150"/>
  <c r="E381" i="150"/>
  <c r="E388" i="150" s="1"/>
  <c r="H381" i="154"/>
  <c r="H388" i="154" s="1"/>
  <c r="H373" i="154"/>
  <c r="H311" i="156"/>
  <c r="H343" i="156" s="1"/>
  <c r="H361" i="156" s="1"/>
  <c r="H368" i="156" s="1"/>
  <c r="H383" i="156" s="1"/>
  <c r="H251" i="156"/>
  <c r="H258" i="156" s="1"/>
  <c r="H273" i="156" s="1"/>
  <c r="H311" i="158"/>
  <c r="H343" i="158" s="1"/>
  <c r="H361" i="158" s="1"/>
  <c r="H368" i="158" s="1"/>
  <c r="H383" i="158" s="1"/>
  <c r="H251" i="158"/>
  <c r="H258" i="158" s="1"/>
  <c r="H273" i="158" s="1"/>
  <c r="E365" i="149"/>
  <c r="H371" i="152"/>
  <c r="H379" i="152"/>
  <c r="H386" i="152" s="1"/>
  <c r="F311" i="152"/>
  <c r="F343" i="152" s="1"/>
  <c r="F361" i="152" s="1"/>
  <c r="F368" i="152" s="1"/>
  <c r="F383" i="152" s="1"/>
  <c r="F251" i="152"/>
  <c r="F258" i="152" s="1"/>
  <c r="F273" i="152" s="1"/>
  <c r="F311" i="154"/>
  <c r="F343" i="154" s="1"/>
  <c r="F361" i="154" s="1"/>
  <c r="F368" i="154" s="1"/>
  <c r="F383" i="154" s="1"/>
  <c r="F251" i="154"/>
  <c r="F258" i="154" s="1"/>
  <c r="F273" i="154" s="1"/>
  <c r="E364" i="156"/>
  <c r="E364" i="157"/>
  <c r="E364" i="158"/>
  <c r="E257" i="158"/>
  <c r="E272" i="158" s="1"/>
  <c r="F311" i="159"/>
  <c r="F343" i="159" s="1"/>
  <c r="F361" i="159" s="1"/>
  <c r="F368" i="159" s="1"/>
  <c r="F383" i="159" s="1"/>
  <c r="F251" i="159"/>
  <c r="F258" i="159" s="1"/>
  <c r="F273" i="159" s="1"/>
  <c r="H269" i="160"/>
  <c r="H276" i="160" s="1"/>
  <c r="H261" i="160"/>
  <c r="E257" i="150"/>
  <c r="E272" i="150" s="1"/>
  <c r="E367" i="151"/>
  <c r="E382" i="151" s="1"/>
  <c r="F379" i="157"/>
  <c r="F386" i="157" s="1"/>
  <c r="F371" i="157"/>
  <c r="F379" i="158"/>
  <c r="F386" i="158" s="1"/>
  <c r="F371" i="158"/>
  <c r="F311" i="157"/>
  <c r="F343" i="157" s="1"/>
  <c r="F361" i="157" s="1"/>
  <c r="F368" i="157" s="1"/>
  <c r="F383" i="157" s="1"/>
  <c r="F251" i="157"/>
  <c r="F258" i="157" s="1"/>
  <c r="F273" i="157" s="1"/>
  <c r="E364" i="160"/>
  <c r="F271" i="158"/>
  <c r="F278" i="158" s="1"/>
  <c r="F263" i="158"/>
  <c r="E257" i="154"/>
  <c r="E272" i="154" s="1"/>
  <c r="E257" i="156"/>
  <c r="E272" i="156" s="1"/>
  <c r="F269" i="159"/>
  <c r="H269" i="157"/>
  <c r="H261" i="157"/>
  <c r="G365" i="4"/>
  <c r="F11" i="147" s="1" a="1"/>
  <c r="F11" i="147" s="1"/>
  <c r="G364" i="4"/>
  <c r="F10" i="147" s="1" a="1"/>
  <c r="F10" i="147" s="1"/>
  <c r="G363" i="4"/>
  <c r="F9" i="147" s="1" a="1"/>
  <c r="F9" i="147" s="1"/>
  <c r="G361" i="4"/>
  <c r="F7" i="147" s="1" a="1"/>
  <c r="F7" i="147" s="1"/>
  <c r="G362" i="4"/>
  <c r="F8" i="147" s="1" a="1"/>
  <c r="F8" i="147" s="1"/>
  <c r="E262" i="150" l="1"/>
  <c r="H276" i="153"/>
  <c r="E261" i="161"/>
  <c r="E270" i="150"/>
  <c r="E276" i="155"/>
  <c r="E387" i="153"/>
  <c r="E379" i="161"/>
  <c r="E386" i="161" s="1"/>
  <c r="E372" i="153"/>
  <c r="H371" i="157"/>
  <c r="H386" i="161"/>
  <c r="H277" i="152"/>
  <c r="F276" i="153"/>
  <c r="E387" i="150"/>
  <c r="F261" i="159"/>
  <c r="H262" i="152"/>
  <c r="H372" i="149"/>
  <c r="E277" i="155"/>
  <c r="E386" i="149"/>
  <c r="E372" i="151"/>
  <c r="E262" i="155"/>
  <c r="H276" i="161"/>
  <c r="E276" i="149"/>
  <c r="H386" i="158"/>
  <c r="H371" i="161"/>
  <c r="F386" i="153"/>
  <c r="E277" i="150"/>
  <c r="H386" i="153"/>
  <c r="F276" i="154"/>
  <c r="H276" i="157"/>
  <c r="F276" i="159"/>
  <c r="H261" i="161"/>
  <c r="F261" i="153"/>
  <c r="E372" i="150"/>
  <c r="H261" i="153"/>
  <c r="F371" i="152"/>
  <c r="H371" i="158"/>
  <c r="H387" i="149"/>
  <c r="H387" i="150"/>
  <c r="F371" i="153"/>
  <c r="F128" i="147"/>
  <c r="F228" i="147" s="1"/>
  <c r="F245" i="147" s="1"/>
  <c r="F65" i="147"/>
  <c r="F82" i="147" s="1"/>
  <c r="E386" i="155"/>
  <c r="E387" i="151"/>
  <c r="F261" i="154"/>
  <c r="F386" i="152"/>
  <c r="H387" i="152"/>
  <c r="F261" i="152"/>
  <c r="F26" i="147"/>
  <c r="F40" i="147" s="1"/>
  <c r="F125" i="147"/>
  <c r="F62" i="147"/>
  <c r="F79" i="147" s="1"/>
  <c r="F28" i="147"/>
  <c r="F42" i="147" s="1"/>
  <c r="F64" i="147"/>
  <c r="F81" i="147" s="1"/>
  <c r="F127" i="147"/>
  <c r="E371" i="160"/>
  <c r="E379" i="160"/>
  <c r="E386" i="160" s="1"/>
  <c r="E371" i="158"/>
  <c r="E379" i="158"/>
  <c r="E386" i="158" s="1"/>
  <c r="E379" i="156"/>
  <c r="E386" i="156" s="1"/>
  <c r="E371" i="156"/>
  <c r="H372" i="161"/>
  <c r="H380" i="161"/>
  <c r="H387" i="161" s="1"/>
  <c r="E261" i="159"/>
  <c r="E269" i="159"/>
  <c r="E276" i="159" s="1"/>
  <c r="E261" i="154"/>
  <c r="E269" i="154"/>
  <c r="E276" i="154" s="1"/>
  <c r="F270" i="155"/>
  <c r="F277" i="155" s="1"/>
  <c r="F262" i="155"/>
  <c r="H261" i="156"/>
  <c r="H269" i="156"/>
  <c r="H276" i="156" s="1"/>
  <c r="E269" i="153"/>
  <c r="E276" i="153" s="1"/>
  <c r="E261" i="153"/>
  <c r="F262" i="157"/>
  <c r="F270" i="157"/>
  <c r="F277" i="157" s="1"/>
  <c r="H372" i="157"/>
  <c r="H380" i="157"/>
  <c r="H387" i="157" s="1"/>
  <c r="E270" i="156"/>
  <c r="E277" i="156" s="1"/>
  <c r="E262" i="156"/>
  <c r="F380" i="151"/>
  <c r="F387" i="151" s="1"/>
  <c r="F372" i="151"/>
  <c r="F270" i="150"/>
  <c r="F277" i="150" s="1"/>
  <c r="F262" i="150"/>
  <c r="H262" i="159"/>
  <c r="H270" i="155"/>
  <c r="H277" i="155" s="1"/>
  <c r="H262" i="155"/>
  <c r="E386" i="151"/>
  <c r="F308" i="156"/>
  <c r="F340" i="156" s="1"/>
  <c r="F358" i="156" s="1"/>
  <c r="F365" i="156" s="1"/>
  <c r="F248" i="156"/>
  <c r="F255" i="156" s="1"/>
  <c r="E261" i="150"/>
  <c r="H262" i="154"/>
  <c r="H270" i="154"/>
  <c r="H277" i="154" s="1"/>
  <c r="H387" i="153"/>
  <c r="F89" i="147"/>
  <c r="E380" i="161"/>
  <c r="E387" i="161" s="1"/>
  <c r="E372" i="161"/>
  <c r="F386" i="159"/>
  <c r="F270" i="149"/>
  <c r="F277" i="149" s="1"/>
  <c r="F262" i="149"/>
  <c r="F379" i="156"/>
  <c r="F386" i="156" s="1"/>
  <c r="F371" i="156"/>
  <c r="E261" i="157"/>
  <c r="E269" i="157"/>
  <c r="E276" i="157" s="1"/>
  <c r="E262" i="149"/>
  <c r="E270" i="149"/>
  <c r="E277" i="149" s="1"/>
  <c r="F262" i="160"/>
  <c r="F270" i="160"/>
  <c r="F277" i="160" s="1"/>
  <c r="F270" i="152"/>
  <c r="F277" i="152" s="1"/>
  <c r="F262" i="152"/>
  <c r="E371" i="154"/>
  <c r="E379" i="154"/>
  <c r="E386" i="154" s="1"/>
  <c r="E372" i="152"/>
  <c r="E380" i="152"/>
  <c r="E387" i="152" s="1"/>
  <c r="E262" i="151"/>
  <c r="F386" i="154"/>
  <c r="E270" i="160"/>
  <c r="E277" i="160" s="1"/>
  <c r="E262" i="160"/>
  <c r="H371" i="151"/>
  <c r="H379" i="151"/>
  <c r="H386" i="151" s="1"/>
  <c r="F262" i="159"/>
  <c r="F270" i="159"/>
  <c r="F277" i="159" s="1"/>
  <c r="H261" i="158"/>
  <c r="E380" i="154"/>
  <c r="E387" i="154" s="1"/>
  <c r="E372" i="154"/>
  <c r="F380" i="161"/>
  <c r="F380" i="153"/>
  <c r="F387" i="153" s="1"/>
  <c r="F372" i="153"/>
  <c r="E372" i="156"/>
  <c r="E380" i="156"/>
  <c r="E387" i="156" s="1"/>
  <c r="H277" i="149"/>
  <c r="H372" i="159"/>
  <c r="H262" i="158"/>
  <c r="H270" i="158"/>
  <c r="H277" i="158" s="1"/>
  <c r="H277" i="150"/>
  <c r="F379" i="161"/>
  <c r="F386" i="161" s="1"/>
  <c r="F371" i="161"/>
  <c r="F262" i="158"/>
  <c r="F270" i="158"/>
  <c r="F277" i="158" s="1"/>
  <c r="H372" i="160"/>
  <c r="H380" i="160"/>
  <c r="H387" i="160" s="1"/>
  <c r="E380" i="158"/>
  <c r="E387" i="158" s="1"/>
  <c r="E372" i="158"/>
  <c r="E380" i="157"/>
  <c r="E387" i="157" s="1"/>
  <c r="E372" i="157"/>
  <c r="E387" i="155"/>
  <c r="F276" i="152"/>
  <c r="E248" i="159"/>
  <c r="E255" i="159" s="1"/>
  <c r="E308" i="159"/>
  <c r="E340" i="159" s="1"/>
  <c r="E358" i="159" s="1"/>
  <c r="E365" i="159" s="1"/>
  <c r="F262" i="154"/>
  <c r="F270" i="154"/>
  <c r="F277" i="154" s="1"/>
  <c r="E277" i="153"/>
  <c r="H262" i="153"/>
  <c r="F84" i="147"/>
  <c r="F145" i="147"/>
  <c r="F88" i="147"/>
  <c r="E261" i="151"/>
  <c r="E371" i="150"/>
  <c r="F25" i="147"/>
  <c r="F39" i="147" s="1"/>
  <c r="F124" i="147"/>
  <c r="F61" i="147"/>
  <c r="F78" i="147" s="1"/>
  <c r="F24" i="147"/>
  <c r="F38" i="147" s="1"/>
  <c r="F60" i="147"/>
  <c r="F77" i="147" s="1"/>
  <c r="F123" i="147"/>
  <c r="F27" i="147"/>
  <c r="F41" i="147" s="1"/>
  <c r="F63" i="147"/>
  <c r="F80" i="147" s="1"/>
  <c r="F126" i="147"/>
  <c r="E371" i="157"/>
  <c r="E379" i="157"/>
  <c r="E386" i="157" s="1"/>
  <c r="E372" i="149"/>
  <c r="E380" i="149"/>
  <c r="E387" i="149" s="1"/>
  <c r="H270" i="161"/>
  <c r="H277" i="161" s="1"/>
  <c r="H262" i="161"/>
  <c r="E371" i="159"/>
  <c r="E379" i="159"/>
  <c r="E386" i="159" s="1"/>
  <c r="F380" i="155"/>
  <c r="F387" i="155" s="1"/>
  <c r="F372" i="155"/>
  <c r="E380" i="160"/>
  <c r="E387" i="160" s="1"/>
  <c r="E372" i="160"/>
  <c r="H379" i="156"/>
  <c r="H386" i="156" s="1"/>
  <c r="H371" i="156"/>
  <c r="E270" i="154"/>
  <c r="E277" i="154" s="1"/>
  <c r="E262" i="154"/>
  <c r="F372" i="157"/>
  <c r="F380" i="157"/>
  <c r="F387" i="157" s="1"/>
  <c r="F311" i="161"/>
  <c r="F343" i="161" s="1"/>
  <c r="F361" i="161" s="1"/>
  <c r="F368" i="161" s="1"/>
  <c r="F383" i="161" s="1"/>
  <c r="F251" i="161"/>
  <c r="F258" i="161" s="1"/>
  <c r="F273" i="161" s="1"/>
  <c r="H262" i="157"/>
  <c r="H270" i="157"/>
  <c r="H277" i="157" s="1"/>
  <c r="F270" i="151"/>
  <c r="F277" i="151" s="1"/>
  <c r="F262" i="151"/>
  <c r="F380" i="150"/>
  <c r="F387" i="150" s="1"/>
  <c r="F372" i="150"/>
  <c r="H277" i="159"/>
  <c r="H248" i="156"/>
  <c r="H255" i="156" s="1"/>
  <c r="H308" i="156"/>
  <c r="H340" i="156" s="1"/>
  <c r="H358" i="156" s="1"/>
  <c r="H365" i="156" s="1"/>
  <c r="H380" i="155"/>
  <c r="H387" i="155" s="1"/>
  <c r="H372" i="155"/>
  <c r="E371" i="151"/>
  <c r="E276" i="150"/>
  <c r="H372" i="154"/>
  <c r="H380" i="154"/>
  <c r="H387" i="154" s="1"/>
  <c r="H372" i="153"/>
  <c r="F86" i="147"/>
  <c r="F87" i="147"/>
  <c r="E270" i="161"/>
  <c r="E277" i="161" s="1"/>
  <c r="E262" i="161"/>
  <c r="F371" i="159"/>
  <c r="F380" i="149"/>
  <c r="F387" i="149" s="1"/>
  <c r="F372" i="149"/>
  <c r="E261" i="160"/>
  <c r="E269" i="160"/>
  <c r="E276" i="160" s="1"/>
  <c r="F261" i="156"/>
  <c r="F269" i="156"/>
  <c r="F276" i="156" s="1"/>
  <c r="E261" i="158"/>
  <c r="E269" i="158"/>
  <c r="E276" i="158" s="1"/>
  <c r="E261" i="156"/>
  <c r="E269" i="156"/>
  <c r="E276" i="156" s="1"/>
  <c r="F372" i="160"/>
  <c r="F380" i="160"/>
  <c r="F387" i="160" s="1"/>
  <c r="F380" i="152"/>
  <c r="F387" i="152" s="1"/>
  <c r="F372" i="152"/>
  <c r="E262" i="152"/>
  <c r="E270" i="152"/>
  <c r="E277" i="152" s="1"/>
  <c r="E277" i="151"/>
  <c r="F371" i="154"/>
  <c r="H372" i="152"/>
  <c r="H261" i="151"/>
  <c r="H269" i="151"/>
  <c r="H276" i="151" s="1"/>
  <c r="F372" i="159"/>
  <c r="F380" i="159"/>
  <c r="F387" i="159" s="1"/>
  <c r="H276" i="158"/>
  <c r="E379" i="153"/>
  <c r="E386" i="153" s="1"/>
  <c r="E371" i="153"/>
  <c r="F270" i="161"/>
  <c r="F270" i="153"/>
  <c r="F277" i="153" s="1"/>
  <c r="F262" i="153"/>
  <c r="H308" i="151"/>
  <c r="H340" i="151" s="1"/>
  <c r="H358" i="151" s="1"/>
  <c r="H365" i="151" s="1"/>
  <c r="H248" i="151"/>
  <c r="H255" i="151" s="1"/>
  <c r="H262" i="149"/>
  <c r="H387" i="159"/>
  <c r="H372" i="158"/>
  <c r="H380" i="158"/>
  <c r="H387" i="158" s="1"/>
  <c r="H262" i="150"/>
  <c r="F269" i="161"/>
  <c r="F276" i="161" s="1"/>
  <c r="F261" i="161"/>
  <c r="F372" i="158"/>
  <c r="F380" i="158"/>
  <c r="F387" i="158" s="1"/>
  <c r="H262" i="160"/>
  <c r="H270" i="160"/>
  <c r="H277" i="160" s="1"/>
  <c r="E270" i="158"/>
  <c r="E277" i="158" s="1"/>
  <c r="E262" i="158"/>
  <c r="E270" i="157"/>
  <c r="E277" i="157" s="1"/>
  <c r="E262" i="157"/>
  <c r="E372" i="155"/>
  <c r="F372" i="154"/>
  <c r="F380" i="154"/>
  <c r="F387" i="154" s="1"/>
  <c r="E262" i="153"/>
  <c r="H277" i="153"/>
  <c r="F85" i="147"/>
  <c r="F43" i="147"/>
  <c r="E276" i="151"/>
  <c r="E386" i="150"/>
  <c r="D11" i="5"/>
  <c r="E11" i="5"/>
  <c r="D6" i="5"/>
  <c r="E6" i="5"/>
  <c r="C6" i="5"/>
  <c r="D16" i="5" l="1"/>
  <c r="F92" i="147"/>
  <c r="F46" i="147"/>
  <c r="F96" i="147"/>
  <c r="F262" i="161"/>
  <c r="F94" i="147"/>
  <c r="D17" i="5"/>
  <c r="D22" i="5"/>
  <c r="D21" i="5"/>
  <c r="F277" i="161"/>
  <c r="F93" i="147"/>
  <c r="F95" i="147"/>
  <c r="F99" i="147" s="1"/>
  <c r="F45" i="147"/>
  <c r="F91" i="147"/>
  <c r="H380" i="151"/>
  <c r="H387" i="151" s="1"/>
  <c r="H372" i="151"/>
  <c r="H270" i="151"/>
  <c r="H277" i="151" s="1"/>
  <c r="H262" i="151"/>
  <c r="H270" i="156"/>
  <c r="H277" i="156" s="1"/>
  <c r="H262" i="156"/>
  <c r="F143" i="147"/>
  <c r="F226" i="147"/>
  <c r="F243" i="147" s="1"/>
  <c r="E270" i="159"/>
  <c r="E277" i="159" s="1"/>
  <c r="E262" i="159"/>
  <c r="F387" i="161"/>
  <c r="F262" i="156"/>
  <c r="F270" i="156"/>
  <c r="F277" i="156" s="1"/>
  <c r="F144" i="147"/>
  <c r="F227" i="147"/>
  <c r="F142" i="147"/>
  <c r="F225" i="147"/>
  <c r="F242" i="147" s="1"/>
  <c r="H380" i="156"/>
  <c r="H387" i="156" s="1"/>
  <c r="H372" i="156"/>
  <c r="F140" i="147"/>
  <c r="F223" i="147"/>
  <c r="F240" i="147" s="1"/>
  <c r="F141" i="147"/>
  <c r="F224" i="147"/>
  <c r="F98" i="147"/>
  <c r="E380" i="159"/>
  <c r="E387" i="159" s="1"/>
  <c r="E372" i="159"/>
  <c r="F372" i="161"/>
  <c r="F380" i="156"/>
  <c r="F387" i="156" s="1"/>
  <c r="F372" i="156"/>
  <c r="F47" i="147"/>
  <c r="D20" i="5"/>
  <c r="D18" i="5"/>
  <c r="E319" i="147" s="1"/>
  <c r="D19" i="5"/>
  <c r="D25" i="5"/>
  <c r="D24" i="5"/>
  <c r="D23" i="5"/>
  <c r="F100" i="147" l="1"/>
  <c r="E318" i="147"/>
  <c r="G324" i="147"/>
  <c r="E324" i="147"/>
  <c r="F323" i="147"/>
  <c r="E325" i="147"/>
  <c r="H319" i="147"/>
  <c r="H323" i="147"/>
  <c r="F319" i="147"/>
  <c r="H317" i="147"/>
  <c r="G319" i="147"/>
  <c r="H318" i="147"/>
  <c r="E317" i="147"/>
  <c r="G117" i="147"/>
  <c r="E118" i="147"/>
  <c r="H116" i="147"/>
  <c r="H132" i="147" s="1"/>
  <c r="H150" i="147" s="1"/>
  <c r="H117" i="147"/>
  <c r="H133" i="147" s="1"/>
  <c r="H151" i="147" s="1"/>
  <c r="H118" i="147"/>
  <c r="H134" i="147" s="1"/>
  <c r="E116" i="147"/>
  <c r="G116" i="147"/>
  <c r="G118" i="147"/>
  <c r="F116" i="147"/>
  <c r="F132" i="147" s="1"/>
  <c r="F150" i="147" s="1"/>
  <c r="F172" i="147" s="1"/>
  <c r="F117" i="147"/>
  <c r="F133" i="147" s="1"/>
  <c r="F151" i="147" s="1"/>
  <c r="F173" i="147" s="1"/>
  <c r="F118" i="147"/>
  <c r="F134" i="147" s="1"/>
  <c r="E117" i="147"/>
  <c r="F157" i="147"/>
  <c r="G325" i="147"/>
  <c r="G323" i="147"/>
  <c r="F325" i="147"/>
  <c r="E323" i="147"/>
  <c r="F324" i="147"/>
  <c r="H325" i="147"/>
  <c r="G317" i="147"/>
  <c r="F317" i="147"/>
  <c r="H324" i="147"/>
  <c r="G318" i="147"/>
  <c r="F318" i="147"/>
  <c r="H326" i="147"/>
  <c r="H328" i="147"/>
  <c r="H327" i="147"/>
  <c r="F326" i="147"/>
  <c r="F328" i="147"/>
  <c r="H322" i="147"/>
  <c r="G327" i="147"/>
  <c r="E327" i="147"/>
  <c r="E328" i="147"/>
  <c r="F327" i="147"/>
  <c r="H320" i="147"/>
  <c r="H321" i="147"/>
  <c r="G326" i="147"/>
  <c r="G328" i="147"/>
  <c r="E326" i="147"/>
  <c r="F321" i="147"/>
  <c r="G321" i="147"/>
  <c r="F320" i="147"/>
  <c r="F322" i="147"/>
  <c r="E320" i="147"/>
  <c r="G320" i="147"/>
  <c r="G322" i="147"/>
  <c r="E321" i="147"/>
  <c r="E322" i="147"/>
  <c r="G113" i="147"/>
  <c r="G115" i="147"/>
  <c r="F113" i="147"/>
  <c r="F129" i="147" s="1"/>
  <c r="F147" i="147" s="1"/>
  <c r="F170" i="147" s="1"/>
  <c r="F114" i="147"/>
  <c r="F130" i="147" s="1"/>
  <c r="F148" i="147" s="1"/>
  <c r="F171" i="147" s="1"/>
  <c r="F115" i="147"/>
  <c r="F131" i="147" s="1"/>
  <c r="E113" i="147"/>
  <c r="G114" i="147"/>
  <c r="E115" i="147"/>
  <c r="H113" i="147"/>
  <c r="H129" i="147" s="1"/>
  <c r="H147" i="147" s="1"/>
  <c r="H114" i="147"/>
  <c r="H130" i="147" s="1"/>
  <c r="H148" i="147" s="1"/>
  <c r="H115" i="147"/>
  <c r="H131" i="147" s="1"/>
  <c r="E114" i="147"/>
  <c r="F244" i="147"/>
  <c r="F305" i="147"/>
  <c r="F241" i="147"/>
  <c r="F302" i="147"/>
  <c r="F193" i="4"/>
  <c r="F367" i="4" s="1"/>
  <c r="E13" i="147" s="1" a="1"/>
  <c r="E13" i="147" s="1"/>
  <c r="F195" i="4"/>
  <c r="F369" i="4" s="1"/>
  <c r="E15" i="147" s="1" a="1"/>
  <c r="E15" i="147" s="1"/>
  <c r="F194" i="4"/>
  <c r="F368" i="4" s="1"/>
  <c r="E14" i="147" s="1" a="1"/>
  <c r="E14" i="147" s="1"/>
  <c r="E67" i="147" s="1"/>
  <c r="F190" i="4"/>
  <c r="F192" i="4"/>
  <c r="F196" i="4"/>
  <c r="F370" i="4" s="1"/>
  <c r="E16" i="147" s="1" a="1"/>
  <c r="E16" i="147" s="1"/>
  <c r="F198" i="4"/>
  <c r="F372" i="4" s="1"/>
  <c r="E18" i="147" s="1" a="1"/>
  <c r="E18" i="147" s="1"/>
  <c r="F197" i="4"/>
  <c r="F371" i="4" s="1"/>
  <c r="E17" i="147" s="1" a="1"/>
  <c r="E17" i="147" s="1"/>
  <c r="F187" i="4"/>
  <c r="F361" i="4" s="1"/>
  <c r="E7" i="147" s="1" a="1"/>
  <c r="E7" i="147" s="1"/>
  <c r="F179" i="147" l="1"/>
  <c r="F194" i="147" s="1"/>
  <c r="F202" i="147" s="1"/>
  <c r="F232" i="147" s="1"/>
  <c r="F250" i="147" s="1"/>
  <c r="F257" i="147" s="1"/>
  <c r="F272" i="147" s="1"/>
  <c r="H171" i="147"/>
  <c r="H155" i="147"/>
  <c r="F178" i="147"/>
  <c r="F158" i="147"/>
  <c r="F234" i="147"/>
  <c r="F252" i="147" s="1"/>
  <c r="F259" i="147" s="1"/>
  <c r="F274" i="147" s="1"/>
  <c r="F152" i="147"/>
  <c r="F159" i="147" s="1"/>
  <c r="H234" i="147"/>
  <c r="H252" i="147" s="1"/>
  <c r="H259" i="147" s="1"/>
  <c r="H274" i="147" s="1"/>
  <c r="H152" i="147"/>
  <c r="H159" i="147" s="1"/>
  <c r="H172" i="147"/>
  <c r="H157" i="147"/>
  <c r="F154" i="147"/>
  <c r="F161" i="147" s="1"/>
  <c r="H231" i="147"/>
  <c r="H249" i="147" s="1"/>
  <c r="H256" i="147" s="1"/>
  <c r="H149" i="147"/>
  <c r="H156" i="147" s="1"/>
  <c r="H170" i="147"/>
  <c r="H154" i="147"/>
  <c r="F149" i="147"/>
  <c r="F156" i="147" s="1"/>
  <c r="F163" i="147" s="1"/>
  <c r="F231" i="147"/>
  <c r="F249" i="147" s="1"/>
  <c r="F256" i="147" s="1"/>
  <c r="F263" i="147" s="1"/>
  <c r="H173" i="147"/>
  <c r="H158" i="147"/>
  <c r="F155" i="147"/>
  <c r="F162" i="147" s="1"/>
  <c r="E35" i="147"/>
  <c r="E70" i="147"/>
  <c r="E34" i="147"/>
  <c r="E69" i="147"/>
  <c r="E33" i="147"/>
  <c r="E68" i="147"/>
  <c r="E24" i="147"/>
  <c r="E60" i="147"/>
  <c r="E123" i="147" s="1"/>
  <c r="E223" i="147" s="1"/>
  <c r="E36" i="147"/>
  <c r="E71" i="147"/>
  <c r="E32" i="147"/>
  <c r="E31" i="147"/>
  <c r="E66" i="147"/>
  <c r="F364" i="4"/>
  <c r="E10" i="147" s="1" a="1"/>
  <c r="E10" i="147" s="1"/>
  <c r="F363" i="4"/>
  <c r="E9" i="147" s="1" a="1"/>
  <c r="E9" i="147" s="1"/>
  <c r="F366" i="4"/>
  <c r="E12" i="147" s="1" a="1"/>
  <c r="E12" i="147" s="1"/>
  <c r="F191" i="4"/>
  <c r="F365" i="4" s="1"/>
  <c r="E11" i="147" s="1" a="1"/>
  <c r="E11" i="147" s="1"/>
  <c r="F188" i="4"/>
  <c r="F362" i="4" s="1"/>
  <c r="E8" i="147" s="1" a="1"/>
  <c r="E8" i="147" s="1"/>
  <c r="F195" i="147" l="1"/>
  <c r="F210" i="147"/>
  <c r="F218" i="147" s="1"/>
  <c r="F271" i="147"/>
  <c r="F278" i="147" s="1"/>
  <c r="H161" i="147"/>
  <c r="H163" i="147"/>
  <c r="H178" i="147"/>
  <c r="H192" i="147" s="1"/>
  <c r="H200" i="147" s="1"/>
  <c r="H229" i="147" s="1"/>
  <c r="H247" i="147" s="1"/>
  <c r="H254" i="147" s="1"/>
  <c r="H179" i="147"/>
  <c r="H263" i="147"/>
  <c r="H271" i="147"/>
  <c r="H278" i="147" s="1"/>
  <c r="H162" i="147"/>
  <c r="F192" i="147"/>
  <c r="F193" i="147" s="1"/>
  <c r="H193" i="147"/>
  <c r="E25" i="147"/>
  <c r="E39" i="147" s="1"/>
  <c r="E61" i="147"/>
  <c r="E29" i="147"/>
  <c r="E43" i="147" s="1"/>
  <c r="E65" i="147"/>
  <c r="E27" i="147"/>
  <c r="E41" i="147" s="1"/>
  <c r="E63" i="147"/>
  <c r="F211" i="147"/>
  <c r="F219" i="147" s="1"/>
  <c r="F203" i="147"/>
  <c r="F233" i="147" s="1"/>
  <c r="E38" i="147"/>
  <c r="E45" i="147" s="1"/>
  <c r="E131" i="147"/>
  <c r="E86" i="147"/>
  <c r="E87" i="147"/>
  <c r="E132" i="147"/>
  <c r="E150" i="147" s="1"/>
  <c r="E172" i="147" s="1"/>
  <c r="E133" i="147"/>
  <c r="E151" i="147" s="1"/>
  <c r="E173" i="147" s="1"/>
  <c r="E88" i="147"/>
  <c r="E28" i="147"/>
  <c r="E42" i="147" s="1"/>
  <c r="E64" i="147"/>
  <c r="E26" i="147"/>
  <c r="E40" i="147" s="1"/>
  <c r="E62" i="147"/>
  <c r="E84" i="147"/>
  <c r="E129" i="147"/>
  <c r="E147" i="147" s="1"/>
  <c r="E170" i="147" s="1"/>
  <c r="E85" i="147"/>
  <c r="E130" i="147"/>
  <c r="E148" i="147" s="1"/>
  <c r="E171" i="147" s="1"/>
  <c r="E134" i="147"/>
  <c r="E89" i="147"/>
  <c r="E77" i="147"/>
  <c r="E91" i="147" s="1"/>
  <c r="H318" i="4"/>
  <c r="H289" i="4"/>
  <c r="H229" i="4"/>
  <c r="H223" i="4"/>
  <c r="H209" i="4"/>
  <c r="H207" i="4"/>
  <c r="H193" i="4"/>
  <c r="E47" i="147" l="1"/>
  <c r="H208" i="147"/>
  <c r="H216" i="147" s="1"/>
  <c r="E178" i="147"/>
  <c r="E192" i="147" s="1"/>
  <c r="F201" i="147"/>
  <c r="F230" i="147" s="1"/>
  <c r="F209" i="147"/>
  <c r="F217" i="147" s="1"/>
  <c r="H269" i="147"/>
  <c r="H201" i="147"/>
  <c r="H230" i="147" s="1"/>
  <c r="H209" i="147"/>
  <c r="H217" i="147" s="1"/>
  <c r="F200" i="147"/>
  <c r="F229" i="147" s="1"/>
  <c r="F247" i="147" s="1"/>
  <c r="F254" i="147" s="1"/>
  <c r="F208" i="147"/>
  <c r="F216" i="147" s="1"/>
  <c r="H194" i="147"/>
  <c r="H195" i="147" s="1"/>
  <c r="H397" i="4"/>
  <c r="G7" i="151" s="1" a="1"/>
  <c r="G7" i="151" s="1"/>
  <c r="G24" i="151" s="1"/>
  <c r="E179" i="147"/>
  <c r="E194" i="147" s="1"/>
  <c r="E202" i="147" s="1"/>
  <c r="E232" i="147" s="1"/>
  <c r="E250" i="147" s="1"/>
  <c r="E140" i="147"/>
  <c r="E154" i="147" s="1"/>
  <c r="E240" i="147"/>
  <c r="E208" i="147"/>
  <c r="E216" i="147" s="1"/>
  <c r="E200" i="147"/>
  <c r="J184" i="147"/>
  <c r="E79" i="147"/>
  <c r="E93" i="147" s="1"/>
  <c r="E125" i="147"/>
  <c r="E81" i="147"/>
  <c r="E127" i="147"/>
  <c r="E95" i="147"/>
  <c r="F311" i="147"/>
  <c r="F251" i="147"/>
  <c r="F258" i="147" s="1"/>
  <c r="E80" i="147"/>
  <c r="E94" i="147" s="1"/>
  <c r="E98" i="147" s="1"/>
  <c r="E126" i="147"/>
  <c r="E82" i="147"/>
  <c r="E96" i="147" s="1"/>
  <c r="E128" i="147"/>
  <c r="E78" i="147"/>
  <c r="E92" i="147" s="1"/>
  <c r="E124" i="147"/>
  <c r="G123" i="151"/>
  <c r="E152" i="147"/>
  <c r="E234" i="147"/>
  <c r="E252" i="147" s="1"/>
  <c r="E149" i="147"/>
  <c r="E231" i="147"/>
  <c r="E249" i="147" s="1"/>
  <c r="E46" i="147"/>
  <c r="H381" i="4"/>
  <c r="G15" i="149" s="1" a="1"/>
  <c r="G15" i="149" s="1"/>
  <c r="H367" i="4"/>
  <c r="G13" i="147" s="1" a="1"/>
  <c r="G13" i="147" s="1"/>
  <c r="H383" i="4"/>
  <c r="G17" i="149" s="1" a="1"/>
  <c r="G17" i="149" s="1"/>
  <c r="H403" i="4"/>
  <c r="G13" i="151" s="1" a="1"/>
  <c r="G13" i="151" s="1"/>
  <c r="H492" i="4"/>
  <c r="G18" i="158" s="1" a="1"/>
  <c r="G18" i="158" s="1"/>
  <c r="H463" i="4"/>
  <c r="G13" i="156" s="1" a="1"/>
  <c r="G13" i="156" s="1"/>
  <c r="H354" i="4"/>
  <c r="H353" i="4"/>
  <c r="H352" i="4"/>
  <c r="H351" i="4"/>
  <c r="H350" i="4"/>
  <c r="H349" i="4"/>
  <c r="H348" i="4"/>
  <c r="H522" i="4" s="1"/>
  <c r="G12" i="161" s="1" a="1"/>
  <c r="G12" i="161" s="1"/>
  <c r="H346" i="4"/>
  <c r="H345" i="4"/>
  <c r="H344" i="4"/>
  <c r="H343" i="4"/>
  <c r="H342" i="4"/>
  <c r="H341" i="4"/>
  <c r="H340" i="4"/>
  <c r="H339" i="4"/>
  <c r="H338" i="4"/>
  <c r="H337" i="4"/>
  <c r="H336" i="4"/>
  <c r="H510" i="4" s="1"/>
  <c r="G12" i="160" s="1" a="1"/>
  <c r="G12" i="160" s="1"/>
  <c r="H334" i="4"/>
  <c r="H333" i="4"/>
  <c r="H332" i="4"/>
  <c r="H331" i="4"/>
  <c r="H330" i="4"/>
  <c r="H328" i="4"/>
  <c r="H327" i="4"/>
  <c r="H326" i="4"/>
  <c r="H325" i="4"/>
  <c r="H324" i="4"/>
  <c r="H322" i="4"/>
  <c r="H321" i="4"/>
  <c r="H320" i="4"/>
  <c r="H319" i="4"/>
  <c r="H317" i="4"/>
  <c r="H316" i="4"/>
  <c r="H315" i="4"/>
  <c r="H314" i="4"/>
  <c r="H313" i="4"/>
  <c r="H312" i="4"/>
  <c r="H486" i="4" s="1"/>
  <c r="G12" i="158" s="1" a="1"/>
  <c r="G12" i="158" s="1"/>
  <c r="H310" i="4"/>
  <c r="H309" i="4"/>
  <c r="H308" i="4"/>
  <c r="H307" i="4"/>
  <c r="H306" i="4"/>
  <c r="H304" i="4"/>
  <c r="H300" i="4"/>
  <c r="H474" i="4" s="1"/>
  <c r="G12" i="157" s="1" a="1"/>
  <c r="G12" i="157" s="1"/>
  <c r="H298" i="4"/>
  <c r="H472" i="4" s="1"/>
  <c r="G10" i="157" s="1" a="1"/>
  <c r="G10" i="157" s="1"/>
  <c r="H294" i="4"/>
  <c r="H292" i="4"/>
  <c r="H291" i="4"/>
  <c r="H290" i="4"/>
  <c r="H288" i="4"/>
  <c r="H462" i="4" s="1"/>
  <c r="G12" i="156" s="1" a="1"/>
  <c r="G12" i="156" s="1"/>
  <c r="H286" i="4"/>
  <c r="H460" i="4" s="1"/>
  <c r="G10" i="156" s="1" a="1"/>
  <c r="G10" i="156" s="1"/>
  <c r="H285" i="4"/>
  <c r="H459" i="4" s="1"/>
  <c r="G9" i="156" s="1" a="1"/>
  <c r="G9" i="156" s="1"/>
  <c r="H284" i="4"/>
  <c r="H458" i="4" s="1"/>
  <c r="G8" i="156" s="1" a="1"/>
  <c r="G8" i="156" s="1"/>
  <c r="H283" i="4"/>
  <c r="H457" i="4" s="1"/>
  <c r="G7" i="156" s="1" a="1"/>
  <c r="G7" i="156" s="1"/>
  <c r="H282" i="4"/>
  <c r="H281" i="4"/>
  <c r="H280" i="4"/>
  <c r="H279" i="4"/>
  <c r="H278" i="4"/>
  <c r="H276" i="4"/>
  <c r="H274" i="4"/>
  <c r="H448" i="4" s="1"/>
  <c r="G10" i="155" s="1" a="1"/>
  <c r="G10" i="155" s="1"/>
  <c r="H273" i="4"/>
  <c r="H447" i="4" s="1"/>
  <c r="G9" i="155" s="1" a="1"/>
  <c r="G9" i="155" s="1"/>
  <c r="H272" i="4"/>
  <c r="H446" i="4" s="1"/>
  <c r="G8" i="155" s="1" a="1"/>
  <c r="G8" i="155" s="1"/>
  <c r="H269" i="4"/>
  <c r="H267" i="4"/>
  <c r="H266" i="4"/>
  <c r="H265" i="4"/>
  <c r="H264" i="4"/>
  <c r="H262" i="4"/>
  <c r="H261" i="4"/>
  <c r="H260" i="4"/>
  <c r="H259" i="4"/>
  <c r="H258" i="4"/>
  <c r="H256" i="4"/>
  <c r="H255" i="4"/>
  <c r="H254" i="4"/>
  <c r="H253" i="4"/>
  <c r="H252" i="4"/>
  <c r="H250" i="4"/>
  <c r="H249" i="4"/>
  <c r="H248" i="4"/>
  <c r="H247" i="4"/>
  <c r="H246" i="4"/>
  <c r="H245" i="4"/>
  <c r="H244" i="4"/>
  <c r="H243" i="4"/>
  <c r="H242" i="4"/>
  <c r="H241" i="4"/>
  <c r="H240" i="4"/>
  <c r="H414" i="4" s="1"/>
  <c r="G12" i="152" s="1" a="1"/>
  <c r="G12" i="152" s="1"/>
  <c r="H238" i="4"/>
  <c r="H237" i="4"/>
  <c r="H236" i="4"/>
  <c r="H235" i="4"/>
  <c r="H234" i="4"/>
  <c r="H233" i="4"/>
  <c r="H232" i="4"/>
  <c r="H231" i="4"/>
  <c r="H230" i="4"/>
  <c r="H228" i="4"/>
  <c r="H226" i="4"/>
  <c r="H400" i="4" s="1"/>
  <c r="G10" i="151" s="1" a="1"/>
  <c r="G10" i="151" s="1"/>
  <c r="H224" i="4"/>
  <c r="H222" i="4"/>
  <c r="H221" i="4"/>
  <c r="H220" i="4"/>
  <c r="H219" i="4"/>
  <c r="H218" i="4"/>
  <c r="H217" i="4"/>
  <c r="H216" i="4"/>
  <c r="H390" i="4" s="1"/>
  <c r="G12" i="150" s="1" a="1"/>
  <c r="G12" i="150" s="1"/>
  <c r="H214" i="4"/>
  <c r="H213" i="4"/>
  <c r="H212" i="4"/>
  <c r="H211" i="4"/>
  <c r="H210" i="4"/>
  <c r="H208" i="4"/>
  <c r="H206" i="4"/>
  <c r="H205" i="4"/>
  <c r="H204" i="4"/>
  <c r="H378" i="4" s="1"/>
  <c r="G12" i="149" s="1" a="1"/>
  <c r="G12" i="149" s="1"/>
  <c r="H202" i="4"/>
  <c r="H376" i="4" s="1"/>
  <c r="G10" i="149" s="1" a="1"/>
  <c r="G10" i="149" s="1"/>
  <c r="H201" i="4"/>
  <c r="H375" i="4" s="1"/>
  <c r="G9" i="149" s="1" a="1"/>
  <c r="G9" i="149" s="1"/>
  <c r="H199" i="4"/>
  <c r="H200" i="4"/>
  <c r="H374" i="4" s="1"/>
  <c r="G8" i="149" s="1" a="1"/>
  <c r="G8" i="149" s="1"/>
  <c r="H198" i="4"/>
  <c r="H196" i="4"/>
  <c r="H195" i="4"/>
  <c r="H194" i="4"/>
  <c r="H192" i="4"/>
  <c r="H366" i="4" s="1"/>
  <c r="G12" i="147" s="1" a="1"/>
  <c r="G12" i="147" s="1"/>
  <c r="H190" i="4"/>
  <c r="H364" i="4" s="1"/>
  <c r="G10" i="147" s="1" a="1"/>
  <c r="G10" i="147" s="1"/>
  <c r="H189" i="4"/>
  <c r="H363" i="4" s="1"/>
  <c r="G9" i="147" s="1" a="1"/>
  <c r="G9" i="147" s="1"/>
  <c r="H188" i="4"/>
  <c r="H362" i="4" s="1"/>
  <c r="G8" i="147" s="1" a="1"/>
  <c r="G8" i="147" s="1"/>
  <c r="H187" i="4"/>
  <c r="H361" i="4" s="1"/>
  <c r="G7" i="147" s="1" a="1"/>
  <c r="G7" i="147" s="1"/>
  <c r="E195" i="147" l="1"/>
  <c r="E203" i="147" s="1"/>
  <c r="E233" i="147" s="1"/>
  <c r="E193" i="147"/>
  <c r="I184" i="147" s="1"/>
  <c r="K184" i="147" s="1"/>
  <c r="G60" i="151"/>
  <c r="G77" i="151" s="1"/>
  <c r="H203" i="147"/>
  <c r="H233" i="147" s="1"/>
  <c r="H211" i="147"/>
  <c r="H219" i="147" s="1"/>
  <c r="H202" i="147"/>
  <c r="H232" i="147" s="1"/>
  <c r="H250" i="147" s="1"/>
  <c r="H257" i="147" s="1"/>
  <c r="H210" i="147"/>
  <c r="H218" i="147" s="1"/>
  <c r="F269" i="147"/>
  <c r="F276" i="147" s="1"/>
  <c r="F261" i="147"/>
  <c r="H248" i="147"/>
  <c r="H255" i="147" s="1"/>
  <c r="H308" i="147"/>
  <c r="F308" i="147"/>
  <c r="F248" i="147"/>
  <c r="F255" i="147" s="1"/>
  <c r="F270" i="147" s="1"/>
  <c r="E229" i="147"/>
  <c r="E247" i="147" s="1"/>
  <c r="E254" i="147" s="1"/>
  <c r="E269" i="147" s="1"/>
  <c r="H385" i="4"/>
  <c r="G7" i="150" s="1" a="1"/>
  <c r="G7" i="150" s="1"/>
  <c r="G123" i="150" s="1"/>
  <c r="H387" i="4"/>
  <c r="G9" i="150" s="1" a="1"/>
  <c r="G9" i="150" s="1"/>
  <c r="G125" i="150" s="1"/>
  <c r="H410" i="4"/>
  <c r="G8" i="152" s="1" a="1"/>
  <c r="G8" i="152" s="1"/>
  <c r="G25" i="152" s="1"/>
  <c r="H412" i="4"/>
  <c r="G10" i="152" s="1" a="1"/>
  <c r="G10" i="152" s="1"/>
  <c r="G126" i="152" s="1"/>
  <c r="H421" i="4"/>
  <c r="G7" i="153" s="1" a="1"/>
  <c r="G7" i="153" s="1"/>
  <c r="G60" i="153" s="1"/>
  <c r="G77" i="153" s="1"/>
  <c r="H423" i="4"/>
  <c r="G9" i="153" s="1" a="1"/>
  <c r="G9" i="153" s="1"/>
  <c r="G125" i="153" s="1"/>
  <c r="H426" i="4"/>
  <c r="G12" i="153" s="1" a="1"/>
  <c r="G12" i="153" s="1"/>
  <c r="G128" i="153" s="1"/>
  <c r="H433" i="4"/>
  <c r="G7" i="154" s="1" a="1"/>
  <c r="G7" i="154" s="1"/>
  <c r="G123" i="154" s="1"/>
  <c r="H435" i="4"/>
  <c r="G9" i="154" s="1" a="1"/>
  <c r="G9" i="154" s="1"/>
  <c r="G62" i="154" s="1"/>
  <c r="G79" i="154" s="1"/>
  <c r="H450" i="4"/>
  <c r="G12" i="155" s="1" a="1"/>
  <c r="G12" i="155" s="1"/>
  <c r="G128" i="155" s="1"/>
  <c r="H482" i="4"/>
  <c r="G8" i="158" s="1" a="1"/>
  <c r="G8" i="158" s="1"/>
  <c r="G61" i="158" s="1"/>
  <c r="G78" i="158" s="1"/>
  <c r="H484" i="4"/>
  <c r="G10" i="158" s="1" a="1"/>
  <c r="G10" i="158" s="1"/>
  <c r="G27" i="158" s="1"/>
  <c r="H494" i="4"/>
  <c r="G8" i="159" s="1" a="1"/>
  <c r="G8" i="159" s="1"/>
  <c r="G124" i="159" s="1"/>
  <c r="H496" i="4"/>
  <c r="G10" i="159" s="1" a="1"/>
  <c r="G10" i="159" s="1"/>
  <c r="G126" i="159" s="1"/>
  <c r="H506" i="4"/>
  <c r="G8" i="160" s="1" a="1"/>
  <c r="G8" i="160" s="1"/>
  <c r="G61" i="160" s="1"/>
  <c r="G78" i="160" s="1"/>
  <c r="H508" i="4"/>
  <c r="G10" i="160" s="1" a="1"/>
  <c r="G10" i="160" s="1"/>
  <c r="G27" i="160" s="1"/>
  <c r="H517" i="4"/>
  <c r="G7" i="161" s="1" a="1"/>
  <c r="G7" i="161" s="1"/>
  <c r="G123" i="161" s="1"/>
  <c r="H519" i="4"/>
  <c r="G9" i="161" s="1" a="1"/>
  <c r="G9" i="161" s="1"/>
  <c r="G62" i="161" s="1"/>
  <c r="G79" i="161" s="1"/>
  <c r="E210" i="147"/>
  <c r="E218" i="147" s="1"/>
  <c r="E99" i="147"/>
  <c r="G29" i="147"/>
  <c r="G128" i="147"/>
  <c r="G65" i="147"/>
  <c r="G82" i="147" s="1"/>
  <c r="G126" i="149"/>
  <c r="G63" i="149"/>
  <c r="G80" i="149" s="1"/>
  <c r="G27" i="149"/>
  <c r="G27" i="151"/>
  <c r="G126" i="151"/>
  <c r="G63" i="151"/>
  <c r="G80" i="151" s="1"/>
  <c r="G65" i="153"/>
  <c r="G82" i="153" s="1"/>
  <c r="G125" i="154"/>
  <c r="G26" i="154"/>
  <c r="G25" i="147"/>
  <c r="G124" i="147"/>
  <c r="G61" i="147"/>
  <c r="G78" i="147" s="1"/>
  <c r="G27" i="147"/>
  <c r="G63" i="147"/>
  <c r="G80" i="147" s="1"/>
  <c r="G126" i="147"/>
  <c r="G124" i="149"/>
  <c r="G61" i="149"/>
  <c r="G78" i="149" s="1"/>
  <c r="G25" i="149"/>
  <c r="G125" i="149"/>
  <c r="G62" i="149"/>
  <c r="G79" i="149" s="1"/>
  <c r="G26" i="149"/>
  <c r="G128" i="149"/>
  <c r="G65" i="149"/>
  <c r="G82" i="149" s="1"/>
  <c r="G29" i="149"/>
  <c r="G128" i="152"/>
  <c r="G65" i="152"/>
  <c r="G82" i="152" s="1"/>
  <c r="G29" i="152"/>
  <c r="G124" i="155"/>
  <c r="G25" i="155"/>
  <c r="G61" i="155"/>
  <c r="G78" i="155" s="1"/>
  <c r="G126" i="155"/>
  <c r="G27" i="155"/>
  <c r="G63" i="155"/>
  <c r="G80" i="155" s="1"/>
  <c r="G61" i="156"/>
  <c r="G78" i="156" s="1"/>
  <c r="G124" i="156"/>
  <c r="G25" i="156"/>
  <c r="G27" i="156"/>
  <c r="G126" i="156"/>
  <c r="G63" i="156"/>
  <c r="G80" i="156" s="1"/>
  <c r="G27" i="157"/>
  <c r="G126" i="157"/>
  <c r="G63" i="157"/>
  <c r="G80" i="157" s="1"/>
  <c r="G29" i="158"/>
  <c r="G128" i="158"/>
  <c r="G65" i="158"/>
  <c r="G82" i="158" s="1"/>
  <c r="G29" i="160"/>
  <c r="G128" i="160"/>
  <c r="G65" i="160"/>
  <c r="G82" i="160" s="1"/>
  <c r="G31" i="156"/>
  <c r="G66" i="156"/>
  <c r="G31" i="151"/>
  <c r="G66" i="151"/>
  <c r="G31" i="147"/>
  <c r="G66" i="147"/>
  <c r="G38" i="151"/>
  <c r="E141" i="147"/>
  <c r="E155" i="147" s="1"/>
  <c r="E224" i="147"/>
  <c r="E145" i="147"/>
  <c r="E159" i="147" s="1"/>
  <c r="E228" i="147"/>
  <c r="E245" i="147" s="1"/>
  <c r="E259" i="147" s="1"/>
  <c r="E274" i="147" s="1"/>
  <c r="E143" i="147"/>
  <c r="E157" i="147" s="1"/>
  <c r="E161" i="147" s="1"/>
  <c r="E226" i="147"/>
  <c r="E243" i="147" s="1"/>
  <c r="E257" i="147" s="1"/>
  <c r="F273" i="147"/>
  <c r="E100" i="147"/>
  <c r="G24" i="147"/>
  <c r="G123" i="147"/>
  <c r="G60" i="147"/>
  <c r="G77" i="147" s="1"/>
  <c r="G26" i="147"/>
  <c r="G62" i="147"/>
  <c r="G79" i="147" s="1"/>
  <c r="G125" i="147"/>
  <c r="G60" i="150"/>
  <c r="G77" i="150" s="1"/>
  <c r="G24" i="150"/>
  <c r="G128" i="150"/>
  <c r="G65" i="150"/>
  <c r="G82" i="150" s="1"/>
  <c r="G29" i="150"/>
  <c r="G124" i="152"/>
  <c r="G61" i="152"/>
  <c r="G78" i="152" s="1"/>
  <c r="G123" i="153"/>
  <c r="G60" i="154"/>
  <c r="G77" i="154" s="1"/>
  <c r="G125" i="155"/>
  <c r="G62" i="155"/>
  <c r="G79" i="155" s="1"/>
  <c r="G26" i="155"/>
  <c r="G60" i="156"/>
  <c r="G77" i="156" s="1"/>
  <c r="G123" i="156"/>
  <c r="G24" i="156"/>
  <c r="G38" i="156" s="1"/>
  <c r="G125" i="156"/>
  <c r="G62" i="156"/>
  <c r="G79" i="156" s="1"/>
  <c r="G26" i="156"/>
  <c r="G29" i="156"/>
  <c r="G128" i="156"/>
  <c r="G65" i="156"/>
  <c r="G82" i="156" s="1"/>
  <c r="G29" i="157"/>
  <c r="G128" i="157"/>
  <c r="G65" i="157"/>
  <c r="G82" i="157" s="1"/>
  <c r="G124" i="158"/>
  <c r="G25" i="159"/>
  <c r="G124" i="160"/>
  <c r="G24" i="161"/>
  <c r="G29" i="161"/>
  <c r="G128" i="161"/>
  <c r="G65" i="161"/>
  <c r="G82" i="161" s="1"/>
  <c r="G36" i="158"/>
  <c r="G71" i="158"/>
  <c r="G35" i="149"/>
  <c r="G70" i="149"/>
  <c r="G33" i="149"/>
  <c r="G68" i="149"/>
  <c r="E211" i="147"/>
  <c r="E219" i="147" s="1"/>
  <c r="G140" i="151"/>
  <c r="G223" i="151"/>
  <c r="E144" i="147"/>
  <c r="E158" i="147" s="1"/>
  <c r="E227" i="147"/>
  <c r="E142" i="147"/>
  <c r="E156" i="147" s="1"/>
  <c r="E225" i="147"/>
  <c r="E242" i="147" s="1"/>
  <c r="E256" i="147" s="1"/>
  <c r="H369" i="4"/>
  <c r="G15" i="147" s="1" a="1"/>
  <c r="G15" i="147" s="1"/>
  <c r="H394" i="4"/>
  <c r="G16" i="150" s="1" a="1"/>
  <c r="G16" i="150" s="1"/>
  <c r="H396" i="4"/>
  <c r="G18" i="150" s="1" a="1"/>
  <c r="G18" i="150" s="1"/>
  <c r="H404" i="4"/>
  <c r="G14" i="151" s="1" a="1"/>
  <c r="G14" i="151" s="1"/>
  <c r="H415" i="4"/>
  <c r="G13" i="152" s="1" a="1"/>
  <c r="G13" i="152" s="1"/>
  <c r="H428" i="4"/>
  <c r="G14" i="153" s="1" a="1"/>
  <c r="G14" i="153" s="1"/>
  <c r="H430" i="4"/>
  <c r="G16" i="153" s="1" a="1"/>
  <c r="G16" i="153" s="1"/>
  <c r="H440" i="4"/>
  <c r="G14" i="154" s="1" a="1"/>
  <c r="G14" i="154" s="1"/>
  <c r="H443" i="4"/>
  <c r="G17" i="154" s="1" a="1"/>
  <c r="G17" i="154" s="1"/>
  <c r="H465" i="4"/>
  <c r="G15" i="156" s="1" a="1"/>
  <c r="G15" i="156" s="1"/>
  <c r="H468" i="4"/>
  <c r="G18" i="156" s="1" a="1"/>
  <c r="G18" i="156" s="1"/>
  <c r="H480" i="4"/>
  <c r="G18" i="157" s="1" a="1"/>
  <c r="G18" i="157" s="1"/>
  <c r="H489" i="4"/>
  <c r="G15" i="158" s="1" a="1"/>
  <c r="G15" i="158" s="1"/>
  <c r="H491" i="4"/>
  <c r="G17" i="158" s="1" a="1"/>
  <c r="G17" i="158" s="1"/>
  <c r="H499" i="4"/>
  <c r="G13" i="159" s="1" a="1"/>
  <c r="G13" i="159" s="1"/>
  <c r="H368" i="4"/>
  <c r="G14" i="147" s="1" a="1"/>
  <c r="G14" i="147" s="1"/>
  <c r="H370" i="4"/>
  <c r="G16" i="147" s="1" a="1"/>
  <c r="G16" i="147" s="1"/>
  <c r="H380" i="4"/>
  <c r="G14" i="149" s="1" a="1"/>
  <c r="G14" i="149" s="1"/>
  <c r="H384" i="4"/>
  <c r="G18" i="149" s="1" a="1"/>
  <c r="G18" i="149" s="1"/>
  <c r="H386" i="4"/>
  <c r="G8" i="150" s="1" a="1"/>
  <c r="G8" i="150" s="1"/>
  <c r="H388" i="4"/>
  <c r="G10" i="150" s="1" a="1"/>
  <c r="G10" i="150" s="1"/>
  <c r="H391" i="4"/>
  <c r="G13" i="150" s="1" a="1"/>
  <c r="G13" i="150" s="1"/>
  <c r="H393" i="4"/>
  <c r="G15" i="150" s="1" a="1"/>
  <c r="G15" i="150" s="1"/>
  <c r="H395" i="4"/>
  <c r="G17" i="150" s="1" a="1"/>
  <c r="G17" i="150" s="1"/>
  <c r="H398" i="4"/>
  <c r="G8" i="151" s="1" a="1"/>
  <c r="G8" i="151" s="1"/>
  <c r="H402" i="4"/>
  <c r="G12" i="151" s="1" a="1"/>
  <c r="G12" i="151" s="1"/>
  <c r="H405" i="4"/>
  <c r="G15" i="151" s="1" a="1"/>
  <c r="G15" i="151" s="1"/>
  <c r="H407" i="4"/>
  <c r="G17" i="151" s="1" a="1"/>
  <c r="G17" i="151" s="1"/>
  <c r="H409" i="4"/>
  <c r="G7" i="152" s="1" a="1"/>
  <c r="G7" i="152" s="1"/>
  <c r="H411" i="4"/>
  <c r="G9" i="152" s="1" a="1"/>
  <c r="G9" i="152" s="1"/>
  <c r="H416" i="4"/>
  <c r="G14" i="152" s="1" a="1"/>
  <c r="G14" i="152" s="1"/>
  <c r="H418" i="4"/>
  <c r="G16" i="152" s="1" a="1"/>
  <c r="G16" i="152" s="1"/>
  <c r="H420" i="4"/>
  <c r="G18" i="152" s="1" a="1"/>
  <c r="G18" i="152" s="1"/>
  <c r="H422" i="4"/>
  <c r="G8" i="153" s="1" a="1"/>
  <c r="G8" i="153" s="1"/>
  <c r="H424" i="4"/>
  <c r="G10" i="153" s="1" a="1"/>
  <c r="G10" i="153" s="1"/>
  <c r="H427" i="4"/>
  <c r="G13" i="153" s="1" a="1"/>
  <c r="G13" i="153" s="1"/>
  <c r="H429" i="4"/>
  <c r="G15" i="153" s="1" a="1"/>
  <c r="G15" i="153" s="1"/>
  <c r="H432" i="4"/>
  <c r="G18" i="153" s="1" a="1"/>
  <c r="G18" i="153" s="1"/>
  <c r="H434" i="4"/>
  <c r="G8" i="154" s="1" a="1"/>
  <c r="G8" i="154" s="1"/>
  <c r="H439" i="4"/>
  <c r="G13" i="154" s="1" a="1"/>
  <c r="G13" i="154" s="1"/>
  <c r="H441" i="4"/>
  <c r="G15" i="154" s="1" a="1"/>
  <c r="G15" i="154" s="1"/>
  <c r="H452" i="4"/>
  <c r="G14" i="155" s="1" a="1"/>
  <c r="G14" i="155" s="1"/>
  <c r="H454" i="4"/>
  <c r="G16" i="155" s="1" a="1"/>
  <c r="G16" i="155" s="1"/>
  <c r="H456" i="4"/>
  <c r="G18" i="155" s="1" a="1"/>
  <c r="G18" i="155" s="1"/>
  <c r="H464" i="4"/>
  <c r="G14" i="156" s="1" a="1"/>
  <c r="G14" i="156" s="1"/>
  <c r="H466" i="4"/>
  <c r="G16" i="156" s="1" a="1"/>
  <c r="G16" i="156" s="1"/>
  <c r="H478" i="4"/>
  <c r="G16" i="157" s="1" a="1"/>
  <c r="G16" i="157" s="1"/>
  <c r="H481" i="4"/>
  <c r="G7" i="158" s="1" a="1"/>
  <c r="G7" i="158" s="1"/>
  <c r="H483" i="4"/>
  <c r="G9" i="158" s="1" a="1"/>
  <c r="G9" i="158" s="1"/>
  <c r="H488" i="4"/>
  <c r="G14" i="158" s="1" a="1"/>
  <c r="G14" i="158" s="1"/>
  <c r="H490" i="4"/>
  <c r="G16" i="158" s="1" a="1"/>
  <c r="G16" i="158" s="1"/>
  <c r="H493" i="4"/>
  <c r="G7" i="159" s="1" a="1"/>
  <c r="G7" i="159" s="1"/>
  <c r="H495" i="4"/>
  <c r="G9" i="159" s="1" a="1"/>
  <c r="G9" i="159" s="1"/>
  <c r="H498" i="4"/>
  <c r="G12" i="159" s="1" a="1"/>
  <c r="G12" i="159" s="1"/>
  <c r="H500" i="4"/>
  <c r="G14" i="159" s="1" a="1"/>
  <c r="G14" i="159" s="1"/>
  <c r="H502" i="4"/>
  <c r="G16" i="159" s="1" a="1"/>
  <c r="G16" i="159" s="1"/>
  <c r="H505" i="4"/>
  <c r="G7" i="160" s="1" a="1"/>
  <c r="G7" i="160" s="1"/>
  <c r="H507" i="4"/>
  <c r="G9" i="160" s="1" a="1"/>
  <c r="G9" i="160" s="1"/>
  <c r="H512" i="4"/>
  <c r="G14" i="160" s="1" a="1"/>
  <c r="G14" i="160" s="1"/>
  <c r="H514" i="4"/>
  <c r="G16" i="160" s="1" a="1"/>
  <c r="G16" i="160" s="1"/>
  <c r="H516" i="4"/>
  <c r="G18" i="160" s="1" a="1"/>
  <c r="G18" i="160" s="1"/>
  <c r="H372" i="4"/>
  <c r="G18" i="147" s="1" a="1"/>
  <c r="G18" i="147" s="1"/>
  <c r="H379" i="4"/>
  <c r="G13" i="149" s="1" a="1"/>
  <c r="G13" i="149" s="1"/>
  <c r="H382" i="4"/>
  <c r="G16" i="149" s="1" a="1"/>
  <c r="G16" i="149" s="1"/>
  <c r="H392" i="4"/>
  <c r="G14" i="150" s="1" a="1"/>
  <c r="G14" i="150" s="1"/>
  <c r="H406" i="4"/>
  <c r="G16" i="151" s="1" a="1"/>
  <c r="G16" i="151" s="1"/>
  <c r="H408" i="4"/>
  <c r="G18" i="151" s="1" a="1"/>
  <c r="G18" i="151" s="1"/>
  <c r="H417" i="4"/>
  <c r="G15" i="152" s="1" a="1"/>
  <c r="G15" i="152" s="1"/>
  <c r="H419" i="4"/>
  <c r="G17" i="152" s="1" a="1"/>
  <c r="G17" i="152" s="1"/>
  <c r="H453" i="4"/>
  <c r="G15" i="155" s="1" a="1"/>
  <c r="G15" i="155" s="1"/>
  <c r="H455" i="4"/>
  <c r="G17" i="155" s="1" a="1"/>
  <c r="G17" i="155" s="1"/>
  <c r="H487" i="4"/>
  <c r="G13" i="158" s="1" a="1"/>
  <c r="G13" i="158" s="1"/>
  <c r="H501" i="4"/>
  <c r="G15" i="159" s="1" a="1"/>
  <c r="G15" i="159" s="1"/>
  <c r="H504" i="4"/>
  <c r="G18" i="159" s="1" a="1"/>
  <c r="G18" i="159" s="1"/>
  <c r="H511" i="4"/>
  <c r="G13" i="160" s="1" a="1"/>
  <c r="G13" i="160" s="1"/>
  <c r="H513" i="4"/>
  <c r="G15" i="160" s="1" a="1"/>
  <c r="G15" i="160" s="1"/>
  <c r="H515" i="4"/>
  <c r="G17" i="160" s="1" a="1"/>
  <c r="G17" i="160" s="1"/>
  <c r="H518" i="4"/>
  <c r="G8" i="161" s="1" a="1"/>
  <c r="G8" i="161" s="1"/>
  <c r="H520" i="4"/>
  <c r="G10" i="161" s="1" a="1"/>
  <c r="G10" i="161" s="1"/>
  <c r="H523" i="4"/>
  <c r="G13" i="161" s="1" a="1"/>
  <c r="G13" i="161" s="1"/>
  <c r="H525" i="4"/>
  <c r="G15" i="161" s="1" a="1"/>
  <c r="G15" i="161" s="1"/>
  <c r="H527" i="4"/>
  <c r="G17" i="161" s="1" a="1"/>
  <c r="G17" i="161" s="1"/>
  <c r="H524" i="4"/>
  <c r="G14" i="161" s="1" a="1"/>
  <c r="G14" i="161" s="1"/>
  <c r="H526" i="4"/>
  <c r="G16" i="161" s="1" a="1"/>
  <c r="G16" i="161" s="1"/>
  <c r="H528" i="4"/>
  <c r="G18" i="161" s="1" a="1"/>
  <c r="G18" i="161" s="1"/>
  <c r="H373" i="4"/>
  <c r="G7" i="149" s="1" a="1"/>
  <c r="G7" i="149" s="1"/>
  <c r="H329" i="4"/>
  <c r="H305" i="4"/>
  <c r="H301" i="4"/>
  <c r="H295" i="4"/>
  <c r="H293" i="4"/>
  <c r="H277" i="4"/>
  <c r="H271" i="4"/>
  <c r="H270" i="4"/>
  <c r="H257" i="4"/>
  <c r="H225" i="4"/>
  <c r="H399" i="4" s="1"/>
  <c r="G9" i="151" s="1" a="1"/>
  <c r="G9" i="151" s="1"/>
  <c r="H197" i="4"/>
  <c r="F262" i="147" l="1"/>
  <c r="G63" i="159"/>
  <c r="G80" i="159" s="1"/>
  <c r="G126" i="158"/>
  <c r="G226" i="158" s="1"/>
  <c r="E209" i="147"/>
  <c r="E217" i="147" s="1"/>
  <c r="G24" i="154"/>
  <c r="G62" i="153"/>
  <c r="G79" i="153" s="1"/>
  <c r="G29" i="155"/>
  <c r="G63" i="152"/>
  <c r="G80" i="152" s="1"/>
  <c r="G62" i="150"/>
  <c r="G79" i="150" s="1"/>
  <c r="E201" i="147"/>
  <c r="E230" i="147" s="1"/>
  <c r="E248" i="147" s="1"/>
  <c r="G26" i="161"/>
  <c r="G126" i="160"/>
  <c r="G226" i="160" s="1"/>
  <c r="G27" i="159"/>
  <c r="G63" i="158"/>
  <c r="G80" i="158" s="1"/>
  <c r="G26" i="153"/>
  <c r="G65" i="155"/>
  <c r="G82" i="155" s="1"/>
  <c r="G27" i="152"/>
  <c r="G26" i="150"/>
  <c r="G125" i="161"/>
  <c r="G225" i="161" s="1"/>
  <c r="G63" i="160"/>
  <c r="G80" i="160" s="1"/>
  <c r="F277" i="147"/>
  <c r="H270" i="147"/>
  <c r="H272" i="147"/>
  <c r="H276" i="147" s="1"/>
  <c r="H261" i="147"/>
  <c r="H251" i="147"/>
  <c r="H258" i="147" s="1"/>
  <c r="H273" i="147" s="1"/>
  <c r="H311" i="147"/>
  <c r="G60" i="161"/>
  <c r="G77" i="161" s="1"/>
  <c r="G25" i="160"/>
  <c r="G61" i="159"/>
  <c r="G78" i="159" s="1"/>
  <c r="G25" i="158"/>
  <c r="G24" i="153"/>
  <c r="G29" i="153"/>
  <c r="G38" i="147"/>
  <c r="E272" i="147"/>
  <c r="E276" i="147" s="1"/>
  <c r="E261" i="147"/>
  <c r="G36" i="161"/>
  <c r="G43" i="161" s="1"/>
  <c r="G71" i="161"/>
  <c r="G32" i="161"/>
  <c r="G67" i="161"/>
  <c r="G68" i="161"/>
  <c r="G33" i="161"/>
  <c r="G40" i="161" s="1"/>
  <c r="G27" i="161"/>
  <c r="G126" i="161"/>
  <c r="G63" i="161"/>
  <c r="G80" i="161" s="1"/>
  <c r="G70" i="160"/>
  <c r="G35" i="160"/>
  <c r="G31" i="160"/>
  <c r="G66" i="160"/>
  <c r="G68" i="159"/>
  <c r="G33" i="159"/>
  <c r="G35" i="155"/>
  <c r="G70" i="155"/>
  <c r="G70" i="152"/>
  <c r="G35" i="152"/>
  <c r="G36" i="151"/>
  <c r="G71" i="151"/>
  <c r="G32" i="150"/>
  <c r="G67" i="150"/>
  <c r="G31" i="149"/>
  <c r="G66" i="149"/>
  <c r="G36" i="160"/>
  <c r="G43" i="160" s="1"/>
  <c r="G71" i="160"/>
  <c r="G32" i="160"/>
  <c r="G67" i="160"/>
  <c r="G60" i="160"/>
  <c r="G77" i="160" s="1"/>
  <c r="G123" i="160"/>
  <c r="G24" i="160"/>
  <c r="G38" i="160" s="1"/>
  <c r="G32" i="159"/>
  <c r="G39" i="159" s="1"/>
  <c r="G67" i="159"/>
  <c r="G62" i="159"/>
  <c r="G79" i="159" s="1"/>
  <c r="G26" i="159"/>
  <c r="G125" i="159"/>
  <c r="G34" i="158"/>
  <c r="G69" i="158"/>
  <c r="G62" i="158"/>
  <c r="G79" i="158" s="1"/>
  <c r="G26" i="158"/>
  <c r="G125" i="158"/>
  <c r="G34" i="157"/>
  <c r="G41" i="157" s="1"/>
  <c r="G69" i="157"/>
  <c r="G32" i="156"/>
  <c r="G39" i="156" s="1"/>
  <c r="G67" i="156"/>
  <c r="G34" i="155"/>
  <c r="G41" i="155" s="1"/>
  <c r="G69" i="155"/>
  <c r="G33" i="154"/>
  <c r="G40" i="154" s="1"/>
  <c r="G68" i="154"/>
  <c r="G61" i="154"/>
  <c r="G78" i="154" s="1"/>
  <c r="G124" i="154"/>
  <c r="G25" i="154"/>
  <c r="G33" i="153"/>
  <c r="G40" i="153" s="1"/>
  <c r="G68" i="153"/>
  <c r="G126" i="153"/>
  <c r="G63" i="153"/>
  <c r="G80" i="153" s="1"/>
  <c r="G27" i="153"/>
  <c r="G36" i="152"/>
  <c r="G43" i="152" s="1"/>
  <c r="G71" i="152"/>
  <c r="G32" i="152"/>
  <c r="G39" i="152" s="1"/>
  <c r="G67" i="152"/>
  <c r="G123" i="152"/>
  <c r="G24" i="152"/>
  <c r="G60" i="152"/>
  <c r="G77" i="152" s="1"/>
  <c r="G33" i="151"/>
  <c r="G68" i="151"/>
  <c r="G25" i="151"/>
  <c r="G124" i="151"/>
  <c r="G61" i="151"/>
  <c r="G78" i="151" s="1"/>
  <c r="G33" i="150"/>
  <c r="G68" i="150"/>
  <c r="G126" i="150"/>
  <c r="G63" i="150"/>
  <c r="G80" i="150" s="1"/>
  <c r="G27" i="150"/>
  <c r="G71" i="149"/>
  <c r="G36" i="149"/>
  <c r="G43" i="149" s="1"/>
  <c r="G34" i="147"/>
  <c r="G41" i="147" s="1"/>
  <c r="G69" i="147"/>
  <c r="G66" i="159"/>
  <c r="G31" i="159"/>
  <c r="G68" i="158"/>
  <c r="G33" i="158"/>
  <c r="G36" i="156"/>
  <c r="G43" i="156" s="1"/>
  <c r="G71" i="156"/>
  <c r="G35" i="154"/>
  <c r="G70" i="154"/>
  <c r="G34" i="153"/>
  <c r="G69" i="153"/>
  <c r="G66" i="152"/>
  <c r="G31" i="152"/>
  <c r="G71" i="150"/>
  <c r="G36" i="150"/>
  <c r="G43" i="150" s="1"/>
  <c r="G33" i="147"/>
  <c r="G40" i="147" s="1"/>
  <c r="G68" i="147"/>
  <c r="E251" i="147"/>
  <c r="E311" i="147"/>
  <c r="G131" i="149"/>
  <c r="G86" i="149"/>
  <c r="G93" i="149" s="1"/>
  <c r="G133" i="149"/>
  <c r="G151" i="149" s="1"/>
  <c r="G173" i="149" s="1"/>
  <c r="G88" i="149"/>
  <c r="G134" i="158"/>
  <c r="G89" i="158"/>
  <c r="G96" i="158" s="1"/>
  <c r="G223" i="161"/>
  <c r="G140" i="161"/>
  <c r="G141" i="159"/>
  <c r="G224" i="159"/>
  <c r="G143" i="158"/>
  <c r="G228" i="157"/>
  <c r="G145" i="157"/>
  <c r="G145" i="150"/>
  <c r="G228" i="150"/>
  <c r="G223" i="150"/>
  <c r="G140" i="150"/>
  <c r="G142" i="147"/>
  <c r="G225" i="147"/>
  <c r="G242" i="147" s="1"/>
  <c r="G140" i="147"/>
  <c r="G223" i="147"/>
  <c r="G240" i="147" s="1"/>
  <c r="E163" i="147"/>
  <c r="E162" i="147"/>
  <c r="G228" i="160"/>
  <c r="G145" i="160"/>
  <c r="G43" i="158"/>
  <c r="G143" i="157"/>
  <c r="G226" i="157"/>
  <c r="G224" i="156"/>
  <c r="G141" i="156"/>
  <c r="G143" i="155"/>
  <c r="G226" i="155"/>
  <c r="G145" i="152"/>
  <c r="G228" i="152"/>
  <c r="G40" i="149"/>
  <c r="G225" i="149"/>
  <c r="G142" i="149"/>
  <c r="G143" i="147"/>
  <c r="G226" i="147"/>
  <c r="G243" i="147" s="1"/>
  <c r="G141" i="147"/>
  <c r="G224" i="147"/>
  <c r="G228" i="155"/>
  <c r="G145" i="155"/>
  <c r="G228" i="153"/>
  <c r="G145" i="153"/>
  <c r="G226" i="149"/>
  <c r="G143" i="149"/>
  <c r="G145" i="147"/>
  <c r="G228" i="147"/>
  <c r="G245" i="147" s="1"/>
  <c r="G125" i="151"/>
  <c r="G62" i="151"/>
  <c r="G79" i="151" s="1"/>
  <c r="G26" i="151"/>
  <c r="G60" i="149"/>
  <c r="G77" i="149" s="1"/>
  <c r="G123" i="149"/>
  <c r="G24" i="149"/>
  <c r="G34" i="161"/>
  <c r="G69" i="161"/>
  <c r="G70" i="161"/>
  <c r="G35" i="161"/>
  <c r="G66" i="161"/>
  <c r="G31" i="161"/>
  <c r="G38" i="161" s="1"/>
  <c r="G61" i="161"/>
  <c r="G78" i="161" s="1"/>
  <c r="G124" i="161"/>
  <c r="G25" i="161"/>
  <c r="G33" i="160"/>
  <c r="G68" i="160"/>
  <c r="G36" i="159"/>
  <c r="G71" i="159"/>
  <c r="G66" i="158"/>
  <c r="G31" i="158"/>
  <c r="G33" i="155"/>
  <c r="G40" i="155" s="1"/>
  <c r="G68" i="155"/>
  <c r="G68" i="152"/>
  <c r="G33" i="152"/>
  <c r="G34" i="151"/>
  <c r="G41" i="151" s="1"/>
  <c r="G45" i="151" s="1"/>
  <c r="G69" i="151"/>
  <c r="G69" i="149"/>
  <c r="G34" i="149"/>
  <c r="G41" i="149" s="1"/>
  <c r="G36" i="147"/>
  <c r="G43" i="147" s="1"/>
  <c r="G71" i="147"/>
  <c r="G34" i="160"/>
  <c r="G41" i="160" s="1"/>
  <c r="G69" i="160"/>
  <c r="G125" i="160"/>
  <c r="G62" i="160"/>
  <c r="G79" i="160" s="1"/>
  <c r="G26" i="160"/>
  <c r="G40" i="160" s="1"/>
  <c r="G34" i="159"/>
  <c r="G69" i="159"/>
  <c r="G128" i="159"/>
  <c r="G65" i="159"/>
  <c r="G82" i="159" s="1"/>
  <c r="G29" i="159"/>
  <c r="G123" i="159"/>
  <c r="G24" i="159"/>
  <c r="G60" i="159"/>
  <c r="G77" i="159" s="1"/>
  <c r="G32" i="158"/>
  <c r="G67" i="158"/>
  <c r="G123" i="158"/>
  <c r="G24" i="158"/>
  <c r="G60" i="158"/>
  <c r="G77" i="158" s="1"/>
  <c r="G34" i="156"/>
  <c r="G41" i="156" s="1"/>
  <c r="G45" i="156" s="1"/>
  <c r="G69" i="156"/>
  <c r="G36" i="155"/>
  <c r="G71" i="155"/>
  <c r="G32" i="155"/>
  <c r="G39" i="155" s="1"/>
  <c r="G67" i="155"/>
  <c r="G31" i="154"/>
  <c r="G66" i="154"/>
  <c r="G36" i="153"/>
  <c r="G71" i="153"/>
  <c r="G31" i="153"/>
  <c r="G66" i="153"/>
  <c r="G124" i="153"/>
  <c r="G25" i="153"/>
  <c r="G61" i="153"/>
  <c r="G78" i="153" s="1"/>
  <c r="G34" i="152"/>
  <c r="G69" i="152"/>
  <c r="G62" i="152"/>
  <c r="G79" i="152" s="1"/>
  <c r="G26" i="152"/>
  <c r="G125" i="152"/>
  <c r="G35" i="151"/>
  <c r="G70" i="151"/>
  <c r="G29" i="151"/>
  <c r="G128" i="151"/>
  <c r="G65" i="151"/>
  <c r="G82" i="151" s="1"/>
  <c r="G35" i="150"/>
  <c r="G70" i="150"/>
  <c r="G31" i="150"/>
  <c r="G38" i="150" s="1"/>
  <c r="G66" i="150"/>
  <c r="G124" i="150"/>
  <c r="G61" i="150"/>
  <c r="G78" i="150" s="1"/>
  <c r="G25" i="150"/>
  <c r="G32" i="149"/>
  <c r="G39" i="149" s="1"/>
  <c r="G67" i="149"/>
  <c r="G32" i="147"/>
  <c r="G39" i="147" s="1"/>
  <c r="G67" i="147"/>
  <c r="G70" i="158"/>
  <c r="G35" i="158"/>
  <c r="G36" i="157"/>
  <c r="G43" i="157" s="1"/>
  <c r="G71" i="157"/>
  <c r="G33" i="156"/>
  <c r="G40" i="156" s="1"/>
  <c r="G68" i="156"/>
  <c r="G32" i="154"/>
  <c r="G67" i="154"/>
  <c r="G32" i="153"/>
  <c r="G67" i="153"/>
  <c r="G32" i="151"/>
  <c r="G67" i="151"/>
  <c r="G69" i="150"/>
  <c r="G34" i="150"/>
  <c r="E271" i="147"/>
  <c r="E278" i="147" s="1"/>
  <c r="E263" i="147"/>
  <c r="E244" i="147"/>
  <c r="E305" i="147"/>
  <c r="G301" i="151"/>
  <c r="G333" i="151" s="1"/>
  <c r="G350" i="151" s="1"/>
  <c r="G240" i="151"/>
  <c r="G145" i="161"/>
  <c r="G228" i="161"/>
  <c r="G224" i="160"/>
  <c r="G141" i="160"/>
  <c r="G143" i="159"/>
  <c r="G226" i="159"/>
  <c r="G41" i="158"/>
  <c r="G141" i="158"/>
  <c r="G224" i="158"/>
  <c r="G145" i="156"/>
  <c r="G228" i="156"/>
  <c r="G142" i="156"/>
  <c r="G225" i="156"/>
  <c r="G140" i="156"/>
  <c r="G223" i="156"/>
  <c r="G142" i="155"/>
  <c r="G225" i="155"/>
  <c r="G223" i="154"/>
  <c r="G140" i="154"/>
  <c r="G225" i="153"/>
  <c r="G142" i="153"/>
  <c r="G223" i="153"/>
  <c r="G140" i="153"/>
  <c r="G224" i="152"/>
  <c r="G141" i="152"/>
  <c r="E241" i="147"/>
  <c r="E302" i="147"/>
  <c r="G84" i="147"/>
  <c r="G91" i="147" s="1"/>
  <c r="G129" i="147"/>
  <c r="G147" i="147" s="1"/>
  <c r="G170" i="147" s="1"/>
  <c r="G129" i="151"/>
  <c r="G147" i="151" s="1"/>
  <c r="G170" i="151" s="1"/>
  <c r="G84" i="151"/>
  <c r="G91" i="151" s="1"/>
  <c r="G129" i="156"/>
  <c r="G147" i="156" s="1"/>
  <c r="G170" i="156" s="1"/>
  <c r="G84" i="156"/>
  <c r="G91" i="156" s="1"/>
  <c r="G228" i="158"/>
  <c r="G145" i="158"/>
  <c r="G226" i="156"/>
  <c r="G143" i="156"/>
  <c r="G224" i="155"/>
  <c r="G141" i="155"/>
  <c r="G145" i="149"/>
  <c r="G228" i="149"/>
  <c r="G141" i="149"/>
  <c r="G224" i="149"/>
  <c r="G142" i="154"/>
  <c r="G225" i="154"/>
  <c r="G226" i="152"/>
  <c r="G143" i="152"/>
  <c r="G143" i="151"/>
  <c r="G226" i="151"/>
  <c r="G225" i="150"/>
  <c r="G142" i="150"/>
  <c r="H445" i="4"/>
  <c r="G7" i="155" s="1" a="1"/>
  <c r="G7" i="155" s="1"/>
  <c r="H371" i="4"/>
  <c r="G17" i="147" s="1" a="1"/>
  <c r="G17" i="147" s="1"/>
  <c r="H431" i="4"/>
  <c r="G17" i="153" s="1" a="1"/>
  <c r="G17" i="153" s="1"/>
  <c r="H467" i="4"/>
  <c r="G17" i="156" s="1" a="1"/>
  <c r="G17" i="156" s="1"/>
  <c r="H475" i="4"/>
  <c r="G13" i="157" s="1" a="1"/>
  <c r="G13" i="157" s="1"/>
  <c r="H503" i="4"/>
  <c r="G17" i="159" s="1" a="1"/>
  <c r="G17" i="159" s="1"/>
  <c r="H444" i="4"/>
  <c r="G18" i="154" s="1" a="1"/>
  <c r="G18" i="154" s="1"/>
  <c r="H451" i="4"/>
  <c r="G13" i="155" s="1" a="1"/>
  <c r="G13" i="155" s="1"/>
  <c r="H469" i="4"/>
  <c r="G7" i="157" s="1" a="1"/>
  <c r="G7" i="157" s="1"/>
  <c r="H479" i="4"/>
  <c r="G17" i="157" s="1" a="1"/>
  <c r="G17" i="157" s="1"/>
  <c r="H438" i="4"/>
  <c r="G12" i="154" s="1" a="1"/>
  <c r="G12" i="154" s="1"/>
  <c r="H303" i="4"/>
  <c r="H302" i="4"/>
  <c r="H297" i="4"/>
  <c r="H471" i="4" s="1"/>
  <c r="G9" i="157" s="1" a="1"/>
  <c r="G9" i="157" s="1"/>
  <c r="H296" i="4"/>
  <c r="H470" i="4" s="1"/>
  <c r="G8" i="157" s="1" a="1"/>
  <c r="G8" i="157" s="1"/>
  <c r="H268" i="4"/>
  <c r="G142" i="161" l="1"/>
  <c r="G43" i="151"/>
  <c r="G38" i="153"/>
  <c r="G38" i="154"/>
  <c r="G43" i="155"/>
  <c r="G47" i="155" s="1"/>
  <c r="G38" i="149"/>
  <c r="G45" i="149" s="1"/>
  <c r="G40" i="150"/>
  <c r="G39" i="158"/>
  <c r="G38" i="159"/>
  <c r="G39" i="161"/>
  <c r="G143" i="160"/>
  <c r="G39" i="160"/>
  <c r="E308" i="147"/>
  <c r="G45" i="147"/>
  <c r="G47" i="156"/>
  <c r="G39" i="150"/>
  <c r="G41" i="152"/>
  <c r="G43" i="159"/>
  <c r="G41" i="159"/>
  <c r="G40" i="151"/>
  <c r="G47" i="151" s="1"/>
  <c r="G40" i="152"/>
  <c r="G47" i="152" s="1"/>
  <c r="G43" i="153"/>
  <c r="G47" i="153" s="1"/>
  <c r="G38" i="158"/>
  <c r="G45" i="158" s="1"/>
  <c r="G40" i="159"/>
  <c r="G47" i="159" s="1"/>
  <c r="G47" i="150"/>
  <c r="H262" i="147"/>
  <c r="H277" i="147"/>
  <c r="G47" i="161"/>
  <c r="G61" i="157"/>
  <c r="G78" i="157" s="1"/>
  <c r="G124" i="157"/>
  <c r="G25" i="157"/>
  <c r="G70" i="157"/>
  <c r="G35" i="157"/>
  <c r="G66" i="155"/>
  <c r="G31" i="155"/>
  <c r="G35" i="159"/>
  <c r="G70" i="159"/>
  <c r="G70" i="156"/>
  <c r="G35" i="156"/>
  <c r="G35" i="147"/>
  <c r="G70" i="147"/>
  <c r="G242" i="150"/>
  <c r="G303" i="150"/>
  <c r="G335" i="150" s="1"/>
  <c r="G352" i="150" s="1"/>
  <c r="G304" i="151"/>
  <c r="G336" i="151" s="1"/>
  <c r="G353" i="151" s="1"/>
  <c r="G243" i="151"/>
  <c r="G302" i="149"/>
  <c r="G334" i="149" s="1"/>
  <c r="G351" i="149" s="1"/>
  <c r="G241" i="149"/>
  <c r="G241" i="152"/>
  <c r="G302" i="152"/>
  <c r="G334" i="152" s="1"/>
  <c r="G351" i="152" s="1"/>
  <c r="G240" i="153"/>
  <c r="G301" i="153"/>
  <c r="G333" i="153" s="1"/>
  <c r="G350" i="153" s="1"/>
  <c r="G242" i="153"/>
  <c r="G303" i="153"/>
  <c r="G335" i="153" s="1"/>
  <c r="G352" i="153" s="1"/>
  <c r="G242" i="155"/>
  <c r="G303" i="155"/>
  <c r="G335" i="155" s="1"/>
  <c r="G352" i="155" s="1"/>
  <c r="G154" i="156"/>
  <c r="G245" i="156"/>
  <c r="G306" i="156"/>
  <c r="G338" i="156" s="1"/>
  <c r="G355" i="156" s="1"/>
  <c r="G243" i="159"/>
  <c r="G304" i="159"/>
  <c r="G336" i="159" s="1"/>
  <c r="G353" i="159" s="1"/>
  <c r="G302" i="160"/>
  <c r="G334" i="160" s="1"/>
  <c r="G351" i="160" s="1"/>
  <c r="G241" i="160"/>
  <c r="G242" i="161"/>
  <c r="G303" i="161"/>
  <c r="G335" i="161" s="1"/>
  <c r="G352" i="161" s="1"/>
  <c r="G245" i="161"/>
  <c r="G306" i="161"/>
  <c r="G338" i="161" s="1"/>
  <c r="G355" i="161" s="1"/>
  <c r="G130" i="151"/>
  <c r="G148" i="151" s="1"/>
  <c r="G171" i="151" s="1"/>
  <c r="G178" i="151" s="1"/>
  <c r="G192" i="151" s="1"/>
  <c r="G85" i="151"/>
  <c r="G92" i="151" s="1"/>
  <c r="G130" i="153"/>
  <c r="G148" i="153" s="1"/>
  <c r="G171" i="153" s="1"/>
  <c r="G85" i="153"/>
  <c r="G92" i="153" s="1"/>
  <c r="G130" i="154"/>
  <c r="G148" i="154" s="1"/>
  <c r="G171" i="154" s="1"/>
  <c r="G85" i="154"/>
  <c r="G92" i="154" s="1"/>
  <c r="G86" i="156"/>
  <c r="G93" i="156" s="1"/>
  <c r="G131" i="156"/>
  <c r="G134" i="157"/>
  <c r="G89" i="157"/>
  <c r="G96" i="157" s="1"/>
  <c r="G130" i="147"/>
  <c r="G148" i="147" s="1"/>
  <c r="G171" i="147" s="1"/>
  <c r="G178" i="147" s="1"/>
  <c r="G85" i="147"/>
  <c r="G92" i="147" s="1"/>
  <c r="G85" i="149"/>
  <c r="G92" i="149" s="1"/>
  <c r="G130" i="149"/>
  <c r="G148" i="149" s="1"/>
  <c r="G171" i="149" s="1"/>
  <c r="G141" i="150"/>
  <c r="G224" i="150"/>
  <c r="G228" i="151"/>
  <c r="G145" i="151"/>
  <c r="G133" i="151"/>
  <c r="G151" i="151" s="1"/>
  <c r="G173" i="151" s="1"/>
  <c r="G88" i="151"/>
  <c r="G225" i="152"/>
  <c r="G142" i="152"/>
  <c r="G39" i="153"/>
  <c r="G129" i="153"/>
  <c r="G147" i="153" s="1"/>
  <c r="G170" i="153" s="1"/>
  <c r="G84" i="153"/>
  <c r="G91" i="153" s="1"/>
  <c r="G134" i="153"/>
  <c r="G89" i="153"/>
  <c r="G96" i="153" s="1"/>
  <c r="G129" i="154"/>
  <c r="G147" i="154" s="1"/>
  <c r="G170" i="154" s="1"/>
  <c r="G84" i="154"/>
  <c r="G91" i="154" s="1"/>
  <c r="G85" i="155"/>
  <c r="G92" i="155" s="1"/>
  <c r="G130" i="155"/>
  <c r="G148" i="155" s="1"/>
  <c r="G171" i="155" s="1"/>
  <c r="G134" i="155"/>
  <c r="G89" i="155"/>
  <c r="G96" i="155" s="1"/>
  <c r="G87" i="156"/>
  <c r="G94" i="156" s="1"/>
  <c r="G98" i="156" s="1"/>
  <c r="G132" i="156"/>
  <c r="G150" i="156" s="1"/>
  <c r="G172" i="156" s="1"/>
  <c r="G140" i="158"/>
  <c r="G223" i="158"/>
  <c r="G145" i="159"/>
  <c r="G228" i="159"/>
  <c r="G87" i="160"/>
  <c r="G94" i="160" s="1"/>
  <c r="G132" i="160"/>
  <c r="G150" i="160" s="1"/>
  <c r="G172" i="160" s="1"/>
  <c r="G134" i="147"/>
  <c r="G89" i="147"/>
  <c r="G96" i="147" s="1"/>
  <c r="G87" i="151"/>
  <c r="G94" i="151" s="1"/>
  <c r="G98" i="151" s="1"/>
  <c r="G132" i="151"/>
  <c r="G150" i="151" s="1"/>
  <c r="G172" i="151" s="1"/>
  <c r="G86" i="155"/>
  <c r="G93" i="155" s="1"/>
  <c r="G100" i="155" s="1"/>
  <c r="G131" i="155"/>
  <c r="G89" i="159"/>
  <c r="G96" i="159" s="1"/>
  <c r="G134" i="159"/>
  <c r="G86" i="160"/>
  <c r="G93" i="160" s="1"/>
  <c r="G131" i="160"/>
  <c r="G129" i="161"/>
  <c r="G147" i="161" s="1"/>
  <c r="G170" i="161" s="1"/>
  <c r="G84" i="161"/>
  <c r="G91" i="161" s="1"/>
  <c r="G88" i="161"/>
  <c r="G133" i="161"/>
  <c r="G151" i="161" s="1"/>
  <c r="G173" i="161" s="1"/>
  <c r="G223" i="149"/>
  <c r="G140" i="149"/>
  <c r="G225" i="151"/>
  <c r="G142" i="151"/>
  <c r="G304" i="149"/>
  <c r="G336" i="149" s="1"/>
  <c r="G353" i="149" s="1"/>
  <c r="G243" i="149"/>
  <c r="G306" i="153"/>
  <c r="G338" i="153" s="1"/>
  <c r="G355" i="153" s="1"/>
  <c r="G245" i="153"/>
  <c r="G306" i="155"/>
  <c r="G338" i="155" s="1"/>
  <c r="G355" i="155" s="1"/>
  <c r="G245" i="155"/>
  <c r="G47" i="149"/>
  <c r="G302" i="156"/>
  <c r="G334" i="156" s="1"/>
  <c r="G351" i="156" s="1"/>
  <c r="G241" i="156"/>
  <c r="G243" i="157"/>
  <c r="G304" i="157"/>
  <c r="G336" i="157" s="1"/>
  <c r="G353" i="157" s="1"/>
  <c r="G47" i="147"/>
  <c r="G240" i="150"/>
  <c r="G301" i="150"/>
  <c r="G333" i="150" s="1"/>
  <c r="G350" i="150" s="1"/>
  <c r="G304" i="158"/>
  <c r="G336" i="158" s="1"/>
  <c r="G353" i="158" s="1"/>
  <c r="G243" i="158"/>
  <c r="G301" i="161"/>
  <c r="G333" i="161" s="1"/>
  <c r="G350" i="161" s="1"/>
  <c r="G240" i="161"/>
  <c r="G154" i="151"/>
  <c r="E255" i="147"/>
  <c r="G134" i="150"/>
  <c r="G89" i="150"/>
  <c r="G96" i="150" s="1"/>
  <c r="G84" i="152"/>
  <c r="G91" i="152" s="1"/>
  <c r="G129" i="152"/>
  <c r="G147" i="152" s="1"/>
  <c r="G170" i="152" s="1"/>
  <c r="G131" i="158"/>
  <c r="G86" i="158"/>
  <c r="G84" i="159"/>
  <c r="G91" i="159" s="1"/>
  <c r="G129" i="159"/>
  <c r="G147" i="159" s="1"/>
  <c r="G170" i="159" s="1"/>
  <c r="G134" i="149"/>
  <c r="G89" i="149"/>
  <c r="G96" i="149" s="1"/>
  <c r="G100" i="149" s="1"/>
  <c r="G131" i="150"/>
  <c r="G86" i="150"/>
  <c r="G93" i="150" s="1"/>
  <c r="G100" i="150" s="1"/>
  <c r="G39" i="151"/>
  <c r="G38" i="152"/>
  <c r="G45" i="152" s="1"/>
  <c r="G130" i="152"/>
  <c r="G148" i="152" s="1"/>
  <c r="G171" i="152" s="1"/>
  <c r="G85" i="152"/>
  <c r="G92" i="152" s="1"/>
  <c r="G89" i="152"/>
  <c r="G96" i="152" s="1"/>
  <c r="G134" i="152"/>
  <c r="G41" i="153"/>
  <c r="G143" i="153"/>
  <c r="G226" i="153"/>
  <c r="G224" i="154"/>
  <c r="G141" i="154"/>
  <c r="G86" i="154"/>
  <c r="G93" i="154" s="1"/>
  <c r="G131" i="154"/>
  <c r="G132" i="155"/>
  <c r="G150" i="155" s="1"/>
  <c r="G172" i="155" s="1"/>
  <c r="G87" i="155"/>
  <c r="G94" i="155" s="1"/>
  <c r="G85" i="156"/>
  <c r="G92" i="156" s="1"/>
  <c r="G130" i="156"/>
  <c r="G148" i="156" s="1"/>
  <c r="G171" i="156" s="1"/>
  <c r="G178" i="156" s="1"/>
  <c r="G132" i="157"/>
  <c r="G150" i="157" s="1"/>
  <c r="G172" i="157" s="1"/>
  <c r="G87" i="157"/>
  <c r="G94" i="157" s="1"/>
  <c r="G225" i="158"/>
  <c r="G142" i="158"/>
  <c r="G93" i="158"/>
  <c r="G100" i="158" s="1"/>
  <c r="G130" i="159"/>
  <c r="G148" i="159" s="1"/>
  <c r="G171" i="159" s="1"/>
  <c r="G178" i="159" s="1"/>
  <c r="G192" i="159" s="1"/>
  <c r="G85" i="159"/>
  <c r="G92" i="159" s="1"/>
  <c r="G45" i="160"/>
  <c r="G88" i="152"/>
  <c r="G133" i="152"/>
  <c r="G151" i="152" s="1"/>
  <c r="G173" i="152" s="1"/>
  <c r="G131" i="159"/>
  <c r="G86" i="159"/>
  <c r="G93" i="159" s="1"/>
  <c r="G88" i="160"/>
  <c r="G133" i="160"/>
  <c r="G151" i="160" s="1"/>
  <c r="G173" i="160" s="1"/>
  <c r="G143" i="161"/>
  <c r="G226" i="161"/>
  <c r="G130" i="161"/>
  <c r="G148" i="161" s="1"/>
  <c r="G171" i="161" s="1"/>
  <c r="G85" i="161"/>
  <c r="G92" i="161" s="1"/>
  <c r="G134" i="161"/>
  <c r="G89" i="161"/>
  <c r="G96" i="161" s="1"/>
  <c r="G62" i="157"/>
  <c r="G79" i="157" s="1"/>
  <c r="G26" i="157"/>
  <c r="G125" i="157"/>
  <c r="G29" i="154"/>
  <c r="G128" i="154"/>
  <c r="G65" i="154"/>
  <c r="G82" i="154" s="1"/>
  <c r="G123" i="157"/>
  <c r="G24" i="157"/>
  <c r="G60" i="157"/>
  <c r="G77" i="157" s="1"/>
  <c r="G36" i="154"/>
  <c r="G71" i="154"/>
  <c r="G66" i="157"/>
  <c r="G31" i="157"/>
  <c r="G35" i="153"/>
  <c r="G70" i="153"/>
  <c r="G123" i="155"/>
  <c r="G24" i="155"/>
  <c r="G60" i="155"/>
  <c r="G77" i="155" s="1"/>
  <c r="G243" i="152"/>
  <c r="G304" i="152"/>
  <c r="G336" i="152" s="1"/>
  <c r="G353" i="152" s="1"/>
  <c r="G242" i="154"/>
  <c r="G303" i="154"/>
  <c r="G335" i="154" s="1"/>
  <c r="G352" i="154" s="1"/>
  <c r="G245" i="149"/>
  <c r="G306" i="149"/>
  <c r="G338" i="149" s="1"/>
  <c r="G355" i="149" s="1"/>
  <c r="G241" i="155"/>
  <c r="G302" i="155"/>
  <c r="G334" i="155" s="1"/>
  <c r="G351" i="155" s="1"/>
  <c r="G304" i="156"/>
  <c r="G336" i="156" s="1"/>
  <c r="G353" i="156" s="1"/>
  <c r="G243" i="156"/>
  <c r="G306" i="158"/>
  <c r="G338" i="158" s="1"/>
  <c r="G355" i="158" s="1"/>
  <c r="G245" i="158"/>
  <c r="G240" i="154"/>
  <c r="G301" i="154"/>
  <c r="G333" i="154" s="1"/>
  <c r="G350" i="154" s="1"/>
  <c r="G240" i="156"/>
  <c r="G301" i="156"/>
  <c r="G333" i="156" s="1"/>
  <c r="G350" i="156" s="1"/>
  <c r="G303" i="156"/>
  <c r="G335" i="156" s="1"/>
  <c r="G352" i="156" s="1"/>
  <c r="G242" i="156"/>
  <c r="G241" i="158"/>
  <c r="G302" i="158"/>
  <c r="G334" i="158" s="1"/>
  <c r="G351" i="158" s="1"/>
  <c r="G87" i="150"/>
  <c r="G94" i="150" s="1"/>
  <c r="G132" i="150"/>
  <c r="G150" i="150" s="1"/>
  <c r="G172" i="150" s="1"/>
  <c r="G88" i="158"/>
  <c r="G133" i="158"/>
  <c r="G151" i="158" s="1"/>
  <c r="G173" i="158" s="1"/>
  <c r="G84" i="150"/>
  <c r="G91" i="150" s="1"/>
  <c r="G98" i="150" s="1"/>
  <c r="G129" i="150"/>
  <c r="G147" i="150" s="1"/>
  <c r="G170" i="150" s="1"/>
  <c r="G88" i="150"/>
  <c r="G133" i="150"/>
  <c r="G151" i="150" s="1"/>
  <c r="G173" i="150" s="1"/>
  <c r="G179" i="150" s="1"/>
  <c r="G194" i="150" s="1"/>
  <c r="G87" i="152"/>
  <c r="G94" i="152" s="1"/>
  <c r="G132" i="152"/>
  <c r="G150" i="152" s="1"/>
  <c r="G172" i="152" s="1"/>
  <c r="G141" i="153"/>
  <c r="G224" i="153"/>
  <c r="G130" i="158"/>
  <c r="G148" i="158" s="1"/>
  <c r="G171" i="158" s="1"/>
  <c r="G85" i="158"/>
  <c r="G92" i="158" s="1"/>
  <c r="G140" i="159"/>
  <c r="G223" i="159"/>
  <c r="G132" i="159"/>
  <c r="G150" i="159" s="1"/>
  <c r="G172" i="159" s="1"/>
  <c r="G87" i="159"/>
  <c r="G94" i="159" s="1"/>
  <c r="G47" i="160"/>
  <c r="G225" i="160"/>
  <c r="G142" i="160"/>
  <c r="G87" i="149"/>
  <c r="G94" i="149" s="1"/>
  <c r="G132" i="149"/>
  <c r="G150" i="149" s="1"/>
  <c r="G172" i="149" s="1"/>
  <c r="G179" i="149" s="1"/>
  <c r="G194" i="149" s="1"/>
  <c r="G131" i="152"/>
  <c r="G86" i="152"/>
  <c r="G93" i="152" s="1"/>
  <c r="G84" i="158"/>
  <c r="G91" i="158" s="1"/>
  <c r="G129" i="158"/>
  <c r="G147" i="158" s="1"/>
  <c r="G170" i="158" s="1"/>
  <c r="G224" i="161"/>
  <c r="G141" i="161"/>
  <c r="G87" i="161"/>
  <c r="G94" i="161" s="1"/>
  <c r="G132" i="161"/>
  <c r="G150" i="161" s="1"/>
  <c r="G172" i="161" s="1"/>
  <c r="G241" i="147"/>
  <c r="G302" i="147"/>
  <c r="G242" i="149"/>
  <c r="G303" i="149"/>
  <c r="G335" i="149" s="1"/>
  <c r="G352" i="149" s="1"/>
  <c r="G245" i="152"/>
  <c r="G306" i="152"/>
  <c r="G338" i="152" s="1"/>
  <c r="G355" i="152" s="1"/>
  <c r="G243" i="155"/>
  <c r="G304" i="155"/>
  <c r="G336" i="155" s="1"/>
  <c r="G353" i="155" s="1"/>
  <c r="G245" i="160"/>
  <c r="G306" i="160"/>
  <c r="G338" i="160" s="1"/>
  <c r="G355" i="160" s="1"/>
  <c r="G154" i="147"/>
  <c r="G306" i="150"/>
  <c r="G338" i="150" s="1"/>
  <c r="G355" i="150" s="1"/>
  <c r="G245" i="150"/>
  <c r="G245" i="157"/>
  <c r="G306" i="157"/>
  <c r="G338" i="157" s="1"/>
  <c r="G355" i="157" s="1"/>
  <c r="G241" i="159"/>
  <c r="G302" i="159"/>
  <c r="G334" i="159" s="1"/>
  <c r="G351" i="159" s="1"/>
  <c r="G243" i="160"/>
  <c r="G304" i="160"/>
  <c r="G336" i="160" s="1"/>
  <c r="G353" i="160" s="1"/>
  <c r="G234" i="158"/>
  <c r="G152" i="158"/>
  <c r="G159" i="158" s="1"/>
  <c r="G149" i="149"/>
  <c r="G156" i="149" s="1"/>
  <c r="G231" i="149"/>
  <c r="E258" i="147"/>
  <c r="E273" i="147" s="1"/>
  <c r="G86" i="147"/>
  <c r="G93" i="147" s="1"/>
  <c r="G131" i="147"/>
  <c r="G132" i="153"/>
  <c r="G150" i="153" s="1"/>
  <c r="G172" i="153" s="1"/>
  <c r="G87" i="153"/>
  <c r="G94" i="153" s="1"/>
  <c r="G88" i="154"/>
  <c r="G133" i="154"/>
  <c r="G151" i="154" s="1"/>
  <c r="G173" i="154" s="1"/>
  <c r="G89" i="156"/>
  <c r="G96" i="156" s="1"/>
  <c r="G134" i="156"/>
  <c r="G87" i="147"/>
  <c r="G94" i="147" s="1"/>
  <c r="G98" i="147" s="1"/>
  <c r="G132" i="147"/>
  <c r="G150" i="147" s="1"/>
  <c r="G172" i="147" s="1"/>
  <c r="G41" i="150"/>
  <c r="G45" i="150" s="1"/>
  <c r="G226" i="150"/>
  <c r="G143" i="150"/>
  <c r="G141" i="151"/>
  <c r="G224" i="151"/>
  <c r="G131" i="151"/>
  <c r="G86" i="151"/>
  <c r="G93" i="151" s="1"/>
  <c r="G223" i="152"/>
  <c r="G140" i="152"/>
  <c r="G86" i="153"/>
  <c r="G93" i="153" s="1"/>
  <c r="G131" i="153"/>
  <c r="G39" i="154"/>
  <c r="G40" i="158"/>
  <c r="G47" i="158" s="1"/>
  <c r="G132" i="158"/>
  <c r="G150" i="158" s="1"/>
  <c r="G172" i="158" s="1"/>
  <c r="G179" i="158" s="1"/>
  <c r="G194" i="158" s="1"/>
  <c r="G87" i="158"/>
  <c r="G94" i="158" s="1"/>
  <c r="G142" i="159"/>
  <c r="G225" i="159"/>
  <c r="G223" i="160"/>
  <c r="G140" i="160"/>
  <c r="G85" i="160"/>
  <c r="G92" i="160" s="1"/>
  <c r="G130" i="160"/>
  <c r="G148" i="160" s="1"/>
  <c r="G171" i="160" s="1"/>
  <c r="G89" i="160"/>
  <c r="G96" i="160" s="1"/>
  <c r="G134" i="160"/>
  <c r="G84" i="149"/>
  <c r="G91" i="149" s="1"/>
  <c r="G129" i="149"/>
  <c r="G147" i="149" s="1"/>
  <c r="G170" i="149" s="1"/>
  <c r="G85" i="150"/>
  <c r="G92" i="150" s="1"/>
  <c r="G130" i="150"/>
  <c r="G148" i="150" s="1"/>
  <c r="G171" i="150" s="1"/>
  <c r="G89" i="151"/>
  <c r="G96" i="151" s="1"/>
  <c r="G134" i="151"/>
  <c r="G88" i="155"/>
  <c r="G133" i="155"/>
  <c r="G151" i="155" s="1"/>
  <c r="G173" i="155" s="1"/>
  <c r="G129" i="160"/>
  <c r="G147" i="160" s="1"/>
  <c r="G170" i="160" s="1"/>
  <c r="G84" i="160"/>
  <c r="G91" i="160" s="1"/>
  <c r="G41" i="161"/>
  <c r="G45" i="161" s="1"/>
  <c r="G86" i="161"/>
  <c r="G93" i="161" s="1"/>
  <c r="G131" i="161"/>
  <c r="H442" i="4"/>
  <c r="G16" i="154" s="1" a="1"/>
  <c r="G16" i="154" s="1"/>
  <c r="H436" i="4"/>
  <c r="G10" i="154" s="1" a="1"/>
  <c r="G10" i="154" s="1"/>
  <c r="H477" i="4"/>
  <c r="G15" i="157" s="1" a="1"/>
  <c r="G15" i="157" s="1"/>
  <c r="H476" i="4"/>
  <c r="G14" i="157" s="1" a="1"/>
  <c r="G14" i="157" s="1"/>
  <c r="G45" i="159" l="1"/>
  <c r="G155" i="152"/>
  <c r="G157" i="160"/>
  <c r="G45" i="153"/>
  <c r="G157" i="149"/>
  <c r="G155" i="153"/>
  <c r="G155" i="161"/>
  <c r="G100" i="152"/>
  <c r="G100" i="159"/>
  <c r="G178" i="150"/>
  <c r="G192" i="150" s="1"/>
  <c r="G200" i="150" s="1"/>
  <c r="G229" i="150" s="1"/>
  <c r="G154" i="152"/>
  <c r="G157" i="150"/>
  <c r="G100" i="147"/>
  <c r="G154" i="150"/>
  <c r="G161" i="150" s="1"/>
  <c r="G157" i="157"/>
  <c r="G154" i="153"/>
  <c r="G155" i="149"/>
  <c r="G100" i="161"/>
  <c r="G98" i="149"/>
  <c r="G157" i="151"/>
  <c r="G161" i="151" s="1"/>
  <c r="G38" i="155"/>
  <c r="G45" i="155" s="1"/>
  <c r="G155" i="156"/>
  <c r="G98" i="160"/>
  <c r="G179" i="155"/>
  <c r="G194" i="155" s="1"/>
  <c r="G210" i="155" s="1"/>
  <c r="G218" i="155" s="1"/>
  <c r="G100" i="153"/>
  <c r="G155" i="151"/>
  <c r="G154" i="161"/>
  <c r="G154" i="159"/>
  <c r="G179" i="152"/>
  <c r="G194" i="152" s="1"/>
  <c r="G210" i="152" s="1"/>
  <c r="G218" i="152" s="1"/>
  <c r="G178" i="161"/>
  <c r="G192" i="161" s="1"/>
  <c r="G208" i="161" s="1"/>
  <c r="G216" i="161" s="1"/>
  <c r="G155" i="147"/>
  <c r="G38" i="157"/>
  <c r="G45" i="157" s="1"/>
  <c r="G155" i="154"/>
  <c r="G178" i="160"/>
  <c r="G192" i="160" s="1"/>
  <c r="G208" i="160" s="1"/>
  <c r="G216" i="160" s="1"/>
  <c r="G100" i="151"/>
  <c r="G100" i="160"/>
  <c r="G68" i="157"/>
  <c r="G33" i="157"/>
  <c r="G40" i="157" s="1"/>
  <c r="G47" i="157" s="1"/>
  <c r="G34" i="154"/>
  <c r="G69" i="154"/>
  <c r="G301" i="160"/>
  <c r="G333" i="160" s="1"/>
  <c r="G350" i="160" s="1"/>
  <c r="G240" i="160"/>
  <c r="G242" i="159"/>
  <c r="G303" i="159"/>
  <c r="G335" i="159" s="1"/>
  <c r="G352" i="159" s="1"/>
  <c r="G231" i="153"/>
  <c r="G149" i="153"/>
  <c r="G156" i="153" s="1"/>
  <c r="G241" i="151"/>
  <c r="G302" i="151"/>
  <c r="G334" i="151" s="1"/>
  <c r="G351" i="151" s="1"/>
  <c r="G249" i="149"/>
  <c r="G309" i="149"/>
  <c r="G341" i="149" s="1"/>
  <c r="G359" i="149" s="1"/>
  <c r="G366" i="149" s="1"/>
  <c r="G195" i="149"/>
  <c r="G202" i="149"/>
  <c r="G232" i="149" s="1"/>
  <c r="G210" i="149"/>
  <c r="G218" i="149" s="1"/>
  <c r="G312" i="158"/>
  <c r="G344" i="158" s="1"/>
  <c r="G362" i="158" s="1"/>
  <c r="G369" i="158" s="1"/>
  <c r="G384" i="158" s="1"/>
  <c r="G252" i="158"/>
  <c r="G259" i="158" s="1"/>
  <c r="G274" i="158" s="1"/>
  <c r="G157" i="158"/>
  <c r="G256" i="149"/>
  <c r="G302" i="161"/>
  <c r="G334" i="161" s="1"/>
  <c r="G351" i="161" s="1"/>
  <c r="G241" i="161"/>
  <c r="G98" i="158"/>
  <c r="G149" i="152"/>
  <c r="G156" i="152" s="1"/>
  <c r="G231" i="152"/>
  <c r="G303" i="160"/>
  <c r="G335" i="160" s="1"/>
  <c r="G352" i="160" s="1"/>
  <c r="G242" i="160"/>
  <c r="G178" i="158"/>
  <c r="G192" i="158" s="1"/>
  <c r="G241" i="153"/>
  <c r="G302" i="153"/>
  <c r="G334" i="153" s="1"/>
  <c r="G351" i="153" s="1"/>
  <c r="G195" i="150"/>
  <c r="G210" i="150"/>
  <c r="G218" i="150" s="1"/>
  <c r="G202" i="150"/>
  <c r="G232" i="150" s="1"/>
  <c r="G155" i="160"/>
  <c r="G88" i="153"/>
  <c r="G133" i="153"/>
  <c r="G151" i="153" s="1"/>
  <c r="G173" i="153" s="1"/>
  <c r="G179" i="153" s="1"/>
  <c r="G134" i="154"/>
  <c r="G89" i="154"/>
  <c r="G96" i="154" s="1"/>
  <c r="G100" i="154" s="1"/>
  <c r="G223" i="157"/>
  <c r="G140" i="157"/>
  <c r="G145" i="154"/>
  <c r="G228" i="154"/>
  <c r="G142" i="157"/>
  <c r="G225" i="157"/>
  <c r="G152" i="161"/>
  <c r="G159" i="161" s="1"/>
  <c r="G234" i="161"/>
  <c r="G193" i="161"/>
  <c r="G157" i="161"/>
  <c r="G231" i="159"/>
  <c r="G149" i="159"/>
  <c r="G156" i="159" s="1"/>
  <c r="G192" i="156"/>
  <c r="G193" i="156" s="1"/>
  <c r="G231" i="154"/>
  <c r="G149" i="154"/>
  <c r="G156" i="154" s="1"/>
  <c r="G243" i="153"/>
  <c r="G304" i="153"/>
  <c r="G336" i="153" s="1"/>
  <c r="G353" i="153" s="1"/>
  <c r="G178" i="152"/>
  <c r="G192" i="152" s="1"/>
  <c r="G231" i="150"/>
  <c r="G149" i="150"/>
  <c r="G156" i="150" s="1"/>
  <c r="G234" i="149"/>
  <c r="G152" i="149"/>
  <c r="G159" i="149" s="1"/>
  <c r="G98" i="159"/>
  <c r="G231" i="158"/>
  <c r="G149" i="158"/>
  <c r="G156" i="158" s="1"/>
  <c r="G163" i="158" s="1"/>
  <c r="G98" i="152"/>
  <c r="G152" i="150"/>
  <c r="G159" i="150" s="1"/>
  <c r="G234" i="150"/>
  <c r="G301" i="149"/>
  <c r="G333" i="149" s="1"/>
  <c r="G350" i="149" s="1"/>
  <c r="G240" i="149"/>
  <c r="G149" i="160"/>
  <c r="G156" i="160" s="1"/>
  <c r="G231" i="160"/>
  <c r="G234" i="159"/>
  <c r="G152" i="159"/>
  <c r="G159" i="159" s="1"/>
  <c r="G149" i="155"/>
  <c r="G156" i="155" s="1"/>
  <c r="G231" i="155"/>
  <c r="G179" i="160"/>
  <c r="G194" i="160" s="1"/>
  <c r="G240" i="158"/>
  <c r="G301" i="158"/>
  <c r="G333" i="158" s="1"/>
  <c r="G350" i="158" s="1"/>
  <c r="G98" i="153"/>
  <c r="G242" i="152"/>
  <c r="G303" i="152"/>
  <c r="G335" i="152" s="1"/>
  <c r="G352" i="152" s="1"/>
  <c r="G179" i="151"/>
  <c r="G194" i="151" s="1"/>
  <c r="G306" i="151"/>
  <c r="G338" i="151" s="1"/>
  <c r="G355" i="151" s="1"/>
  <c r="G245" i="151"/>
  <c r="G155" i="150"/>
  <c r="G178" i="149"/>
  <c r="G192" i="149" s="1"/>
  <c r="G231" i="156"/>
  <c r="G149" i="156"/>
  <c r="G156" i="156" s="1"/>
  <c r="G154" i="154"/>
  <c r="G155" i="155"/>
  <c r="G88" i="147"/>
  <c r="G133" i="147"/>
  <c r="G151" i="147" s="1"/>
  <c r="G173" i="147" s="1"/>
  <c r="G179" i="147" s="1"/>
  <c r="G194" i="147" s="1"/>
  <c r="G88" i="159"/>
  <c r="G133" i="159"/>
  <c r="G151" i="159" s="1"/>
  <c r="G173" i="159" s="1"/>
  <c r="G179" i="159" s="1"/>
  <c r="G32" i="157"/>
  <c r="G39" i="157" s="1"/>
  <c r="G67" i="157"/>
  <c r="G27" i="154"/>
  <c r="G126" i="154"/>
  <c r="G63" i="154"/>
  <c r="G80" i="154" s="1"/>
  <c r="G231" i="161"/>
  <c r="G149" i="161"/>
  <c r="G156" i="161" s="1"/>
  <c r="G202" i="155"/>
  <c r="G232" i="155" s="1"/>
  <c r="G152" i="151"/>
  <c r="G159" i="151" s="1"/>
  <c r="G234" i="151"/>
  <c r="G152" i="160"/>
  <c r="G159" i="160" s="1"/>
  <c r="G234" i="160"/>
  <c r="G154" i="160"/>
  <c r="G161" i="160" s="1"/>
  <c r="G195" i="158"/>
  <c r="G202" i="158"/>
  <c r="G232" i="158" s="1"/>
  <c r="G210" i="158"/>
  <c r="G218" i="158" s="1"/>
  <c r="G240" i="152"/>
  <c r="G301" i="152"/>
  <c r="G333" i="152" s="1"/>
  <c r="G350" i="152" s="1"/>
  <c r="G149" i="151"/>
  <c r="G156" i="151" s="1"/>
  <c r="G231" i="151"/>
  <c r="G243" i="150"/>
  <c r="G304" i="150"/>
  <c r="G336" i="150" s="1"/>
  <c r="G353" i="150" s="1"/>
  <c r="G234" i="156"/>
  <c r="G152" i="156"/>
  <c r="G159" i="156" s="1"/>
  <c r="G149" i="147"/>
  <c r="G156" i="147" s="1"/>
  <c r="G231" i="147"/>
  <c r="G249" i="147" s="1"/>
  <c r="G256" i="147" s="1"/>
  <c r="G163" i="149"/>
  <c r="G157" i="147"/>
  <c r="G161" i="147" s="1"/>
  <c r="G240" i="159"/>
  <c r="G301" i="159"/>
  <c r="G333" i="159" s="1"/>
  <c r="G350" i="159" s="1"/>
  <c r="G157" i="159"/>
  <c r="G140" i="155"/>
  <c r="G223" i="155"/>
  <c r="G84" i="157"/>
  <c r="G91" i="157" s="1"/>
  <c r="G98" i="157" s="1"/>
  <c r="G129" i="157"/>
  <c r="G147" i="157" s="1"/>
  <c r="G170" i="157" s="1"/>
  <c r="G43" i="154"/>
  <c r="G47" i="154" s="1"/>
  <c r="G304" i="161"/>
  <c r="G336" i="161" s="1"/>
  <c r="G353" i="161" s="1"/>
  <c r="G243" i="161"/>
  <c r="G193" i="159"/>
  <c r="G208" i="159"/>
  <c r="G216" i="159" s="1"/>
  <c r="G200" i="159"/>
  <c r="G229" i="159" s="1"/>
  <c r="G303" i="158"/>
  <c r="G335" i="158" s="1"/>
  <c r="G352" i="158" s="1"/>
  <c r="G242" i="158"/>
  <c r="G241" i="154"/>
  <c r="G302" i="154"/>
  <c r="G334" i="154" s="1"/>
  <c r="G351" i="154" s="1"/>
  <c r="G157" i="153"/>
  <c r="G234" i="152"/>
  <c r="G152" i="152"/>
  <c r="G159" i="152" s="1"/>
  <c r="E262" i="147"/>
  <c r="E270" i="147"/>
  <c r="E277" i="147" s="1"/>
  <c r="G155" i="159"/>
  <c r="G157" i="155"/>
  <c r="G303" i="151"/>
  <c r="G335" i="151" s="1"/>
  <c r="G352" i="151" s="1"/>
  <c r="G242" i="151"/>
  <c r="G154" i="149"/>
  <c r="G179" i="161"/>
  <c r="G194" i="161" s="1"/>
  <c r="G98" i="161"/>
  <c r="G152" i="147"/>
  <c r="G159" i="147" s="1"/>
  <c r="G234" i="147"/>
  <c r="G252" i="147" s="1"/>
  <c r="G259" i="147" s="1"/>
  <c r="G274" i="147" s="1"/>
  <c r="G306" i="159"/>
  <c r="G338" i="159" s="1"/>
  <c r="G355" i="159" s="1"/>
  <c r="G245" i="159"/>
  <c r="G154" i="158"/>
  <c r="G234" i="155"/>
  <c r="G152" i="155"/>
  <c r="G159" i="155" s="1"/>
  <c r="G234" i="153"/>
  <c r="G152" i="153"/>
  <c r="G159" i="153" s="1"/>
  <c r="G241" i="150"/>
  <c r="G302" i="150"/>
  <c r="G334" i="150" s="1"/>
  <c r="G351" i="150" s="1"/>
  <c r="G192" i="147"/>
  <c r="G152" i="157"/>
  <c r="G159" i="157" s="1"/>
  <c r="G234" i="157"/>
  <c r="G100" i="156"/>
  <c r="G178" i="154"/>
  <c r="G192" i="154" s="1"/>
  <c r="G178" i="153"/>
  <c r="G192" i="153" s="1"/>
  <c r="G193" i="151"/>
  <c r="G200" i="151"/>
  <c r="G229" i="151" s="1"/>
  <c r="G208" i="151"/>
  <c r="G216" i="151" s="1"/>
  <c r="G155" i="158"/>
  <c r="G157" i="156"/>
  <c r="G161" i="156" s="1"/>
  <c r="G157" i="152"/>
  <c r="G88" i="156"/>
  <c r="G133" i="156"/>
  <c r="G151" i="156" s="1"/>
  <c r="G173" i="156" s="1"/>
  <c r="G179" i="156" s="1"/>
  <c r="G84" i="155"/>
  <c r="G91" i="155" s="1"/>
  <c r="G98" i="155" s="1"/>
  <c r="G129" i="155"/>
  <c r="G147" i="155" s="1"/>
  <c r="G170" i="155" s="1"/>
  <c r="G178" i="155" s="1"/>
  <c r="G192" i="155" s="1"/>
  <c r="G88" i="157"/>
  <c r="G133" i="157"/>
  <c r="G151" i="157" s="1"/>
  <c r="G173" i="157" s="1"/>
  <c r="G179" i="157" s="1"/>
  <c r="G194" i="157" s="1"/>
  <c r="G141" i="157"/>
  <c r="G224" i="157"/>
  <c r="G161" i="152" l="1"/>
  <c r="G161" i="149"/>
  <c r="G161" i="158"/>
  <c r="G193" i="160"/>
  <c r="G209" i="160" s="1"/>
  <c r="G217" i="160" s="1"/>
  <c r="G163" i="160"/>
  <c r="G200" i="160"/>
  <c r="G229" i="160" s="1"/>
  <c r="G247" i="160" s="1"/>
  <c r="G254" i="160" s="1"/>
  <c r="G208" i="150"/>
  <c r="G216" i="150" s="1"/>
  <c r="G195" i="155"/>
  <c r="G203" i="155" s="1"/>
  <c r="G233" i="155" s="1"/>
  <c r="G200" i="161"/>
  <c r="G229" i="161" s="1"/>
  <c r="G307" i="161" s="1"/>
  <c r="G339" i="161" s="1"/>
  <c r="G357" i="161" s="1"/>
  <c r="G364" i="161" s="1"/>
  <c r="G161" i="153"/>
  <c r="G161" i="159"/>
  <c r="G193" i="150"/>
  <c r="G201" i="150" s="1"/>
  <c r="G230" i="150" s="1"/>
  <c r="G202" i="152"/>
  <c r="G232" i="152" s="1"/>
  <c r="G310" i="152" s="1"/>
  <c r="G342" i="152" s="1"/>
  <c r="G360" i="152" s="1"/>
  <c r="G367" i="152" s="1"/>
  <c r="G382" i="152" s="1"/>
  <c r="G163" i="152"/>
  <c r="G163" i="161"/>
  <c r="G41" i="154"/>
  <c r="G45" i="154" s="1"/>
  <c r="G161" i="161"/>
  <c r="G195" i="152"/>
  <c r="G211" i="152" s="1"/>
  <c r="G219" i="152" s="1"/>
  <c r="G163" i="151"/>
  <c r="G195" i="157"/>
  <c r="G210" i="157"/>
  <c r="G218" i="157" s="1"/>
  <c r="G202" i="157"/>
  <c r="G232" i="157" s="1"/>
  <c r="G193" i="155"/>
  <c r="G208" i="155"/>
  <c r="G216" i="155" s="1"/>
  <c r="G200" i="155"/>
  <c r="G229" i="155" s="1"/>
  <c r="G201" i="156"/>
  <c r="G230" i="156" s="1"/>
  <c r="G209" i="156"/>
  <c r="G217" i="156" s="1"/>
  <c r="G307" i="151"/>
  <c r="G339" i="151" s="1"/>
  <c r="G357" i="151" s="1"/>
  <c r="G364" i="151" s="1"/>
  <c r="G247" i="151"/>
  <c r="G254" i="151" s="1"/>
  <c r="G193" i="153"/>
  <c r="G208" i="153"/>
  <c r="G216" i="153" s="1"/>
  <c r="G200" i="153"/>
  <c r="G229" i="153" s="1"/>
  <c r="G208" i="147"/>
  <c r="G216" i="147" s="1"/>
  <c r="G200" i="147"/>
  <c r="G229" i="147" s="1"/>
  <c r="G247" i="147" s="1"/>
  <c r="G254" i="147" s="1"/>
  <c r="G252" i="153"/>
  <c r="G259" i="153" s="1"/>
  <c r="G274" i="153" s="1"/>
  <c r="G312" i="153"/>
  <c r="G344" i="153" s="1"/>
  <c r="G362" i="153" s="1"/>
  <c r="G369" i="153" s="1"/>
  <c r="G384" i="153" s="1"/>
  <c r="G195" i="161"/>
  <c r="G202" i="161"/>
  <c r="G232" i="161" s="1"/>
  <c r="G210" i="161"/>
  <c r="G218" i="161" s="1"/>
  <c r="G247" i="159"/>
  <c r="G254" i="159" s="1"/>
  <c r="G307" i="159"/>
  <c r="G339" i="159" s="1"/>
  <c r="G357" i="159" s="1"/>
  <c r="G364" i="159" s="1"/>
  <c r="G201" i="159"/>
  <c r="G230" i="159" s="1"/>
  <c r="G209" i="159"/>
  <c r="G217" i="159" s="1"/>
  <c r="G154" i="155"/>
  <c r="G161" i="155" s="1"/>
  <c r="G271" i="147"/>
  <c r="G278" i="147" s="1"/>
  <c r="G263" i="147"/>
  <c r="G312" i="156"/>
  <c r="G344" i="156" s="1"/>
  <c r="G362" i="156" s="1"/>
  <c r="G369" i="156" s="1"/>
  <c r="G384" i="156" s="1"/>
  <c r="G252" i="156"/>
  <c r="G259" i="156" s="1"/>
  <c r="G274" i="156" s="1"/>
  <c r="G309" i="151"/>
  <c r="G341" i="151" s="1"/>
  <c r="G359" i="151" s="1"/>
  <c r="G366" i="151" s="1"/>
  <c r="G249" i="151"/>
  <c r="G256" i="151" s="1"/>
  <c r="G250" i="158"/>
  <c r="G257" i="158" s="1"/>
  <c r="G272" i="158" s="1"/>
  <c r="G310" i="158"/>
  <c r="G342" i="158" s="1"/>
  <c r="G360" i="158" s="1"/>
  <c r="G367" i="158" s="1"/>
  <c r="G382" i="158" s="1"/>
  <c r="G252" i="160"/>
  <c r="G259" i="160" s="1"/>
  <c r="G274" i="160" s="1"/>
  <c r="G312" i="160"/>
  <c r="G344" i="160" s="1"/>
  <c r="G362" i="160" s="1"/>
  <c r="G369" i="160" s="1"/>
  <c r="G384" i="160" s="1"/>
  <c r="G247" i="150"/>
  <c r="G254" i="150" s="1"/>
  <c r="G307" i="150"/>
  <c r="G339" i="150" s="1"/>
  <c r="G357" i="150" s="1"/>
  <c r="G364" i="150" s="1"/>
  <c r="G194" i="159"/>
  <c r="G195" i="147"/>
  <c r="G210" i="147"/>
  <c r="G218" i="147" s="1"/>
  <c r="G202" i="147"/>
  <c r="G232" i="147" s="1"/>
  <c r="G250" i="147" s="1"/>
  <c r="G257" i="147" s="1"/>
  <c r="G272" i="147" s="1"/>
  <c r="G163" i="156"/>
  <c r="G195" i="160"/>
  <c r="G202" i="160"/>
  <c r="G232" i="160" s="1"/>
  <c r="G210" i="160"/>
  <c r="G218" i="160" s="1"/>
  <c r="G163" i="155"/>
  <c r="G252" i="159"/>
  <c r="G259" i="159" s="1"/>
  <c r="G274" i="159" s="1"/>
  <c r="G312" i="159"/>
  <c r="G344" i="159" s="1"/>
  <c r="G362" i="159" s="1"/>
  <c r="G369" i="159" s="1"/>
  <c r="G384" i="159" s="1"/>
  <c r="G252" i="150"/>
  <c r="G259" i="150" s="1"/>
  <c r="G274" i="150" s="1"/>
  <c r="G312" i="150"/>
  <c r="G344" i="150" s="1"/>
  <c r="G362" i="150" s="1"/>
  <c r="G369" i="150" s="1"/>
  <c r="G384" i="150" s="1"/>
  <c r="G249" i="158"/>
  <c r="G256" i="158" s="1"/>
  <c r="G309" i="158"/>
  <c r="G341" i="158" s="1"/>
  <c r="G359" i="158" s="1"/>
  <c r="G366" i="158" s="1"/>
  <c r="G163" i="150"/>
  <c r="G163" i="159"/>
  <c r="G252" i="161"/>
  <c r="G259" i="161" s="1"/>
  <c r="G274" i="161" s="1"/>
  <c r="G312" i="161"/>
  <c r="G344" i="161" s="1"/>
  <c r="G362" i="161" s="1"/>
  <c r="G369" i="161" s="1"/>
  <c r="G384" i="161" s="1"/>
  <c r="G242" i="157"/>
  <c r="G303" i="157"/>
  <c r="G335" i="157" s="1"/>
  <c r="G352" i="157" s="1"/>
  <c r="G306" i="154"/>
  <c r="G338" i="154" s="1"/>
  <c r="G355" i="154" s="1"/>
  <c r="G245" i="154"/>
  <c r="G154" i="157"/>
  <c r="G161" i="157" s="1"/>
  <c r="G194" i="153"/>
  <c r="G195" i="153" s="1"/>
  <c r="G271" i="149"/>
  <c r="G203" i="149"/>
  <c r="G233" i="149" s="1"/>
  <c r="G211" i="149"/>
  <c r="G219" i="149" s="1"/>
  <c r="G249" i="153"/>
  <c r="G256" i="153" s="1"/>
  <c r="G309" i="153"/>
  <c r="G341" i="153" s="1"/>
  <c r="G359" i="153" s="1"/>
  <c r="G366" i="153" s="1"/>
  <c r="G132" i="154"/>
  <c r="G150" i="154" s="1"/>
  <c r="G172" i="154" s="1"/>
  <c r="G179" i="154" s="1"/>
  <c r="G194" i="154" s="1"/>
  <c r="G87" i="154"/>
  <c r="G94" i="154" s="1"/>
  <c r="G98" i="154" s="1"/>
  <c r="G241" i="157"/>
  <c r="G302" i="157"/>
  <c r="G334" i="157" s="1"/>
  <c r="G351" i="157" s="1"/>
  <c r="G194" i="156"/>
  <c r="G195" i="156" s="1"/>
  <c r="G201" i="151"/>
  <c r="G230" i="151" s="1"/>
  <c r="G209" i="151"/>
  <c r="G217" i="151" s="1"/>
  <c r="G193" i="154"/>
  <c r="G200" i="154"/>
  <c r="G229" i="154" s="1"/>
  <c r="G208" i="154"/>
  <c r="G216" i="154" s="1"/>
  <c r="G312" i="157"/>
  <c r="G344" i="157" s="1"/>
  <c r="G362" i="157" s="1"/>
  <c r="G369" i="157" s="1"/>
  <c r="G384" i="157" s="1"/>
  <c r="G252" i="157"/>
  <c r="G259" i="157" s="1"/>
  <c r="G274" i="157" s="1"/>
  <c r="G193" i="147"/>
  <c r="G252" i="155"/>
  <c r="G259" i="155" s="1"/>
  <c r="G274" i="155" s="1"/>
  <c r="G312" i="155"/>
  <c r="G344" i="155" s="1"/>
  <c r="G362" i="155" s="1"/>
  <c r="G369" i="155" s="1"/>
  <c r="G384" i="155" s="1"/>
  <c r="G252" i="152"/>
  <c r="G259" i="152" s="1"/>
  <c r="G274" i="152" s="1"/>
  <c r="G312" i="152"/>
  <c r="G344" i="152" s="1"/>
  <c r="G362" i="152" s="1"/>
  <c r="G369" i="152" s="1"/>
  <c r="G384" i="152" s="1"/>
  <c r="G301" i="155"/>
  <c r="G333" i="155" s="1"/>
  <c r="G350" i="155" s="1"/>
  <c r="G240" i="155"/>
  <c r="G163" i="147"/>
  <c r="G211" i="158"/>
  <c r="G219" i="158" s="1"/>
  <c r="G203" i="158"/>
  <c r="G233" i="158" s="1"/>
  <c r="G252" i="151"/>
  <c r="G259" i="151" s="1"/>
  <c r="G274" i="151" s="1"/>
  <c r="G312" i="151"/>
  <c r="G344" i="151" s="1"/>
  <c r="G362" i="151" s="1"/>
  <c r="G369" i="151" s="1"/>
  <c r="G384" i="151" s="1"/>
  <c r="G310" i="155"/>
  <c r="G342" i="155" s="1"/>
  <c r="G360" i="155" s="1"/>
  <c r="G367" i="155" s="1"/>
  <c r="G382" i="155" s="1"/>
  <c r="G250" i="155"/>
  <c r="G257" i="155" s="1"/>
  <c r="G272" i="155" s="1"/>
  <c r="G249" i="161"/>
  <c r="G256" i="161" s="1"/>
  <c r="G309" i="161"/>
  <c r="G341" i="161" s="1"/>
  <c r="G359" i="161" s="1"/>
  <c r="G366" i="161" s="1"/>
  <c r="G226" i="154"/>
  <c r="G143" i="154"/>
  <c r="G130" i="157"/>
  <c r="G148" i="157" s="1"/>
  <c r="G171" i="157" s="1"/>
  <c r="G178" i="157" s="1"/>
  <c r="G192" i="157" s="1"/>
  <c r="G85" i="157"/>
  <c r="G92" i="157" s="1"/>
  <c r="G249" i="156"/>
  <c r="G256" i="156" s="1"/>
  <c r="G309" i="156"/>
  <c r="G341" i="156" s="1"/>
  <c r="G359" i="156" s="1"/>
  <c r="G366" i="156" s="1"/>
  <c r="G193" i="149"/>
  <c r="G200" i="149"/>
  <c r="G229" i="149" s="1"/>
  <c r="G208" i="149"/>
  <c r="G216" i="149" s="1"/>
  <c r="G195" i="151"/>
  <c r="G202" i="151"/>
  <c r="G232" i="151" s="1"/>
  <c r="G210" i="151"/>
  <c r="G218" i="151" s="1"/>
  <c r="G249" i="155"/>
  <c r="G256" i="155" s="1"/>
  <c r="G309" i="155"/>
  <c r="G341" i="155" s="1"/>
  <c r="G359" i="155" s="1"/>
  <c r="G366" i="155" s="1"/>
  <c r="G309" i="160"/>
  <c r="G341" i="160" s="1"/>
  <c r="G359" i="160" s="1"/>
  <c r="G366" i="160" s="1"/>
  <c r="G249" i="160"/>
  <c r="G256" i="160" s="1"/>
  <c r="G252" i="149"/>
  <c r="G259" i="149" s="1"/>
  <c r="G274" i="149" s="1"/>
  <c r="G312" i="149"/>
  <c r="G344" i="149" s="1"/>
  <c r="G362" i="149" s="1"/>
  <c r="G369" i="149" s="1"/>
  <c r="G384" i="149" s="1"/>
  <c r="G249" i="150"/>
  <c r="G256" i="150" s="1"/>
  <c r="G309" i="150"/>
  <c r="G341" i="150" s="1"/>
  <c r="G359" i="150" s="1"/>
  <c r="G366" i="150" s="1"/>
  <c r="G193" i="152"/>
  <c r="G208" i="152"/>
  <c r="G216" i="152" s="1"/>
  <c r="G200" i="152"/>
  <c r="G229" i="152" s="1"/>
  <c r="G249" i="154"/>
  <c r="G256" i="154" s="1"/>
  <c r="G309" i="154"/>
  <c r="G341" i="154" s="1"/>
  <c r="G359" i="154" s="1"/>
  <c r="G366" i="154" s="1"/>
  <c r="G208" i="156"/>
  <c r="G216" i="156" s="1"/>
  <c r="G200" i="156"/>
  <c r="G229" i="156" s="1"/>
  <c r="G309" i="159"/>
  <c r="G341" i="159" s="1"/>
  <c r="G359" i="159" s="1"/>
  <c r="G366" i="159" s="1"/>
  <c r="G249" i="159"/>
  <c r="G256" i="159" s="1"/>
  <c r="G247" i="161"/>
  <c r="G254" i="161" s="1"/>
  <c r="G201" i="161"/>
  <c r="G230" i="161" s="1"/>
  <c r="G209" i="161"/>
  <c r="G217" i="161" s="1"/>
  <c r="G301" i="157"/>
  <c r="G333" i="157" s="1"/>
  <c r="G350" i="157" s="1"/>
  <c r="G240" i="157"/>
  <c r="G234" i="154"/>
  <c r="G152" i="154"/>
  <c r="G159" i="154" s="1"/>
  <c r="G163" i="154" s="1"/>
  <c r="G310" i="150"/>
  <c r="G342" i="150" s="1"/>
  <c r="G360" i="150" s="1"/>
  <c r="G367" i="150" s="1"/>
  <c r="G382" i="150" s="1"/>
  <c r="G250" i="150"/>
  <c r="G257" i="150" s="1"/>
  <c r="G272" i="150" s="1"/>
  <c r="G211" i="150"/>
  <c r="G219" i="150" s="1"/>
  <c r="G203" i="150"/>
  <c r="G233" i="150" s="1"/>
  <c r="G193" i="158"/>
  <c r="G200" i="158"/>
  <c r="G229" i="158" s="1"/>
  <c r="G208" i="158"/>
  <c r="G216" i="158" s="1"/>
  <c r="G309" i="152"/>
  <c r="G341" i="152" s="1"/>
  <c r="G359" i="152" s="1"/>
  <c r="G366" i="152" s="1"/>
  <c r="G249" i="152"/>
  <c r="G256" i="152" s="1"/>
  <c r="G310" i="149"/>
  <c r="G342" i="149" s="1"/>
  <c r="G360" i="149" s="1"/>
  <c r="G367" i="149" s="1"/>
  <c r="G382" i="149" s="1"/>
  <c r="G250" i="149"/>
  <c r="G257" i="149" s="1"/>
  <c r="G272" i="149" s="1"/>
  <c r="G381" i="149"/>
  <c r="G163" i="153"/>
  <c r="G131" i="157"/>
  <c r="G86" i="157"/>
  <c r="G93" i="157" s="1"/>
  <c r="G100" i="157" s="1"/>
  <c r="G250" i="152" l="1"/>
  <c r="G257" i="152" s="1"/>
  <c r="G272" i="152" s="1"/>
  <c r="G157" i="154"/>
  <c r="G161" i="154" s="1"/>
  <c r="G211" i="155"/>
  <c r="G219" i="155" s="1"/>
  <c r="G201" i="160"/>
  <c r="G230" i="160" s="1"/>
  <c r="G308" i="160" s="1"/>
  <c r="G340" i="160" s="1"/>
  <c r="G358" i="160" s="1"/>
  <c r="G365" i="160" s="1"/>
  <c r="G307" i="160"/>
  <c r="G339" i="160" s="1"/>
  <c r="G357" i="160" s="1"/>
  <c r="G364" i="160" s="1"/>
  <c r="G203" i="152"/>
  <c r="G233" i="152" s="1"/>
  <c r="G251" i="152" s="1"/>
  <c r="G209" i="150"/>
  <c r="G217" i="150" s="1"/>
  <c r="G373" i="149"/>
  <c r="G388" i="149"/>
  <c r="G271" i="152"/>
  <c r="G278" i="152" s="1"/>
  <c r="G263" i="152"/>
  <c r="G211" i="156"/>
  <c r="G219" i="156" s="1"/>
  <c r="G203" i="156"/>
  <c r="G233" i="156" s="1"/>
  <c r="G381" i="152"/>
  <c r="G388" i="152" s="1"/>
  <c r="G373" i="152"/>
  <c r="G307" i="158"/>
  <c r="G339" i="158" s="1"/>
  <c r="G357" i="158" s="1"/>
  <c r="G364" i="158" s="1"/>
  <c r="G247" i="158"/>
  <c r="G254" i="158" s="1"/>
  <c r="G311" i="150"/>
  <c r="G343" i="150" s="1"/>
  <c r="G361" i="150" s="1"/>
  <c r="G251" i="150"/>
  <c r="G312" i="154"/>
  <c r="G344" i="154" s="1"/>
  <c r="G362" i="154" s="1"/>
  <c r="G369" i="154" s="1"/>
  <c r="G384" i="154" s="1"/>
  <c r="G252" i="154"/>
  <c r="G269" i="161"/>
  <c r="G263" i="159"/>
  <c r="G271" i="159"/>
  <c r="G278" i="159" s="1"/>
  <c r="G247" i="156"/>
  <c r="G254" i="156" s="1"/>
  <c r="G307" i="156"/>
  <c r="G339" i="156" s="1"/>
  <c r="G357" i="156" s="1"/>
  <c r="G364" i="156" s="1"/>
  <c r="G381" i="154"/>
  <c r="G373" i="154"/>
  <c r="G247" i="152"/>
  <c r="G254" i="152" s="1"/>
  <c r="G307" i="152"/>
  <c r="G339" i="152" s="1"/>
  <c r="G357" i="152" s="1"/>
  <c r="G364" i="152" s="1"/>
  <c r="G201" i="152"/>
  <c r="G230" i="152" s="1"/>
  <c r="G209" i="152"/>
  <c r="G217" i="152" s="1"/>
  <c r="G271" i="150"/>
  <c r="G278" i="150" s="1"/>
  <c r="G263" i="150"/>
  <c r="G373" i="160"/>
  <c r="G381" i="160"/>
  <c r="G388" i="160" s="1"/>
  <c r="G263" i="155"/>
  <c r="G271" i="155"/>
  <c r="G278" i="155" s="1"/>
  <c r="G203" i="151"/>
  <c r="G233" i="151" s="1"/>
  <c r="G211" i="151"/>
  <c r="G219" i="151" s="1"/>
  <c r="G247" i="149"/>
  <c r="G254" i="149" s="1"/>
  <c r="G307" i="149"/>
  <c r="G339" i="149" s="1"/>
  <c r="G357" i="149" s="1"/>
  <c r="G364" i="149" s="1"/>
  <c r="G381" i="156"/>
  <c r="G388" i="156" s="1"/>
  <c r="G373" i="156"/>
  <c r="G373" i="161"/>
  <c r="G381" i="161"/>
  <c r="G388" i="161" s="1"/>
  <c r="G379" i="160"/>
  <c r="G251" i="158"/>
  <c r="G311" i="158"/>
  <c r="G343" i="158" s="1"/>
  <c r="G361" i="158" s="1"/>
  <c r="G209" i="147"/>
  <c r="G217" i="147" s="1"/>
  <c r="G201" i="147"/>
  <c r="G230" i="147" s="1"/>
  <c r="G247" i="154"/>
  <c r="G254" i="154" s="1"/>
  <c r="G307" i="154"/>
  <c r="G339" i="154" s="1"/>
  <c r="G357" i="154" s="1"/>
  <c r="G364" i="154" s="1"/>
  <c r="G381" i="153"/>
  <c r="G388" i="153" s="1"/>
  <c r="G373" i="153"/>
  <c r="G278" i="149"/>
  <c r="G210" i="153"/>
  <c r="G218" i="153" s="1"/>
  <c r="G202" i="153"/>
  <c r="G232" i="153" s="1"/>
  <c r="G259" i="154"/>
  <c r="G274" i="154" s="1"/>
  <c r="G271" i="158"/>
  <c r="G278" i="158" s="1"/>
  <c r="G263" i="158"/>
  <c r="G203" i="160"/>
  <c r="G233" i="160" s="1"/>
  <c r="G211" i="160"/>
  <c r="G219" i="160" s="1"/>
  <c r="G202" i="159"/>
  <c r="G232" i="159" s="1"/>
  <c r="G210" i="159"/>
  <c r="G218" i="159" s="1"/>
  <c r="G248" i="150"/>
  <c r="G255" i="150" s="1"/>
  <c r="G308" i="150"/>
  <c r="G340" i="150" s="1"/>
  <c r="G358" i="150" s="1"/>
  <c r="G365" i="150" s="1"/>
  <c r="G269" i="150"/>
  <c r="G276" i="150" s="1"/>
  <c r="G261" i="150"/>
  <c r="G373" i="151"/>
  <c r="G381" i="151"/>
  <c r="G388" i="151" s="1"/>
  <c r="G379" i="159"/>
  <c r="G211" i="161"/>
  <c r="G219" i="161" s="1"/>
  <c r="G203" i="161"/>
  <c r="G233" i="161" s="1"/>
  <c r="G269" i="147"/>
  <c r="G276" i="147" s="1"/>
  <c r="G261" i="147"/>
  <c r="G247" i="153"/>
  <c r="G254" i="153" s="1"/>
  <c r="G307" i="153"/>
  <c r="G339" i="153" s="1"/>
  <c r="G357" i="153" s="1"/>
  <c r="G364" i="153" s="1"/>
  <c r="G209" i="153"/>
  <c r="G217" i="153" s="1"/>
  <c r="G201" i="153"/>
  <c r="G230" i="153" s="1"/>
  <c r="G379" i="151"/>
  <c r="G155" i="157"/>
  <c r="G308" i="156"/>
  <c r="G340" i="156" s="1"/>
  <c r="G358" i="156" s="1"/>
  <c r="G365" i="156" s="1"/>
  <c r="G248" i="156"/>
  <c r="G255" i="156" s="1"/>
  <c r="G310" i="157"/>
  <c r="G342" i="157" s="1"/>
  <c r="G360" i="157" s="1"/>
  <c r="G367" i="157" s="1"/>
  <c r="G382" i="157" s="1"/>
  <c r="G250" i="157"/>
  <c r="G257" i="157" s="1"/>
  <c r="G272" i="157" s="1"/>
  <c r="G211" i="157"/>
  <c r="G219" i="157" s="1"/>
  <c r="G203" i="157"/>
  <c r="G233" i="157" s="1"/>
  <c r="G149" i="157"/>
  <c r="G156" i="157" s="1"/>
  <c r="G163" i="157" s="1"/>
  <c r="G231" i="157"/>
  <c r="G201" i="158"/>
  <c r="G230" i="158" s="1"/>
  <c r="G209" i="158"/>
  <c r="G217" i="158" s="1"/>
  <c r="G248" i="161"/>
  <c r="G255" i="161" s="1"/>
  <c r="G308" i="161"/>
  <c r="G340" i="161" s="1"/>
  <c r="G358" i="161" s="1"/>
  <c r="G365" i="161" s="1"/>
  <c r="G379" i="161"/>
  <c r="G373" i="159"/>
  <c r="G381" i="159"/>
  <c r="G388" i="159" s="1"/>
  <c r="G271" i="154"/>
  <c r="G263" i="154"/>
  <c r="G373" i="150"/>
  <c r="G381" i="150"/>
  <c r="G388" i="150" s="1"/>
  <c r="G271" i="160"/>
  <c r="G278" i="160" s="1"/>
  <c r="G263" i="160"/>
  <c r="G373" i="155"/>
  <c r="G381" i="155"/>
  <c r="G388" i="155" s="1"/>
  <c r="G250" i="151"/>
  <c r="G257" i="151" s="1"/>
  <c r="G272" i="151" s="1"/>
  <c r="G310" i="151"/>
  <c r="G342" i="151" s="1"/>
  <c r="G360" i="151" s="1"/>
  <c r="G367" i="151" s="1"/>
  <c r="G382" i="151" s="1"/>
  <c r="G209" i="149"/>
  <c r="G217" i="149" s="1"/>
  <c r="G201" i="149"/>
  <c r="G230" i="149" s="1"/>
  <c r="G263" i="156"/>
  <c r="G271" i="156"/>
  <c r="G278" i="156" s="1"/>
  <c r="G193" i="157"/>
  <c r="G208" i="157"/>
  <c r="G216" i="157" s="1"/>
  <c r="G200" i="157"/>
  <c r="G229" i="157" s="1"/>
  <c r="G243" i="154"/>
  <c r="G304" i="154"/>
  <c r="G336" i="154" s="1"/>
  <c r="G353" i="154" s="1"/>
  <c r="G263" i="161"/>
  <c r="G271" i="161"/>
  <c r="G278" i="161" s="1"/>
  <c r="G251" i="155"/>
  <c r="G311" i="155"/>
  <c r="G343" i="155" s="1"/>
  <c r="G361" i="155" s="1"/>
  <c r="G269" i="160"/>
  <c r="G209" i="154"/>
  <c r="G217" i="154" s="1"/>
  <c r="G201" i="154"/>
  <c r="G230" i="154" s="1"/>
  <c r="G248" i="151"/>
  <c r="G255" i="151" s="1"/>
  <c r="G308" i="151"/>
  <c r="G340" i="151" s="1"/>
  <c r="G358" i="151" s="1"/>
  <c r="G365" i="151" s="1"/>
  <c r="G210" i="156"/>
  <c r="G218" i="156" s="1"/>
  <c r="G202" i="156"/>
  <c r="G232" i="156" s="1"/>
  <c r="G195" i="154"/>
  <c r="G210" i="154"/>
  <c r="G218" i="154" s="1"/>
  <c r="G202" i="154"/>
  <c r="G232" i="154" s="1"/>
  <c r="G271" i="153"/>
  <c r="G278" i="153" s="1"/>
  <c r="G263" i="153"/>
  <c r="G311" i="149"/>
  <c r="G343" i="149" s="1"/>
  <c r="G361" i="149" s="1"/>
  <c r="G251" i="149"/>
  <c r="G263" i="149"/>
  <c r="G203" i="153"/>
  <c r="G233" i="153" s="1"/>
  <c r="G211" i="153"/>
  <c r="G219" i="153" s="1"/>
  <c r="G373" i="158"/>
  <c r="G381" i="158"/>
  <c r="G388" i="158" s="1"/>
  <c r="G250" i="160"/>
  <c r="G257" i="160" s="1"/>
  <c r="G272" i="160" s="1"/>
  <c r="G310" i="160"/>
  <c r="G342" i="160" s="1"/>
  <c r="G360" i="160" s="1"/>
  <c r="G367" i="160" s="1"/>
  <c r="G382" i="160" s="1"/>
  <c r="G211" i="147"/>
  <c r="G219" i="147" s="1"/>
  <c r="G203" i="147"/>
  <c r="G233" i="147" s="1"/>
  <c r="G195" i="159"/>
  <c r="G379" i="150"/>
  <c r="G386" i="150" s="1"/>
  <c r="G371" i="150"/>
  <c r="G263" i="151"/>
  <c r="G271" i="151"/>
  <c r="G278" i="151" s="1"/>
  <c r="G308" i="159"/>
  <c r="G340" i="159" s="1"/>
  <c r="G358" i="159" s="1"/>
  <c r="G365" i="159" s="1"/>
  <c r="G248" i="159"/>
  <c r="G255" i="159" s="1"/>
  <c r="G269" i="159"/>
  <c r="G250" i="161"/>
  <c r="G257" i="161" s="1"/>
  <c r="G272" i="161" s="1"/>
  <c r="G310" i="161"/>
  <c r="G342" i="161" s="1"/>
  <c r="G360" i="161" s="1"/>
  <c r="G367" i="161" s="1"/>
  <c r="G382" i="161" s="1"/>
  <c r="G269" i="151"/>
  <c r="G247" i="155"/>
  <c r="G254" i="155" s="1"/>
  <c r="G307" i="155"/>
  <c r="G339" i="155" s="1"/>
  <c r="G357" i="155" s="1"/>
  <c r="G364" i="155" s="1"/>
  <c r="G209" i="155"/>
  <c r="G217" i="155" s="1"/>
  <c r="G201" i="155"/>
  <c r="G230" i="155" s="1"/>
  <c r="G311" i="152" l="1"/>
  <c r="G343" i="152" s="1"/>
  <c r="G361" i="152" s="1"/>
  <c r="G248" i="160"/>
  <c r="G255" i="160" s="1"/>
  <c r="G270" i="160" s="1"/>
  <c r="G276" i="151"/>
  <c r="G278" i="154"/>
  <c r="G261" i="151"/>
  <c r="G388" i="154"/>
  <c r="G308" i="155"/>
  <c r="G340" i="155" s="1"/>
  <c r="G358" i="155" s="1"/>
  <c r="G365" i="155" s="1"/>
  <c r="G248" i="155"/>
  <c r="G255" i="155" s="1"/>
  <c r="G379" i="155"/>
  <c r="G386" i="155" s="1"/>
  <c r="G371" i="155"/>
  <c r="G270" i="159"/>
  <c r="G211" i="159"/>
  <c r="G219" i="159" s="1"/>
  <c r="G203" i="159"/>
  <c r="G233" i="159" s="1"/>
  <c r="G311" i="153"/>
  <c r="G343" i="153" s="1"/>
  <c r="G361" i="153" s="1"/>
  <c r="G251" i="153"/>
  <c r="G310" i="154"/>
  <c r="G342" i="154" s="1"/>
  <c r="G360" i="154" s="1"/>
  <c r="G367" i="154" s="1"/>
  <c r="G382" i="154" s="1"/>
  <c r="G250" i="154"/>
  <c r="G257" i="154" s="1"/>
  <c r="G272" i="154" s="1"/>
  <c r="G203" i="154"/>
  <c r="G233" i="154" s="1"/>
  <c r="G211" i="154"/>
  <c r="G219" i="154" s="1"/>
  <c r="G270" i="151"/>
  <c r="G261" i="160"/>
  <c r="G380" i="160"/>
  <c r="G248" i="149"/>
  <c r="G255" i="149" s="1"/>
  <c r="G308" i="149"/>
  <c r="G340" i="149" s="1"/>
  <c r="G358" i="149" s="1"/>
  <c r="G365" i="149" s="1"/>
  <c r="G386" i="161"/>
  <c r="G380" i="161"/>
  <c r="G249" i="157"/>
  <c r="G256" i="157" s="1"/>
  <c r="G309" i="157"/>
  <c r="G341" i="157" s="1"/>
  <c r="G359" i="157" s="1"/>
  <c r="G366" i="157" s="1"/>
  <c r="G251" i="157"/>
  <c r="G311" i="157"/>
  <c r="G343" i="157" s="1"/>
  <c r="G361" i="157" s="1"/>
  <c r="G270" i="156"/>
  <c r="G386" i="151"/>
  <c r="G269" i="153"/>
  <c r="G270" i="150"/>
  <c r="G310" i="159"/>
  <c r="G342" i="159" s="1"/>
  <c r="G360" i="159" s="1"/>
  <c r="G367" i="159" s="1"/>
  <c r="G250" i="159"/>
  <c r="G257" i="159" s="1"/>
  <c r="G251" i="160"/>
  <c r="G311" i="160"/>
  <c r="G343" i="160" s="1"/>
  <c r="G361" i="160" s="1"/>
  <c r="G250" i="153"/>
  <c r="G257" i="153" s="1"/>
  <c r="G272" i="153" s="1"/>
  <c r="G310" i="153"/>
  <c r="G342" i="153" s="1"/>
  <c r="G360" i="153" s="1"/>
  <c r="G367" i="153" s="1"/>
  <c r="G382" i="153" s="1"/>
  <c r="G261" i="154"/>
  <c r="G269" i="154"/>
  <c r="G371" i="160"/>
  <c r="G379" i="149"/>
  <c r="G386" i="149" s="1"/>
  <c r="G371" i="149"/>
  <c r="G379" i="152"/>
  <c r="G386" i="152" s="1"/>
  <c r="G371" i="152"/>
  <c r="G379" i="156"/>
  <c r="G276" i="161"/>
  <c r="G261" i="158"/>
  <c r="G269" i="158"/>
  <c r="G276" i="158" s="1"/>
  <c r="G251" i="156"/>
  <c r="G311" i="156"/>
  <c r="G343" i="156" s="1"/>
  <c r="G361" i="156" s="1"/>
  <c r="G269" i="155"/>
  <c r="G276" i="155" s="1"/>
  <c r="G261" i="155"/>
  <c r="G380" i="159"/>
  <c r="G251" i="147"/>
  <c r="G311" i="147"/>
  <c r="G310" i="156"/>
  <c r="G342" i="156" s="1"/>
  <c r="G360" i="156" s="1"/>
  <c r="G367" i="156" s="1"/>
  <c r="G382" i="156" s="1"/>
  <c r="G250" i="156"/>
  <c r="G257" i="156" s="1"/>
  <c r="G272" i="156" s="1"/>
  <c r="G380" i="151"/>
  <c r="G308" i="154"/>
  <c r="G340" i="154" s="1"/>
  <c r="G358" i="154" s="1"/>
  <c r="G365" i="154" s="1"/>
  <c r="G248" i="154"/>
  <c r="G255" i="154" s="1"/>
  <c r="G276" i="160"/>
  <c r="G307" i="157"/>
  <c r="G339" i="157" s="1"/>
  <c r="G357" i="157" s="1"/>
  <c r="G364" i="157" s="1"/>
  <c r="G247" i="157"/>
  <c r="G254" i="157" s="1"/>
  <c r="G201" i="157"/>
  <c r="G230" i="157" s="1"/>
  <c r="G209" i="157"/>
  <c r="G217" i="157" s="1"/>
  <c r="G371" i="161"/>
  <c r="G270" i="161"/>
  <c r="G308" i="158"/>
  <c r="G340" i="158" s="1"/>
  <c r="G358" i="158" s="1"/>
  <c r="G365" i="158" s="1"/>
  <c r="G248" i="158"/>
  <c r="G255" i="158" s="1"/>
  <c r="G380" i="156"/>
  <c r="G371" i="151"/>
  <c r="G248" i="153"/>
  <c r="G255" i="153" s="1"/>
  <c r="G308" i="153"/>
  <c r="G340" i="153" s="1"/>
  <c r="G358" i="153" s="1"/>
  <c r="G365" i="153" s="1"/>
  <c r="G379" i="153"/>
  <c r="G251" i="161"/>
  <c r="G311" i="161"/>
  <c r="G343" i="161" s="1"/>
  <c r="G361" i="161" s="1"/>
  <c r="G380" i="150"/>
  <c r="G379" i="154"/>
  <c r="G308" i="147"/>
  <c r="G248" i="147"/>
  <c r="G255" i="147" s="1"/>
  <c r="G386" i="160"/>
  <c r="G269" i="149"/>
  <c r="G276" i="149" s="1"/>
  <c r="G261" i="149"/>
  <c r="G311" i="151"/>
  <c r="G343" i="151" s="1"/>
  <c r="G361" i="151" s="1"/>
  <c r="G251" i="151"/>
  <c r="G308" i="152"/>
  <c r="G340" i="152" s="1"/>
  <c r="G358" i="152" s="1"/>
  <c r="G365" i="152" s="1"/>
  <c r="G248" i="152"/>
  <c r="G255" i="152" s="1"/>
  <c r="G269" i="152"/>
  <c r="G276" i="152" s="1"/>
  <c r="G261" i="152"/>
  <c r="G269" i="156"/>
  <c r="G261" i="161"/>
  <c r="G371" i="158"/>
  <c r="G379" i="158"/>
  <c r="G386" i="158" s="1"/>
  <c r="G386" i="154" l="1"/>
  <c r="G276" i="156"/>
  <c r="G386" i="153"/>
  <c r="G276" i="154"/>
  <c r="G261" i="156"/>
  <c r="G371" i="154"/>
  <c r="G371" i="153"/>
  <c r="G380" i="152"/>
  <c r="G380" i="153"/>
  <c r="G380" i="158"/>
  <c r="G261" i="157"/>
  <c r="G269" i="157"/>
  <c r="G276" i="157" s="1"/>
  <c r="G270" i="154"/>
  <c r="G386" i="156"/>
  <c r="G272" i="159"/>
  <c r="G276" i="159" s="1"/>
  <c r="G261" i="159"/>
  <c r="G276" i="153"/>
  <c r="G381" i="157"/>
  <c r="G388" i="157" s="1"/>
  <c r="G373" i="157"/>
  <c r="G270" i="149"/>
  <c r="G251" i="154"/>
  <c r="G311" i="154"/>
  <c r="G343" i="154" s="1"/>
  <c r="G361" i="154" s="1"/>
  <c r="G270" i="155"/>
  <c r="G270" i="152"/>
  <c r="G270" i="147"/>
  <c r="G270" i="153"/>
  <c r="G270" i="158"/>
  <c r="G248" i="157"/>
  <c r="G255" i="157" s="1"/>
  <c r="G308" i="157"/>
  <c r="G340" i="157" s="1"/>
  <c r="G358" i="157" s="1"/>
  <c r="G365" i="157" s="1"/>
  <c r="G371" i="157"/>
  <c r="G379" i="157"/>
  <c r="G386" i="157" s="1"/>
  <c r="G380" i="154"/>
  <c r="G371" i="156"/>
  <c r="G382" i="159"/>
  <c r="G386" i="159" s="1"/>
  <c r="G371" i="159"/>
  <c r="G261" i="153"/>
  <c r="G271" i="157"/>
  <c r="G278" i="157" s="1"/>
  <c r="G263" i="157"/>
  <c r="G380" i="149"/>
  <c r="G251" i="159"/>
  <c r="G311" i="159"/>
  <c r="G343" i="159" s="1"/>
  <c r="G361" i="159" s="1"/>
  <c r="G380" i="155"/>
  <c r="G380" i="157" l="1"/>
  <c r="G270" i="157"/>
  <c r="H323" i="4"/>
  <c r="H497" i="4" s="1"/>
  <c r="G11" i="159" s="1" a="1"/>
  <c r="G11" i="159" s="1"/>
  <c r="G127" i="159" l="1"/>
  <c r="G28" i="159"/>
  <c r="G42" i="159" s="1"/>
  <c r="G46" i="159" s="1"/>
  <c r="G64" i="159"/>
  <c r="G81" i="159" s="1"/>
  <c r="G95" i="159" s="1"/>
  <c r="G99" i="159" s="1"/>
  <c r="H287" i="4"/>
  <c r="H461" i="4" s="1"/>
  <c r="G11" i="156" s="1" a="1"/>
  <c r="G11" i="156" s="1"/>
  <c r="H275" i="4"/>
  <c r="H449" i="4" s="1"/>
  <c r="G11" i="155" s="1" a="1"/>
  <c r="G11" i="155" s="1"/>
  <c r="H227" i="4"/>
  <c r="H401" i="4" s="1"/>
  <c r="G11" i="151" s="1" a="1"/>
  <c r="G11" i="151" s="1"/>
  <c r="H191" i="4"/>
  <c r="G64" i="151" l="1"/>
  <c r="G81" i="151" s="1"/>
  <c r="G95" i="151" s="1"/>
  <c r="G99" i="151" s="1"/>
  <c r="G127" i="151"/>
  <c r="G28" i="151"/>
  <c r="G42" i="151" s="1"/>
  <c r="G46" i="151" s="1"/>
  <c r="G64" i="155"/>
  <c r="G81" i="155" s="1"/>
  <c r="G95" i="155" s="1"/>
  <c r="G99" i="155" s="1"/>
  <c r="G28" i="155"/>
  <c r="G42" i="155" s="1"/>
  <c r="G46" i="155" s="1"/>
  <c r="G127" i="155"/>
  <c r="G64" i="156"/>
  <c r="G81" i="156" s="1"/>
  <c r="G95" i="156" s="1"/>
  <c r="G99" i="156" s="1"/>
  <c r="G127" i="156"/>
  <c r="G28" i="156"/>
  <c r="G42" i="156" s="1"/>
  <c r="G46" i="156" s="1"/>
  <c r="G227" i="159"/>
  <c r="G144" i="159"/>
  <c r="G158" i="159" s="1"/>
  <c r="G162" i="159" s="1"/>
  <c r="H365" i="4"/>
  <c r="G11" i="147" s="1" a="1"/>
  <c r="G11" i="147" s="1"/>
  <c r="H347" i="4"/>
  <c r="H521" i="4" s="1"/>
  <c r="G11" i="161" s="1" a="1"/>
  <c r="G11" i="161" s="1"/>
  <c r="H311" i="4"/>
  <c r="H485" i="4" s="1"/>
  <c r="G11" i="158" s="1" a="1"/>
  <c r="G11" i="158" s="1"/>
  <c r="H263" i="4"/>
  <c r="H437" i="4" s="1"/>
  <c r="G11" i="154" s="1" a="1"/>
  <c r="G11" i="154" s="1"/>
  <c r="H251" i="4"/>
  <c r="H425" i="4" s="1"/>
  <c r="G11" i="153" s="1" a="1"/>
  <c r="G11" i="153" s="1"/>
  <c r="H239" i="4"/>
  <c r="H413" i="4" s="1"/>
  <c r="G11" i="152" s="1" a="1"/>
  <c r="G11" i="152" s="1"/>
  <c r="H215" i="4"/>
  <c r="H389" i="4" s="1"/>
  <c r="G11" i="150" s="1" a="1"/>
  <c r="G11" i="150" s="1"/>
  <c r="G127" i="152" l="1"/>
  <c r="G28" i="152"/>
  <c r="G42" i="152" s="1"/>
  <c r="G46" i="152" s="1"/>
  <c r="G64" i="152"/>
  <c r="G81" i="152" s="1"/>
  <c r="G95" i="152" s="1"/>
  <c r="G99" i="152" s="1"/>
  <c r="G64" i="150"/>
  <c r="G81" i="150" s="1"/>
  <c r="G95" i="150" s="1"/>
  <c r="G99" i="150" s="1"/>
  <c r="G127" i="150"/>
  <c r="G28" i="150"/>
  <c r="G42" i="150" s="1"/>
  <c r="G46" i="150" s="1"/>
  <c r="G64" i="153"/>
  <c r="G81" i="153" s="1"/>
  <c r="G95" i="153" s="1"/>
  <c r="G99" i="153" s="1"/>
  <c r="G127" i="153"/>
  <c r="G28" i="153"/>
  <c r="G42" i="153" s="1"/>
  <c r="G46" i="153" s="1"/>
  <c r="G127" i="158"/>
  <c r="G28" i="158"/>
  <c r="G42" i="158" s="1"/>
  <c r="G46" i="158" s="1"/>
  <c r="G64" i="158"/>
  <c r="G81" i="158" s="1"/>
  <c r="G95" i="158" s="1"/>
  <c r="G99" i="158" s="1"/>
  <c r="G305" i="159"/>
  <c r="G337" i="159" s="1"/>
  <c r="G354" i="159" s="1"/>
  <c r="G368" i="159" s="1"/>
  <c r="G244" i="159"/>
  <c r="G258" i="159" s="1"/>
  <c r="G144" i="156"/>
  <c r="G158" i="156" s="1"/>
  <c r="G162" i="156" s="1"/>
  <c r="G227" i="156"/>
  <c r="G227" i="155"/>
  <c r="G144" i="155"/>
  <c r="G158" i="155" s="1"/>
  <c r="G162" i="155" s="1"/>
  <c r="G144" i="151"/>
  <c r="G158" i="151" s="1"/>
  <c r="G162" i="151" s="1"/>
  <c r="G227" i="151"/>
  <c r="G64" i="154"/>
  <c r="G81" i="154" s="1"/>
  <c r="G95" i="154" s="1"/>
  <c r="G99" i="154" s="1"/>
  <c r="G127" i="154"/>
  <c r="G28" i="154"/>
  <c r="G42" i="154" s="1"/>
  <c r="G46" i="154" s="1"/>
  <c r="G127" i="161"/>
  <c r="G28" i="161"/>
  <c r="G42" i="161" s="1"/>
  <c r="G46" i="161" s="1"/>
  <c r="G64" i="161"/>
  <c r="G81" i="161" s="1"/>
  <c r="G95" i="161" s="1"/>
  <c r="G99" i="161" s="1"/>
  <c r="G28" i="147"/>
  <c r="G42" i="147" s="1"/>
  <c r="G46" i="147" s="1"/>
  <c r="G127" i="147"/>
  <c r="G64" i="147"/>
  <c r="G81" i="147" s="1"/>
  <c r="G95" i="147" s="1"/>
  <c r="G99" i="147" s="1"/>
  <c r="H335" i="4"/>
  <c r="H509" i="4" s="1"/>
  <c r="G11" i="160" s="1" a="1"/>
  <c r="G11" i="160" s="1"/>
  <c r="H299" i="4"/>
  <c r="H473" i="4" s="1"/>
  <c r="G11" i="157" s="1" a="1"/>
  <c r="G11" i="157" s="1"/>
  <c r="H203" i="4"/>
  <c r="H377" i="4" s="1"/>
  <c r="G11" i="149" s="1" a="1"/>
  <c r="G11" i="149" s="1"/>
  <c r="G64" i="149" l="1"/>
  <c r="G81" i="149" s="1"/>
  <c r="G95" i="149" s="1"/>
  <c r="G99" i="149" s="1"/>
  <c r="G127" i="149"/>
  <c r="G28" i="149"/>
  <c r="G42" i="149" s="1"/>
  <c r="G46" i="149" s="1"/>
  <c r="G127" i="157"/>
  <c r="G28" i="157"/>
  <c r="G42" i="157" s="1"/>
  <c r="G46" i="157" s="1"/>
  <c r="G64" i="157"/>
  <c r="G81" i="157" s="1"/>
  <c r="G95" i="157" s="1"/>
  <c r="G99" i="157" s="1"/>
  <c r="G144" i="147"/>
  <c r="G158" i="147" s="1"/>
  <c r="G162" i="147" s="1"/>
  <c r="G227" i="147"/>
  <c r="G144" i="161"/>
  <c r="G158" i="161" s="1"/>
  <c r="G162" i="161" s="1"/>
  <c r="G227" i="161"/>
  <c r="G144" i="154"/>
  <c r="G158" i="154" s="1"/>
  <c r="G162" i="154" s="1"/>
  <c r="G227" i="154"/>
  <c r="G305" i="151"/>
  <c r="G337" i="151" s="1"/>
  <c r="G354" i="151" s="1"/>
  <c r="G368" i="151" s="1"/>
  <c r="G244" i="151"/>
  <c r="G258" i="151" s="1"/>
  <c r="G244" i="156"/>
  <c r="G258" i="156" s="1"/>
  <c r="G305" i="156"/>
  <c r="G337" i="156" s="1"/>
  <c r="G354" i="156" s="1"/>
  <c r="G368" i="156" s="1"/>
  <c r="G273" i="159"/>
  <c r="G277" i="159" s="1"/>
  <c r="G262" i="159"/>
  <c r="G227" i="158"/>
  <c r="G144" i="158"/>
  <c r="G158" i="158" s="1"/>
  <c r="G162" i="158" s="1"/>
  <c r="G144" i="153"/>
  <c r="G158" i="153" s="1"/>
  <c r="G162" i="153" s="1"/>
  <c r="G227" i="153"/>
  <c r="G64" i="160"/>
  <c r="G81" i="160" s="1"/>
  <c r="G95" i="160" s="1"/>
  <c r="G99" i="160" s="1"/>
  <c r="G127" i="160"/>
  <c r="G28" i="160"/>
  <c r="G42" i="160" s="1"/>
  <c r="G46" i="160" s="1"/>
  <c r="G244" i="155"/>
  <c r="G258" i="155" s="1"/>
  <c r="G305" i="155"/>
  <c r="G337" i="155" s="1"/>
  <c r="G354" i="155" s="1"/>
  <c r="G368" i="155" s="1"/>
  <c r="G383" i="159"/>
  <c r="G387" i="159" s="1"/>
  <c r="G372" i="159"/>
  <c r="G227" i="150"/>
  <c r="G144" i="150"/>
  <c r="G158" i="150" s="1"/>
  <c r="G162" i="150" s="1"/>
  <c r="G227" i="152"/>
  <c r="G144" i="152"/>
  <c r="G158" i="152" s="1"/>
  <c r="G162" i="152" s="1"/>
  <c r="G244" i="152" l="1"/>
  <c r="G258" i="152" s="1"/>
  <c r="G305" i="152"/>
  <c r="G337" i="152" s="1"/>
  <c r="G354" i="152" s="1"/>
  <c r="G368" i="152" s="1"/>
  <c r="G305" i="150"/>
  <c r="G337" i="150" s="1"/>
  <c r="G354" i="150" s="1"/>
  <c r="G368" i="150" s="1"/>
  <c r="G244" i="150"/>
  <c r="G258" i="150" s="1"/>
  <c r="G273" i="155"/>
  <c r="G277" i="155" s="1"/>
  <c r="G262" i="155"/>
  <c r="G144" i="160"/>
  <c r="G158" i="160" s="1"/>
  <c r="G162" i="160" s="1"/>
  <c r="G227" i="160"/>
  <c r="G244" i="153"/>
  <c r="G258" i="153" s="1"/>
  <c r="G305" i="153"/>
  <c r="G337" i="153" s="1"/>
  <c r="G354" i="153" s="1"/>
  <c r="G368" i="153" s="1"/>
  <c r="G383" i="156"/>
  <c r="G387" i="156" s="1"/>
  <c r="G372" i="156"/>
  <c r="G273" i="151"/>
  <c r="G277" i="151" s="1"/>
  <c r="G262" i="151"/>
  <c r="G305" i="154"/>
  <c r="G337" i="154" s="1"/>
  <c r="G354" i="154" s="1"/>
  <c r="G368" i="154" s="1"/>
  <c r="G244" i="154"/>
  <c r="G258" i="154" s="1"/>
  <c r="G305" i="161"/>
  <c r="G337" i="161" s="1"/>
  <c r="G354" i="161" s="1"/>
  <c r="G368" i="161" s="1"/>
  <c r="G244" i="161"/>
  <c r="G258" i="161" s="1"/>
  <c r="G244" i="147"/>
  <c r="G258" i="147" s="1"/>
  <c r="G305" i="147"/>
  <c r="G227" i="157"/>
  <c r="G144" i="157"/>
  <c r="G158" i="157" s="1"/>
  <c r="G162" i="157" s="1"/>
  <c r="G227" i="149"/>
  <c r="G144" i="149"/>
  <c r="G158" i="149" s="1"/>
  <c r="G162" i="149" s="1"/>
  <c r="G383" i="155"/>
  <c r="G387" i="155" s="1"/>
  <c r="G372" i="155"/>
  <c r="G305" i="158"/>
  <c r="G337" i="158" s="1"/>
  <c r="G354" i="158" s="1"/>
  <c r="G368" i="158" s="1"/>
  <c r="G244" i="158"/>
  <c r="G258" i="158" s="1"/>
  <c r="G273" i="156"/>
  <c r="G277" i="156" s="1"/>
  <c r="G262" i="156"/>
  <c r="G383" i="151"/>
  <c r="G387" i="151" s="1"/>
  <c r="G372" i="151"/>
  <c r="G273" i="158" l="1"/>
  <c r="G277" i="158" s="1"/>
  <c r="G262" i="158"/>
  <c r="G273" i="161"/>
  <c r="G277" i="161" s="1"/>
  <c r="G262" i="161"/>
  <c r="G273" i="154"/>
  <c r="G277" i="154" s="1"/>
  <c r="G262" i="154"/>
  <c r="G383" i="153"/>
  <c r="G387" i="153" s="1"/>
  <c r="G372" i="153"/>
  <c r="G244" i="160"/>
  <c r="G258" i="160" s="1"/>
  <c r="G305" i="160"/>
  <c r="G337" i="160" s="1"/>
  <c r="G354" i="160" s="1"/>
  <c r="G368" i="160" s="1"/>
  <c r="G273" i="150"/>
  <c r="G277" i="150" s="1"/>
  <c r="G262" i="150"/>
  <c r="G383" i="152"/>
  <c r="G387" i="152" s="1"/>
  <c r="G372" i="152"/>
  <c r="G383" i="158"/>
  <c r="G387" i="158" s="1"/>
  <c r="G372" i="158"/>
  <c r="G244" i="149"/>
  <c r="G258" i="149" s="1"/>
  <c r="G305" i="149"/>
  <c r="G337" i="149" s="1"/>
  <c r="G354" i="149" s="1"/>
  <c r="G368" i="149" s="1"/>
  <c r="G244" i="157"/>
  <c r="G258" i="157" s="1"/>
  <c r="G305" i="157"/>
  <c r="G337" i="157" s="1"/>
  <c r="G354" i="157" s="1"/>
  <c r="G368" i="157" s="1"/>
  <c r="G273" i="147"/>
  <c r="G277" i="147" s="1"/>
  <c r="G262" i="147"/>
  <c r="G383" i="161"/>
  <c r="G387" i="161" s="1"/>
  <c r="G372" i="161"/>
  <c r="G383" i="154"/>
  <c r="G387" i="154" s="1"/>
  <c r="G372" i="154"/>
  <c r="G273" i="153"/>
  <c r="G277" i="153" s="1"/>
  <c r="G262" i="153"/>
  <c r="G383" i="150"/>
  <c r="G387" i="150" s="1"/>
  <c r="G372" i="150"/>
  <c r="G273" i="152"/>
  <c r="G277" i="152" s="1"/>
  <c r="G262" i="152"/>
  <c r="G383" i="157" l="1"/>
  <c r="G387" i="157" s="1"/>
  <c r="G372" i="157"/>
  <c r="G383" i="149"/>
  <c r="G387" i="149" s="1"/>
  <c r="G372" i="149"/>
  <c r="G383" i="160"/>
  <c r="G387" i="160" s="1"/>
  <c r="G372" i="160"/>
  <c r="G273" i="157"/>
  <c r="G277" i="157" s="1"/>
  <c r="G262" i="157"/>
  <c r="G273" i="149"/>
  <c r="G277" i="149" s="1"/>
  <c r="G262" i="149"/>
  <c r="G273" i="160"/>
  <c r="G277" i="160" s="1"/>
  <c r="G262" i="160"/>
  <c r="G303" i="147" l="1"/>
  <c r="E303" i="147"/>
  <c r="G301" i="147" l="1"/>
  <c r="E301" i="147"/>
  <c r="H303" i="147"/>
  <c r="F303" i="147"/>
  <c r="F301" i="147" l="1"/>
  <c r="H301" i="147"/>
  <c r="F312" i="147" l="1"/>
  <c r="F309" i="147"/>
  <c r="E312" i="147"/>
  <c r="G309" i="147"/>
  <c r="E306" i="147" l="1"/>
  <c r="G306" i="147"/>
  <c r="E344" i="147"/>
  <c r="E362" i="147" s="1"/>
  <c r="E343" i="147"/>
  <c r="E361" i="147" s="1"/>
  <c r="E310" i="147"/>
  <c r="G310" i="147"/>
  <c r="F307" i="147"/>
  <c r="F343" i="147"/>
  <c r="F361" i="147" s="1"/>
  <c r="F344" i="147"/>
  <c r="F362" i="147" s="1"/>
  <c r="F310" i="147"/>
  <c r="F342" i="147" s="1"/>
  <c r="F360" i="147" s="1"/>
  <c r="E307" i="147"/>
  <c r="G307" i="147"/>
  <c r="G312" i="147"/>
  <c r="F306" i="147"/>
  <c r="E309" i="147"/>
  <c r="E342" i="147" l="1"/>
  <c r="E360" i="147" s="1"/>
  <c r="E304" i="147"/>
  <c r="G342" i="147"/>
  <c r="G360" i="147" s="1"/>
  <c r="G304" i="147"/>
  <c r="F304" i="147"/>
  <c r="G343" i="147"/>
  <c r="G361" i="147" s="1"/>
  <c r="G344" i="147"/>
  <c r="G362" i="147" s="1"/>
  <c r="H309" i="147" l="1"/>
  <c r="H306" i="147"/>
  <c r="H312" i="147"/>
  <c r="H343" i="147" l="1"/>
  <c r="H361" i="147" s="1"/>
  <c r="H344" i="147"/>
  <c r="H362" i="147" s="1"/>
  <c r="H310" i="147"/>
  <c r="H304" i="147"/>
  <c r="H307" i="147"/>
  <c r="H342" i="147" l="1"/>
  <c r="H360" i="147" s="1"/>
  <c r="E333" i="147" l="1"/>
  <c r="E350" i="147" s="1"/>
  <c r="E334" i="147"/>
  <c r="E351" i="147" s="1"/>
  <c r="E335" i="147"/>
  <c r="E352" i="147" s="1"/>
  <c r="H333" i="147"/>
  <c r="H350" i="147" s="1"/>
  <c r="G333" i="147"/>
  <c r="G350" i="147" s="1"/>
  <c r="G334" i="147"/>
  <c r="G351" i="147" s="1"/>
  <c r="G335" i="147"/>
  <c r="G352" i="147" s="1"/>
  <c r="F335" i="147"/>
  <c r="F352" i="147" s="1"/>
  <c r="H334" i="147"/>
  <c r="H351" i="147" s="1"/>
  <c r="H335" i="147"/>
  <c r="H352" i="147" s="1"/>
  <c r="F334" i="147"/>
  <c r="F351" i="147" s="1"/>
  <c r="F333" i="147"/>
  <c r="F350" i="147" s="1"/>
  <c r="E336" i="147"/>
  <c r="E353" i="147" s="1"/>
  <c r="E367" i="147" s="1"/>
  <c r="E382" i="147" s="1"/>
  <c r="E337" i="147"/>
  <c r="E354" i="147" s="1"/>
  <c r="E368" i="147" s="1"/>
  <c r="E383" i="147" s="1"/>
  <c r="E338" i="147"/>
  <c r="E355" i="147" s="1"/>
  <c r="E369" i="147" s="1"/>
  <c r="E384" i="147" s="1"/>
  <c r="F336" i="147"/>
  <c r="F353" i="147" s="1"/>
  <c r="F367" i="147" s="1"/>
  <c r="F382" i="147" s="1"/>
  <c r="F337" i="147"/>
  <c r="F354" i="147" s="1"/>
  <c r="F368" i="147" s="1"/>
  <c r="F383" i="147" s="1"/>
  <c r="F338" i="147"/>
  <c r="F355" i="147" s="1"/>
  <c r="F369" i="147" s="1"/>
  <c r="F384" i="147" s="1"/>
  <c r="G338" i="147"/>
  <c r="G355" i="147" s="1"/>
  <c r="G369" i="147" s="1"/>
  <c r="G384" i="147" s="1"/>
  <c r="H336" i="147"/>
  <c r="H353" i="147" s="1"/>
  <c r="H367" i="147" s="1"/>
  <c r="H382" i="147" s="1"/>
  <c r="G337" i="147"/>
  <c r="G354" i="147" s="1"/>
  <c r="G368" i="147" s="1"/>
  <c r="G383" i="147" s="1"/>
  <c r="G336" i="147"/>
  <c r="G353" i="147" s="1"/>
  <c r="G367" i="147" s="1"/>
  <c r="G382" i="147" s="1"/>
  <c r="H337" i="147"/>
  <c r="H354" i="147" s="1"/>
  <c r="H368" i="147" s="1"/>
  <c r="H383" i="147" s="1"/>
  <c r="H338" i="147"/>
  <c r="H355" i="147" s="1"/>
  <c r="H369" i="147" s="1"/>
  <c r="H384" i="147" s="1"/>
  <c r="E339" i="147"/>
  <c r="E357" i="147" s="1"/>
  <c r="E364" i="147" l="1"/>
  <c r="E379" i="147" s="1"/>
  <c r="E386" i="147" s="1"/>
  <c r="E340" i="147"/>
  <c r="E358" i="147" s="1"/>
  <c r="E365" i="147" s="1"/>
  <c r="E341" i="147"/>
  <c r="E359" i="147" s="1"/>
  <c r="E366" i="147" s="1"/>
  <c r="E371" i="147" l="1"/>
  <c r="E373" i="147"/>
  <c r="E381" i="147"/>
  <c r="E388" i="147" s="1"/>
  <c r="E372" i="147"/>
  <c r="E380" i="147"/>
  <c r="E387" i="147" s="1"/>
  <c r="G341" i="147"/>
  <c r="G359" i="147" s="1"/>
  <c r="G366" i="147" s="1"/>
  <c r="H340" i="147"/>
  <c r="H358" i="147" s="1"/>
  <c r="H365" i="147" s="1"/>
  <c r="H339" i="147"/>
  <c r="H357" i="147" s="1"/>
  <c r="H364" i="147" s="1"/>
  <c r="H341" i="147"/>
  <c r="H359" i="147" s="1"/>
  <c r="H366" i="147" s="1"/>
  <c r="F341" i="147"/>
  <c r="F359" i="147" s="1"/>
  <c r="F366" i="147" s="1"/>
  <c r="F339" i="147"/>
  <c r="F357" i="147" s="1"/>
  <c r="F364" i="147" s="1"/>
  <c r="F340" i="147"/>
  <c r="F358" i="147" s="1"/>
  <c r="F365" i="147" s="1"/>
  <c r="G339" i="147"/>
  <c r="G357" i="147" s="1"/>
  <c r="G364" i="147" s="1"/>
  <c r="G340" i="147"/>
  <c r="G358" i="147" s="1"/>
  <c r="G365" i="147" s="1"/>
  <c r="G372" i="147" l="1"/>
  <c r="G380" i="147"/>
  <c r="G387" i="147" s="1"/>
  <c r="F371" i="147"/>
  <c r="F379" i="147"/>
  <c r="F386" i="147" s="1"/>
  <c r="H381" i="147"/>
  <c r="H388" i="147" s="1"/>
  <c r="H373" i="147"/>
  <c r="G371" i="147"/>
  <c r="G379" i="147"/>
  <c r="G386" i="147" s="1"/>
  <c r="F380" i="147"/>
  <c r="F387" i="147" s="1"/>
  <c r="F372" i="147"/>
  <c r="F381" i="147"/>
  <c r="F388" i="147" s="1"/>
  <c r="F373" i="147"/>
  <c r="H379" i="147"/>
  <c r="H386" i="147" s="1"/>
  <c r="H371" i="147"/>
  <c r="H380" i="147"/>
  <c r="H387" i="147" s="1"/>
  <c r="H372" i="147"/>
  <c r="G373" i="147"/>
  <c r="G381" i="147"/>
  <c r="G388" i="14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<sst xmlns="http://schemas.openxmlformats.org/spreadsheetml/2006/main" count="17884" uniqueCount="205">
  <si>
    <t>Regional Price Cap Levelisation Model</t>
  </si>
  <si>
    <t>This model starts with the published cap levels for period 11a which include adjustments for UNC0840 and additional support credit (ASC) bad debt (Option 1 - the resulting of doing nothing) and compares the resulting cap prices following levelisation against two options: 
* Option 2 – Levelise ASC bad debt and levelise PPM &amp; DD standing charges
* Option 3 – Option 2 plus levelise debt-related costs
A summary of the steps of the model are outlined below:
1. Unchanged cap period 11a cap levels
2. Removes ASC standing charge from PPM
3. Redistributes ASC proportionally across all payment types standing charge.
4. Levelises PPM and DD base standing charges. [Option 2]
5. Levelises bad debt equally across all payment types. [Option 3]</t>
  </si>
  <si>
    <t>Version Control</t>
  </si>
  <si>
    <t>Date Published</t>
  </si>
  <si>
    <t>Changes</t>
  </si>
  <si>
    <t>v1.0</t>
  </si>
  <si>
    <t>23/08/2023</t>
  </si>
  <si>
    <t>Published alongside statutory consultation</t>
  </si>
  <si>
    <t>Description</t>
  </si>
  <si>
    <t>This file sets out the inputs and calculations used to calculate the resulting cap prices after levelisation (under Option 2 and Option 3) - for each region, fuel type and payment method for the cap period, Oct 2023 - Dec 2023 (11a).</t>
  </si>
  <si>
    <t>The inputs used are price cap data [Base Cap levels (excl. VAT), Cap levels (incl. VAT), Unit rates (£/kWh) and standing charges (£/day)] which are used to initiate the model. Individual regional cap levels and the proportion of customers split by payment method for each fuel type, as recorded in the Tariff and Customer RFI data from April 2023.</t>
  </si>
  <si>
    <t>Also included in the model are resulting cap prices for three historical periods (three quarters, January - September 2023). These illustrate what the cap would have been, had the model been used to calculate the cap for previous periods, and are included for illustration only. For the avoidance of doubt, these values will not be used to set the level of the default tariff cap.</t>
  </si>
  <si>
    <t>&lt;= Denotes an input</t>
  </si>
  <si>
    <t>&lt;= Denotes a calculation</t>
  </si>
  <si>
    <t>&lt;= Denotes an output</t>
  </si>
  <si>
    <t>The diagram below ('model map') provides an overview of the structure of this file.</t>
  </si>
  <si>
    <t>Model map</t>
  </si>
  <si>
    <t>List of tabs</t>
  </si>
  <si>
    <t>Tab name</t>
  </si>
  <si>
    <t>Cover sheet</t>
  </si>
  <si>
    <t>Version control</t>
  </si>
  <si>
    <t>Notes</t>
  </si>
  <si>
    <t>This tab</t>
  </si>
  <si>
    <t>1 Outputs=&gt;</t>
  </si>
  <si>
    <t>Highlighted in region model tab</t>
  </si>
  <si>
    <t>Differential between PPM and DD</t>
  </si>
  <si>
    <t>Impact on DD and PPM of equalising standing charge</t>
  </si>
  <si>
    <t>Impact on DD and PPM of equalising standing charge (£/day)</t>
  </si>
  <si>
    <t>Change to Cap Levels - Unchanged to PPM ASC + PPM to DD Levelisation</t>
  </si>
  <si>
    <t>Unit Rates &amp; Standing Charges After Levelisation</t>
  </si>
  <si>
    <t>Change to Cap Levels - Unchanged to PPM ASC + PPM to DD Levelisation + Bad Debt Levelisation</t>
  </si>
  <si>
    <t>2 Calculations=&gt;</t>
  </si>
  <si>
    <t>Model calculations &gt;&gt; [Region]</t>
  </si>
  <si>
    <t>Tab for each region (14) containing complete model, Steps 1-5.</t>
  </si>
  <si>
    <t>Assumptions/ Parameters</t>
  </si>
  <si>
    <t>Outlines the modelling assumptions and limitations, plus model parameters (inputs to the model, data categorisation and model functionality).</t>
  </si>
  <si>
    <t>3 Inputs=&gt;</t>
  </si>
  <si>
    <t>Regional Cap levels</t>
  </si>
  <si>
    <t>Unit rate and standing charge tables containing: Base Cap levels (excl. VAT), Cap levels (incl. VAT), Unit rates (£/kWh) and standing charges (£/day) used to initiate the model. Individual regional cap levels also contained.</t>
  </si>
  <si>
    <t>Customer Numbers - All</t>
  </si>
  <si>
    <t>Summary of customer volumes for each region, fuel type and payment method. Base table used to create region specific summary tables for use in the model. Data taken from April 2023 supplier numbers.</t>
  </si>
  <si>
    <t>Customer Numbers - [Region]</t>
  </si>
  <si>
    <t xml:space="preserve">Tab for each region (14). Extract of the above for each region, from which % split across payment types is generated. </t>
  </si>
  <si>
    <t>TDCV Values</t>
  </si>
  <si>
    <t xml:space="preserve">Typical Domestic Consumption Values for both electricty and gas, which are used to scale up base rates, to generate annual cost per customer. </t>
  </si>
  <si>
    <t>ASC Total (manual input, not tab)</t>
  </si>
  <si>
    <t>Generates the daily ACS standing charge to be distributed proportionally across all payment types.</t>
  </si>
  <si>
    <t>Other</t>
  </si>
  <si>
    <t>Levelisation model - North West</t>
  </si>
  <si>
    <t>Step 1 - Unchanged unit rates and standing charges</t>
  </si>
  <si>
    <t>Jan 2023 - Mar 2023</t>
  </si>
  <si>
    <t>Apr 2023 - Jun 2023</t>
  </si>
  <si>
    <t>Jul 2023 - Sept 2023</t>
  </si>
  <si>
    <t>Oct 2023 - Dec 2023</t>
  </si>
  <si>
    <t>Region</t>
  </si>
  <si>
    <t>Fuel</t>
  </si>
  <si>
    <t>Payment method</t>
  </si>
  <si>
    <t>Payment Type</t>
  </si>
  <si>
    <t>9b</t>
  </si>
  <si>
    <t>10a</t>
  </si>
  <si>
    <t>10b</t>
  </si>
  <si>
    <t>11a</t>
  </si>
  <si>
    <t xml:space="preserve">Copy of original/ base unit rates (£/kWh) and standing charges (£/day) </t>
  </si>
  <si>
    <t>North West</t>
  </si>
  <si>
    <t>Electricity</t>
  </si>
  <si>
    <t>DD</t>
  </si>
  <si>
    <t>Unit rate</t>
  </si>
  <si>
    <t>* Table used (11a) to calculate hypothetical supplier impacts - baseline values</t>
  </si>
  <si>
    <t>PPM</t>
  </si>
  <si>
    <t>SC</t>
  </si>
  <si>
    <t>Gas</t>
  </si>
  <si>
    <t>Standing Charge</t>
  </si>
  <si>
    <t>Upscale to TDCV</t>
  </si>
  <si>
    <t>Apply TDVC consumption values (scale/ factor) to unit rates and convert to annual cost per customer</t>
  </si>
  <si>
    <t>Unit Rates</t>
  </si>
  <si>
    <t>Standing Charges</t>
  </si>
  <si>
    <t>Convert daily standing charge to annual cost per customer (x365)</t>
  </si>
  <si>
    <t>Unit Rates + Standing Charges</t>
  </si>
  <si>
    <t>Add annual unit rate + standing charge costs for E + G</t>
  </si>
  <si>
    <t>Combine values across E + G to give annual dual fuel costs</t>
  </si>
  <si>
    <t>Dual Fuel</t>
  </si>
  <si>
    <t>Step 2 - Remove PPM ASC</t>
  </si>
  <si>
    <t>ASC Total</t>
  </si>
  <si>
    <t>ASC Elec</t>
  </si>
  <si>
    <t>ASC Gas</t>
  </si>
  <si>
    <t>ASC Elec Standing Charge</t>
  </si>
  <si>
    <t>ASC Gas Standing Charge</t>
  </si>
  <si>
    <t>Remove ASC Standing Charge to PPM</t>
  </si>
  <si>
    <t>Removes ASC standing charge component from PPM in Step 1</t>
  </si>
  <si>
    <t>Apply TDVC consumption values (scale/ factor) to levelised unit rates and convert to annual cost per customer</t>
  </si>
  <si>
    <t>Step 3 - Levelise ASC</t>
  </si>
  <si>
    <t>Takes ASC values from Step 2</t>
  </si>
  <si>
    <t>Standing Charges - After ASC Redistribution</t>
  </si>
  <si>
    <t>Bad Debt</t>
  </si>
  <si>
    <t>Distributes daily ASC standing charge, proportionally across payment types (based on %  of total customer numbers)</t>
  </si>
  <si>
    <t xml:space="preserve">SC </t>
  </si>
  <si>
    <t>Unit Rates &amp; Standing Charges After Levelisation and Removal of PPM ASC</t>
  </si>
  <si>
    <t>Takes base values from Step 2, adding adjusted (redistributed) ASC standing charge to standing charge component</t>
  </si>
  <si>
    <t>Step 4 - Levelise DD &amp; PPM Standing Charges</t>
  </si>
  <si>
    <t>DD &amp; PPM Standing Charges</t>
  </si>
  <si>
    <t>Copy of annual PPM and DD standing charges from end of Step 3</t>
  </si>
  <si>
    <t>Differential</t>
  </si>
  <si>
    <t>Calculates the difference between PPM and DD values</t>
  </si>
  <si>
    <t>PPM - DD</t>
  </si>
  <si>
    <t>% Variable + Fixed customers on PPM (of DD and PPM) - April '23</t>
  </si>
  <si>
    <t>%PPM/Total</t>
  </si>
  <si>
    <t>CHECK TO SEE TOTAL VALUE IS THE SAME AFTER EQUALISING</t>
  </si>
  <si>
    <t>Equalised cap level</t>
  </si>
  <si>
    <t>% of cost to equalise</t>
  </si>
  <si>
    <t>Checks whether ASC adjusted PPM standing charge is greater than DD. If it is less, then there is no change to the PPM and DD values</t>
  </si>
  <si>
    <t xml:space="preserve">If it is greater: 
For DD, it adds to the original DD price, the difference in price, adjusted by the PPM customer base %, weighted by the equalising factor.
</t>
  </si>
  <si>
    <t>For PPM, it adds to the new DD price, the difference in price, weighted by (1 - equalising factor).</t>
  </si>
  <si>
    <t xml:space="preserve">Breakdown to daily standing charge </t>
  </si>
  <si>
    <t>Calculates  daily standing charge rate (levelised standing charge/365)</t>
  </si>
  <si>
    <r>
      <t xml:space="preserve">Calculates difference in </t>
    </r>
    <r>
      <rPr>
        <b/>
        <sz val="10"/>
        <color theme="1"/>
        <rFont val="Verdana"/>
        <family val="2"/>
      </rPr>
      <t>annual</t>
    </r>
    <r>
      <rPr>
        <sz val="10"/>
        <color theme="1"/>
        <rFont val="Verdana"/>
        <family val="2"/>
      </rPr>
      <t xml:space="preserve"> standing charge before and after levelisation</t>
    </r>
  </si>
  <si>
    <r>
      <t xml:space="preserve">Converts difference into </t>
    </r>
    <r>
      <rPr>
        <b/>
        <sz val="10"/>
        <color theme="1"/>
        <rFont val="Verdana"/>
        <family val="2"/>
      </rPr>
      <t>daily</t>
    </r>
    <r>
      <rPr>
        <sz val="10"/>
        <color theme="1"/>
        <rFont val="Verdana"/>
        <family val="2"/>
      </rPr>
      <t xml:space="preserve"> impact (/365) - this is the same as taking the difference between base daily standing charges pre/post levelisation</t>
    </r>
  </si>
  <si>
    <t>Copy of unit rate values from Step 3, SC standing charges from Step 3 and newly "levelised" standing charges for PPM + DD</t>
  </si>
  <si>
    <r>
      <rPr>
        <sz val="10"/>
        <color rgb="FF000000"/>
        <rFont val="Verdana"/>
        <family val="2"/>
      </rPr>
      <t xml:space="preserve">Calculates difference in </t>
    </r>
    <r>
      <rPr>
        <b/>
        <sz val="10"/>
        <color rgb="FF000000"/>
        <rFont val="Verdana"/>
        <family val="2"/>
      </rPr>
      <t>annual</t>
    </r>
    <r>
      <rPr>
        <sz val="10"/>
        <color rgb="FF000000"/>
        <rFont val="Verdana"/>
        <family val="2"/>
      </rPr>
      <t xml:space="preserve"> standing charge - baseline (output Step 1) vs post adjustments and levelisation (output Steps 1 - 3)</t>
    </r>
  </si>
  <si>
    <t>Step 5 - Levelise debt-related costs</t>
  </si>
  <si>
    <t>Bad Debt Contribution to Unit Rates &amp; Standing Charges</t>
  </si>
  <si>
    <t>Bad debt contribution to unit rates and standing charges</t>
  </si>
  <si>
    <t>Remove Bad Debt Contribution to Unit Rates &amp; Standing Charges</t>
  </si>
  <si>
    <t>Calculates difference in levelised base rate [Step 4] and bad debt rate = removes bad debt from all levelised rates (unit rate + standing charge)</t>
  </si>
  <si>
    <t>Bad Debt Contribution to Unit Rates &amp; Standing Charges After Levelisation</t>
  </si>
  <si>
    <t>"Levelised" bad debt rates after apportioning (customer %) individual bad debt rates across all payment types - same rate applied across all payment types</t>
  </si>
  <si>
    <t>*</t>
  </si>
  <si>
    <t>Take base values with base bad debt removed and add back levelised bad debt - generates adjusted rates</t>
  </si>
  <si>
    <t>* Table used (11a) to calculate hypothetical supplier impacts - levelised values</t>
  </si>
  <si>
    <t>Compares resulting unit rates and standing charges post adjustment against baseline values - calculates difference in values to determine change in cap levels</t>
  </si>
  <si>
    <t>Levelisation model - Northern</t>
  </si>
  <si>
    <t>Northern</t>
  </si>
  <si>
    <t>Levelisation model - Yorkshire</t>
  </si>
  <si>
    <t>Yorkshire</t>
  </si>
  <si>
    <t>Levelisation model - Northern Scotland</t>
  </si>
  <si>
    <t>Northern Sco</t>
  </si>
  <si>
    <t>Levelisation model - Southern</t>
  </si>
  <si>
    <t>Southern</t>
  </si>
  <si>
    <t>Levelisation model - Southern Scotland</t>
  </si>
  <si>
    <t>Southern Sco</t>
  </si>
  <si>
    <t>Levelisation model - North Wales and Merseyside</t>
  </si>
  <si>
    <t>N Wales &amp; M</t>
  </si>
  <si>
    <t>Levelisation model - London</t>
  </si>
  <si>
    <t>London</t>
  </si>
  <si>
    <t>Levelisation model - South East</t>
  </si>
  <si>
    <t>South East</t>
  </si>
  <si>
    <t>Levelisation model - Eastern</t>
  </si>
  <si>
    <t>Eastern</t>
  </si>
  <si>
    <t>Levelisation model - East Midlands</t>
  </si>
  <si>
    <t>East Midland</t>
  </si>
  <si>
    <t>Levelisation model - Midlands</t>
  </si>
  <si>
    <t>Midlands</t>
  </si>
  <si>
    <t>Levelisation model - Southern Western</t>
  </si>
  <si>
    <t>Southern Wes</t>
  </si>
  <si>
    <t>Levelisation model - South Wales</t>
  </si>
  <si>
    <t>South Wales</t>
  </si>
  <si>
    <t>Base Cap levels (excl. VAT)</t>
  </si>
  <si>
    <t>Apr 2024 - Mar 2024</t>
  </si>
  <si>
    <t>Consumption</t>
  </si>
  <si>
    <t>11b</t>
  </si>
  <si>
    <t>Nil</t>
  </si>
  <si>
    <t>Southern Western</t>
  </si>
  <si>
    <t>Cap levels (incl. VAT)</t>
  </si>
  <si>
    <t>VAT rate</t>
  </si>
  <si>
    <t>Unit rates (£/kWh) and standing charges (£/day) [STEP 1]</t>
  </si>
  <si>
    <t>Bad Debt Contribution to Cap Levels at TDCV</t>
  </si>
  <si>
    <t>January 2023 - March 2023</t>
  </si>
  <si>
    <t>April 2023 - June 2023</t>
  </si>
  <si>
    <t>July 2023 - September 2023</t>
  </si>
  <si>
    <t>October 2023 - December 2023</t>
  </si>
  <si>
    <t>Northern Scotland</t>
  </si>
  <si>
    <t>Southern Scotland</t>
  </si>
  <si>
    <t>N Wales and Mersey</t>
  </si>
  <si>
    <t>East Midlands</t>
  </si>
  <si>
    <t>Bad Debt Contribution to Cap Levels - Unit Rates and Standing Charges</t>
  </si>
  <si>
    <t>Lookup region</t>
  </si>
  <si>
    <t>Grand Total</t>
  </si>
  <si>
    <t>North Wales and Merseyside</t>
  </si>
  <si>
    <t>Variable + Fixed customer accounts - Apr '23</t>
  </si>
  <si>
    <t>Total</t>
  </si>
  <si>
    <t>% Variable + Fixed customer accounts - Apr '23</t>
  </si>
  <si>
    <t>Fuel Type</t>
  </si>
  <si>
    <t>Payment Method</t>
  </si>
  <si>
    <t>%</t>
  </si>
  <si>
    <t>DD/DD+PPM+SC</t>
  </si>
  <si>
    <t>PPM/DD+PPM+SC</t>
  </si>
  <si>
    <t>SC/DD+PPM+SC</t>
  </si>
  <si>
    <t>PPM/DD+PPM</t>
  </si>
  <si>
    <t>SC/DD+SC</t>
  </si>
  <si>
    <t>Typical Domestic Consumption Value - annual unit consumption</t>
  </si>
  <si>
    <t>TDCV</t>
  </si>
  <si>
    <t>Number</t>
  </si>
  <si>
    <t>Model Assumptions</t>
  </si>
  <si>
    <t>We have assumed in our main options analysis that the impacts within payment method groups are based on current TDCVs – 2,900kWh for single rate electricity, 4,200kWh for a multi register electricity and 12,000kWh for gas.</t>
  </si>
  <si>
    <t>The vulnerability data we have used as part of this draft IA does not give a complete picture of vulnerability across the population. We have been able to interrogate vulnerability characteristics in isolation however this does not allow for a holistic assessment of the impacts of levelisation on the vulnerable population as a whole.</t>
  </si>
  <si>
    <t>In assessing the consumer impacts of levelisation, we have focused on the effects on individuals’ finances, in particular additional expenditure or savings as a result of levelisation. The impacts of levelisation are heavily dependent on the baseline cap levels – our analysis is based on the price cap levels for cap period 11a.</t>
  </si>
  <si>
    <t>The distributional assessment is based on Office for National Statistics (ONS) data from 2017/18 so there is a risk that the results of this assessment are misaligned with present day data.</t>
  </si>
  <si>
    <t>Regional customer numbers are taken from the quarterly supplier information, for April 2023.</t>
  </si>
  <si>
    <t>Model Parameters</t>
  </si>
  <si>
    <t>Customer numbers include ALL tariff types: S, N = Variable and D, F = Fixed</t>
  </si>
  <si>
    <t>PPM standing charge should not be greater than DD standing charge ("principal")</t>
  </si>
  <si>
    <t>Total ASC charge is £8.77, across electricty and gas</t>
  </si>
  <si>
    <t>ASC applies to standing charge component only</t>
  </si>
  <si>
    <t>Model equalises 100% of the cap level - this is a variable of the model and can be changed</t>
  </si>
  <si>
    <t>Bad debt only associated with SC and DD (PPM bad debt = £0)</t>
  </si>
  <si>
    <t>In Step 4, there is a placeholder for variables to adjust the unit rate and standing charge equalising %. This functionality is currently 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</si>
</sst>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 #,##0_-;_-* &quot;-&quot;??_-;_-@_-"/>
    <numFmt numFmtId="166" formatCode="_-[$£-809]* #,##0.00_-;\-[$£-809]* #,##0.00_-;_-[$£-809]* &quot;-&quot;??_-;_-@_-"/>
    <numFmt numFmtId="167" formatCode="&quot;£&quot;#,##0.00"/>
    <numFmt numFmtId="168" formatCode="_(* #,##0_);_(* \(#,##0\);_(* &quot;-&quot;??_);_(@_)"/>
    <numFmt numFmtId="169" formatCode="&quot;£&quot;#,##0"/>
  </numFmts>
  <fonts count="27">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b/>
      <sz val="10"/>
      <color rgb="FF000000"/>
      <name val="Verdana"/>
      <family val="2"/>
    </font>
    <font>
      <sz val="11"/>
      <color rgb="FF000000"/>
      <name val="Calibri"/>
      <family val="2"/>
    </font>
    <font>
      <sz val="8"/>
      <name val="Verdana"/>
      <family val="2"/>
    </font>
    <font>
      <b/>
      <sz val="12"/>
      <color rgb="FF000000"/>
      <name val="Arial"/>
      <family val="2"/>
    </font>
    <font>
      <b/>
      <sz val="11"/>
      <color theme="1"/>
      <name val="Calibri"/>
      <family val="2"/>
      <scheme val="minor"/>
    </font>
    <font>
      <sz val="10"/>
      <name val="Verdana"/>
      <family val="2"/>
    </font>
    <font>
      <sz val="10"/>
      <color rgb="FF000000"/>
      <name val="Verdana"/>
      <family val="2"/>
    </font>
    <font>
      <sz val="10"/>
      <color rgb="FFFF0000"/>
      <name val="Verdana"/>
      <family val="2"/>
    </font>
    <font>
      <sz val="9"/>
      <color theme="1"/>
      <name val="Verdana"/>
      <family val="2"/>
    </font>
    <font>
      <b/>
      <sz val="10"/>
      <color theme="0"/>
      <name val="Verdana"/>
      <family val="2"/>
    </font>
    <font>
      <sz val="10"/>
      <color theme="0"/>
      <name val="Verdana"/>
      <family val="2"/>
    </font>
    <font>
      <b/>
      <sz val="10"/>
      <name val="Verdana"/>
      <family val="2"/>
    </font>
    <font>
      <sz val="10"/>
      <color rgb="FF000000"/>
      <name val="Arial"/>
      <family val="2"/>
    </font>
    <font>
      <sz val="10"/>
      <name val="Arial"/>
      <family val="2"/>
    </font>
    <font>
      <b/>
      <sz val="10"/>
      <color rgb="FFFF0000"/>
      <name val="Verdana"/>
      <family val="2"/>
    </font>
    <font>
      <sz val="11"/>
      <color theme="1"/>
      <name val="Arial"/>
      <family val="2"/>
    </font>
    <font>
      <b/>
      <sz val="14"/>
      <color theme="1"/>
      <name val="Verdana"/>
      <family val="2"/>
    </font>
    <font>
      <b/>
      <sz val="9"/>
      <color theme="1"/>
      <name val="Verdana"/>
      <family val="2"/>
    </font>
  </fonts>
  <fills count="19">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D9D9D9"/>
        <bgColor rgb="FF000000"/>
      </patternFill>
    </fill>
    <fill>
      <patternFill patternType="solid">
        <fgColor rgb="FFFFF2CC"/>
        <bgColor rgb="FF000000"/>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8"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s>
  <cellStyleXfs count="11">
    <xf numFmtId="0" fontId="0"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0" fontId="7" fillId="0" borderId="0"/>
    <xf numFmtId="0" fontId="1" fillId="0" borderId="0"/>
  </cellStyleXfs>
  <cellXfs count="268">
    <xf numFmtId="0" fontId="0" fillId="0" borderId="0" xfId="0"/>
    <xf numFmtId="0" fontId="0" fillId="2" borderId="0" xfId="0" applyFill="1"/>
    <xf numFmtId="0" fontId="0" fillId="0" borderId="1" xfId="0" applyBorder="1"/>
    <xf numFmtId="0" fontId="0" fillId="0" borderId="1" xfId="0" applyBorder="1" applyAlignment="1">
      <alignment wrapText="1"/>
    </xf>
    <xf numFmtId="0" fontId="0" fillId="0" borderId="1" xfId="0" applyBorder="1" applyAlignment="1">
      <alignment horizontal="right"/>
    </xf>
    <xf numFmtId="0" fontId="8" fillId="0" borderId="1" xfId="0" applyFont="1" applyBorder="1"/>
    <xf numFmtId="0" fontId="8" fillId="2" borderId="0" xfId="0" applyFont="1" applyFill="1"/>
    <xf numFmtId="9" fontId="0" fillId="0" borderId="1" xfId="0" applyNumberFormat="1" applyBorder="1"/>
    <xf numFmtId="0" fontId="8" fillId="0" borderId="0" xfId="0" applyFont="1"/>
    <xf numFmtId="43" fontId="0" fillId="0" borderId="0" xfId="0" applyNumberFormat="1"/>
    <xf numFmtId="9" fontId="0" fillId="0" borderId="0" xfId="2" applyFont="1"/>
    <xf numFmtId="43" fontId="0" fillId="0" borderId="0" xfId="1" applyFont="1"/>
    <xf numFmtId="0" fontId="0" fillId="0" borderId="0" xfId="0" applyAlignment="1">
      <alignment horizontal="left"/>
    </xf>
    <xf numFmtId="166" fontId="0" fillId="0" borderId="0" xfId="0" applyNumberFormat="1"/>
    <xf numFmtId="9" fontId="0" fillId="0" borderId="0" xfId="0" applyNumberFormat="1"/>
    <xf numFmtId="164" fontId="0" fillId="0" borderId="0" xfId="0" applyNumberFormat="1"/>
    <xf numFmtId="167" fontId="0" fillId="0" borderId="1" xfId="1" applyNumberFormat="1" applyFont="1" applyBorder="1" applyAlignment="1">
      <alignment horizontal="center" vertical="center"/>
    </xf>
    <xf numFmtId="0" fontId="0" fillId="0" borderId="6" xfId="0" applyBorder="1"/>
    <xf numFmtId="167" fontId="0" fillId="0" borderId="0" xfId="0" applyNumberFormat="1"/>
    <xf numFmtId="43" fontId="0" fillId="0" borderId="1" xfId="1" applyFont="1" applyFill="1" applyBorder="1"/>
    <xf numFmtId="0" fontId="0" fillId="0" borderId="1" xfId="0" applyBorder="1" applyAlignment="1">
      <alignment horizontal="center" vertical="center"/>
    </xf>
    <xf numFmtId="9" fontId="0" fillId="0" borderId="1" xfId="2"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vertical="center" wrapText="1"/>
    </xf>
    <xf numFmtId="0" fontId="8" fillId="0" borderId="0" xfId="1" applyNumberFormat="1" applyFont="1" applyBorder="1" applyAlignment="1">
      <alignment horizontal="center" vertical="center"/>
    </xf>
    <xf numFmtId="167" fontId="0" fillId="0" borderId="0" xfId="1" applyNumberFormat="1" applyFont="1" applyBorder="1" applyAlignment="1">
      <alignment horizontal="center" vertical="center"/>
    </xf>
    <xf numFmtId="0" fontId="0" fillId="0" borderId="3" xfId="0" applyBorder="1"/>
    <xf numFmtId="0" fontId="0" fillId="0" borderId="3" xfId="0" applyBorder="1" applyAlignment="1">
      <alignment horizontal="right"/>
    </xf>
    <xf numFmtId="43" fontId="0" fillId="0" borderId="3" xfId="1" applyFont="1" applyFill="1" applyBorder="1"/>
    <xf numFmtId="0" fontId="0" fillId="0" borderId="7" xfId="0" applyBorder="1"/>
    <xf numFmtId="43" fontId="0" fillId="0" borderId="7" xfId="1" applyFont="1" applyFill="1" applyBorder="1"/>
    <xf numFmtId="43" fontId="0" fillId="0" borderId="8" xfId="1" applyFont="1" applyFill="1" applyBorder="1"/>
    <xf numFmtId="43" fontId="0" fillId="0" borderId="9" xfId="1" applyFont="1" applyFill="1" applyBorder="1"/>
    <xf numFmtId="0" fontId="0" fillId="0" borderId="10" xfId="0" applyBorder="1"/>
    <xf numFmtId="0" fontId="0" fillId="0" borderId="10" xfId="0" applyBorder="1" applyAlignment="1">
      <alignment horizontal="right"/>
    </xf>
    <xf numFmtId="43" fontId="0" fillId="0" borderId="10" xfId="1" applyFont="1" applyFill="1" applyBorder="1"/>
    <xf numFmtId="43" fontId="0" fillId="0" borderId="11" xfId="1" applyFont="1" applyFill="1" applyBorder="1"/>
    <xf numFmtId="0" fontId="8" fillId="0" borderId="3" xfId="0" applyFont="1" applyBorder="1"/>
    <xf numFmtId="0" fontId="0" fillId="0" borderId="12" xfId="0" applyBorder="1"/>
    <xf numFmtId="0" fontId="0" fillId="0" borderId="13" xfId="0" applyBorder="1"/>
    <xf numFmtId="0" fontId="0" fillId="0" borderId="14" xfId="0" applyBorder="1"/>
    <xf numFmtId="0" fontId="0" fillId="0" borderId="15" xfId="0" applyBorder="1"/>
    <xf numFmtId="43" fontId="0" fillId="0" borderId="16" xfId="1" applyFont="1" applyFill="1" applyBorder="1"/>
    <xf numFmtId="0" fontId="0" fillId="0" borderId="17" xfId="0" applyBorder="1"/>
    <xf numFmtId="0" fontId="0" fillId="0" borderId="18" xfId="0" applyBorder="1"/>
    <xf numFmtId="0" fontId="8" fillId="4" borderId="0" xfId="0" applyFont="1" applyFill="1"/>
    <xf numFmtId="0" fontId="0" fillId="4" borderId="0" xfId="0" applyFill="1"/>
    <xf numFmtId="167" fontId="10" fillId="0" borderId="1" xfId="0" applyNumberFormat="1" applyFont="1" applyBorder="1" applyAlignment="1">
      <alignment horizontal="center" vertical="center"/>
    </xf>
    <xf numFmtId="0" fontId="8" fillId="0" borderId="1" xfId="0" applyFont="1" applyBorder="1" applyAlignment="1">
      <alignment vertical="center"/>
    </xf>
    <xf numFmtId="1" fontId="0" fillId="0" borderId="1" xfId="1" applyNumberFormat="1" applyFont="1" applyBorder="1" applyAlignment="1">
      <alignment horizontal="center" vertical="center"/>
    </xf>
    <xf numFmtId="167" fontId="7" fillId="0" borderId="1" xfId="1" applyNumberFormat="1" applyFont="1" applyBorder="1" applyAlignment="1">
      <alignment horizontal="center" vertical="center"/>
    </xf>
    <xf numFmtId="167" fontId="7" fillId="0" borderId="0" xfId="1" applyNumberFormat="1" applyFont="1" applyBorder="1" applyAlignment="1">
      <alignment horizontal="center" vertical="center"/>
    </xf>
    <xf numFmtId="0" fontId="8" fillId="0" borderId="1" xfId="0" applyFont="1" applyBorder="1" applyAlignment="1">
      <alignment horizontal="center" vertical="center" wrapText="1"/>
    </xf>
    <xf numFmtId="9" fontId="0" fillId="3" borderId="1" xfId="0" applyNumberFormat="1" applyFill="1" applyBorder="1" applyAlignment="1">
      <alignment horizontal="center" vertical="center"/>
    </xf>
    <xf numFmtId="167" fontId="10" fillId="0" borderId="0" xfId="0" applyNumberFormat="1" applyFont="1" applyAlignment="1">
      <alignment horizontal="center" vertical="center"/>
    </xf>
    <xf numFmtId="167" fontId="0" fillId="0" borderId="0" xfId="1" applyNumberFormat="1" applyFont="1" applyFill="1" applyBorder="1" applyAlignment="1">
      <alignment horizontal="center" vertical="center"/>
    </xf>
    <xf numFmtId="167" fontId="8" fillId="0" borderId="0" xfId="1" applyNumberFormat="1" applyFont="1" applyFill="1" applyBorder="1" applyAlignment="1">
      <alignment horizontal="center" vertical="center"/>
    </xf>
    <xf numFmtId="167" fontId="0" fillId="5" borderId="0" xfId="0" applyNumberFormat="1" applyFill="1"/>
    <xf numFmtId="0" fontId="0" fillId="9" borderId="0" xfId="0" applyFill="1" applyAlignment="1">
      <alignment horizontal="left"/>
    </xf>
    <xf numFmtId="0" fontId="14" fillId="0" borderId="0" xfId="0" applyFont="1" applyAlignment="1">
      <alignment horizontal="left"/>
    </xf>
    <xf numFmtId="168" fontId="8" fillId="0" borderId="1" xfId="1" applyNumberFormat="1" applyFont="1" applyBorder="1" applyAlignment="1">
      <alignment horizontal="center" vertical="center"/>
    </xf>
    <xf numFmtId="168" fontId="0" fillId="0" borderId="0" xfId="1" applyNumberFormat="1" applyFont="1" applyBorder="1"/>
    <xf numFmtId="168" fontId="0" fillId="0" borderId="0" xfId="1" applyNumberFormat="1" applyFont="1"/>
    <xf numFmtId="168" fontId="0" fillId="9" borderId="1" xfId="1" applyNumberFormat="1" applyFont="1" applyFill="1" applyBorder="1" applyAlignment="1">
      <alignment horizontal="center" vertical="center"/>
    </xf>
    <xf numFmtId="0" fontId="8" fillId="11" borderId="0" xfId="0" applyFont="1" applyFill="1"/>
    <xf numFmtId="0" fontId="0" fillId="11" borderId="0" xfId="0" applyFill="1"/>
    <xf numFmtId="0" fontId="8" fillId="9" borderId="0" xfId="0" applyFont="1" applyFill="1"/>
    <xf numFmtId="0" fontId="0" fillId="9" borderId="0" xfId="0" applyFill="1"/>
    <xf numFmtId="167" fontId="0" fillId="5" borderId="1" xfId="1" applyNumberFormat="1" applyFont="1" applyFill="1" applyBorder="1" applyAlignment="1">
      <alignment horizontal="center" vertical="center"/>
    </xf>
    <xf numFmtId="167" fontId="8" fillId="11" borderId="0" xfId="1" applyNumberFormat="1" applyFont="1" applyFill="1" applyBorder="1" applyAlignment="1">
      <alignment horizontal="center" vertical="center"/>
    </xf>
    <xf numFmtId="167" fontId="15" fillId="0" borderId="1" xfId="0" applyNumberFormat="1" applyFont="1" applyBorder="1" applyAlignment="1">
      <alignment horizontal="center" vertical="center"/>
    </xf>
    <xf numFmtId="167" fontId="15" fillId="5" borderId="1" xfId="0" applyNumberFormat="1" applyFont="1" applyFill="1" applyBorder="1" applyAlignment="1">
      <alignment horizontal="center" vertical="center"/>
    </xf>
    <xf numFmtId="167" fontId="7" fillId="9" borderId="0" xfId="1" applyNumberFormat="1" applyFont="1" applyFill="1" applyBorder="1" applyAlignment="1">
      <alignment horizontal="center" vertical="center"/>
    </xf>
    <xf numFmtId="0" fontId="16" fillId="0" borderId="0" xfId="0" applyFont="1" applyAlignment="1">
      <alignment vertical="center" wrapText="1"/>
    </xf>
    <xf numFmtId="167" fontId="0" fillId="0" borderId="0" xfId="1" applyNumberFormat="1" applyFont="1" applyFill="1" applyBorder="1" applyAlignment="1">
      <alignment horizontal="right" vertical="center"/>
    </xf>
    <xf numFmtId="167" fontId="0" fillId="0" borderId="0" xfId="1" applyNumberFormat="1" applyFont="1" applyFill="1" applyBorder="1" applyAlignment="1">
      <alignment horizontal="left" vertical="center"/>
    </xf>
    <xf numFmtId="167" fontId="16" fillId="0" borderId="0" xfId="0" applyNumberFormat="1" applyFont="1"/>
    <xf numFmtId="167" fontId="0" fillId="0" borderId="1" xfId="1" applyNumberFormat="1" applyFont="1" applyFill="1" applyBorder="1" applyAlignment="1">
      <alignment horizontal="center" vertical="center"/>
    </xf>
    <xf numFmtId="0" fontId="0" fillId="0" borderId="0" xfId="0" applyAlignment="1">
      <alignment horizontal="right"/>
    </xf>
    <xf numFmtId="167" fontId="0" fillId="11" borderId="0" xfId="1" applyNumberFormat="1" applyFont="1" applyFill="1" applyBorder="1" applyAlignment="1">
      <alignment horizontal="center" vertical="center"/>
    </xf>
    <xf numFmtId="0" fontId="8" fillId="12" borderId="0" xfId="0" applyFont="1" applyFill="1"/>
    <xf numFmtId="0" fontId="0" fillId="12" borderId="0" xfId="0" applyFill="1"/>
    <xf numFmtId="167" fontId="0" fillId="5" borderId="1" xfId="0" applyNumberFormat="1" applyFill="1" applyBorder="1" applyAlignment="1">
      <alignment horizontal="center" vertical="center"/>
    </xf>
    <xf numFmtId="169" fontId="0" fillId="0" borderId="0" xfId="0" applyNumberFormat="1"/>
    <xf numFmtId="169" fontId="0" fillId="0" borderId="22" xfId="0" applyNumberFormat="1" applyBorder="1"/>
    <xf numFmtId="169" fontId="0" fillId="0" borderId="23" xfId="0" applyNumberFormat="1" applyBorder="1"/>
    <xf numFmtId="169" fontId="0" fillId="0" borderId="24" xfId="0" applyNumberFormat="1" applyBorder="1"/>
    <xf numFmtId="1" fontId="0" fillId="0" borderId="0" xfId="0" applyNumberFormat="1"/>
    <xf numFmtId="168" fontId="0" fillId="0" borderId="0" xfId="1" applyNumberFormat="1" applyFont="1" applyFill="1" applyBorder="1" applyAlignment="1">
      <alignment horizontal="center" vertical="center"/>
    </xf>
    <xf numFmtId="167" fontId="14" fillId="5" borderId="1" xfId="1" applyNumberFormat="1" applyFont="1" applyFill="1" applyBorder="1" applyAlignment="1">
      <alignment horizontal="center" vertical="center"/>
    </xf>
    <xf numFmtId="167" fontId="9" fillId="0" borderId="1" xfId="0" applyNumberFormat="1" applyFont="1" applyBorder="1" applyAlignment="1">
      <alignment horizontal="center" vertical="center"/>
    </xf>
    <xf numFmtId="167" fontId="15" fillId="0" borderId="0" xfId="0" applyNumberFormat="1" applyFont="1" applyAlignment="1">
      <alignment horizontal="center" vertical="center"/>
    </xf>
    <xf numFmtId="167" fontId="0" fillId="12" borderId="0" xfId="1" applyNumberFormat="1" applyFont="1" applyFill="1" applyBorder="1" applyAlignment="1">
      <alignment horizontal="center" vertical="center"/>
    </xf>
    <xf numFmtId="2" fontId="0" fillId="0" borderId="0" xfId="0" applyNumberFormat="1"/>
    <xf numFmtId="0" fontId="18" fillId="0" borderId="0" xfId="0" applyFont="1" applyAlignment="1">
      <alignment horizontal="center" vertical="center"/>
    </xf>
    <xf numFmtId="0" fontId="19" fillId="0" borderId="0" xfId="0" applyFont="1"/>
    <xf numFmtId="168" fontId="18" fillId="0" borderId="0" xfId="1" applyNumberFormat="1" applyFont="1" applyBorder="1" applyAlignment="1">
      <alignment horizontal="center" vertical="center"/>
    </xf>
    <xf numFmtId="167" fontId="7" fillId="9" borderId="1" xfId="1" applyNumberFormat="1" applyFont="1" applyFill="1" applyBorder="1" applyAlignment="1">
      <alignment horizontal="center" vertical="center"/>
    </xf>
    <xf numFmtId="43" fontId="14" fillId="0" borderId="0" xfId="1" applyFont="1"/>
    <xf numFmtId="167" fontId="8" fillId="5" borderId="1" xfId="1" applyNumberFormat="1" applyFont="1" applyFill="1" applyBorder="1" applyAlignment="1">
      <alignment horizontal="center" vertical="center"/>
    </xf>
    <xf numFmtId="43" fontId="18" fillId="0" borderId="0" xfId="1" applyFont="1"/>
    <xf numFmtId="167" fontId="8" fillId="0" borderId="0" xfId="0" applyNumberFormat="1" applyFont="1"/>
    <xf numFmtId="167" fontId="7" fillId="0" borderId="0" xfId="1" applyNumberFormat="1" applyFont="1" applyFill="1" applyBorder="1" applyAlignment="1">
      <alignment horizontal="center" vertical="center"/>
    </xf>
    <xf numFmtId="0" fontId="20" fillId="9" borderId="0" xfId="0" applyFont="1" applyFill="1"/>
    <xf numFmtId="43" fontId="0" fillId="9" borderId="0" xfId="0" applyNumberFormat="1" applyFill="1"/>
    <xf numFmtId="0" fontId="16" fillId="0" borderId="0" xfId="0" applyFont="1"/>
    <xf numFmtId="43" fontId="0" fillId="0" borderId="0" xfId="1" applyFont="1" applyFill="1" applyBorder="1"/>
    <xf numFmtId="43" fontId="0" fillId="12" borderId="0" xfId="0" applyNumberFormat="1" applyFill="1"/>
    <xf numFmtId="0" fontId="8" fillId="12" borderId="0" xfId="0" applyFont="1" applyFill="1" applyAlignment="1">
      <alignment horizontal="center"/>
    </xf>
    <xf numFmtId="0" fontId="19" fillId="12" borderId="0" xfId="0" applyFont="1" applyFill="1"/>
    <xf numFmtId="0" fontId="17" fillId="0" borderId="20" xfId="0" applyFont="1" applyBorder="1" applyAlignment="1">
      <alignment horizontal="center"/>
    </xf>
    <xf numFmtId="0" fontId="17" fillId="0" borderId="21" xfId="0" applyFont="1" applyBorder="1" applyAlignment="1">
      <alignment horizontal="center"/>
    </xf>
    <xf numFmtId="167" fontId="0" fillId="0" borderId="6" xfId="1" applyNumberFormat="1" applyFont="1" applyBorder="1" applyAlignment="1">
      <alignment horizontal="center" vertical="center"/>
    </xf>
    <xf numFmtId="0" fontId="0" fillId="4" borderId="28" xfId="0" applyFill="1" applyBorder="1"/>
    <xf numFmtId="0" fontId="0" fillId="11" borderId="28" xfId="0" applyFill="1" applyBorder="1"/>
    <xf numFmtId="0" fontId="0" fillId="0" borderId="28" xfId="0" applyBorder="1"/>
    <xf numFmtId="0" fontId="0" fillId="0" borderId="29" xfId="0" applyBorder="1" applyAlignment="1">
      <alignment horizontal="center" vertical="center" wrapText="1"/>
    </xf>
    <xf numFmtId="0" fontId="8" fillId="0" borderId="29" xfId="0" applyFont="1" applyBorder="1" applyAlignment="1">
      <alignment horizontal="center" vertical="center"/>
    </xf>
    <xf numFmtId="167" fontId="10" fillId="0" borderId="29" xfId="0" applyNumberFormat="1" applyFont="1" applyBorder="1" applyAlignment="1">
      <alignment horizontal="center" vertical="center"/>
    </xf>
    <xf numFmtId="167" fontId="10" fillId="0" borderId="28" xfId="0" applyNumberFormat="1" applyFont="1" applyBorder="1" applyAlignment="1">
      <alignment horizontal="center" vertical="center"/>
    </xf>
    <xf numFmtId="0" fontId="0" fillId="9" borderId="28" xfId="0" applyFill="1" applyBorder="1"/>
    <xf numFmtId="167" fontId="0" fillId="5" borderId="29" xfId="1" applyNumberFormat="1" applyFont="1" applyFill="1" applyBorder="1" applyAlignment="1">
      <alignment horizontal="center" vertical="center"/>
    </xf>
    <xf numFmtId="167" fontId="0" fillId="0" borderId="29" xfId="1" applyNumberFormat="1" applyFont="1" applyBorder="1" applyAlignment="1">
      <alignment horizontal="center" vertical="center"/>
    </xf>
    <xf numFmtId="167" fontId="0" fillId="0" borderId="28" xfId="1" applyNumberFormat="1" applyFont="1" applyBorder="1" applyAlignment="1">
      <alignment horizontal="center" vertical="center"/>
    </xf>
    <xf numFmtId="167" fontId="8" fillId="11" borderId="28" xfId="1" applyNumberFormat="1" applyFont="1" applyFill="1" applyBorder="1" applyAlignment="1">
      <alignment horizontal="center" vertical="center"/>
    </xf>
    <xf numFmtId="167" fontId="15" fillId="0" borderId="29" xfId="0" applyNumberFormat="1" applyFont="1" applyBorder="1" applyAlignment="1">
      <alignment horizontal="center" vertical="center"/>
    </xf>
    <xf numFmtId="167" fontId="15" fillId="5" borderId="29" xfId="0" applyNumberFormat="1" applyFont="1" applyFill="1" applyBorder="1" applyAlignment="1">
      <alignment horizontal="center" vertical="center"/>
    </xf>
    <xf numFmtId="167" fontId="7" fillId="9" borderId="28" xfId="1" applyNumberFormat="1" applyFont="1" applyFill="1" applyBorder="1" applyAlignment="1">
      <alignment horizontal="center" vertical="center"/>
    </xf>
    <xf numFmtId="167" fontId="0" fillId="0" borderId="29" xfId="1" applyNumberFormat="1" applyFont="1" applyFill="1" applyBorder="1" applyAlignment="1">
      <alignment horizontal="center" vertical="center"/>
    </xf>
    <xf numFmtId="167" fontId="0" fillId="11" borderId="28" xfId="1" applyNumberFormat="1" applyFont="1" applyFill="1" applyBorder="1" applyAlignment="1">
      <alignment horizontal="center" vertical="center"/>
    </xf>
    <xf numFmtId="167" fontId="0" fillId="0" borderId="28" xfId="1" applyNumberFormat="1" applyFont="1" applyFill="1" applyBorder="1" applyAlignment="1">
      <alignment horizontal="center" vertical="center"/>
    </xf>
    <xf numFmtId="0" fontId="0" fillId="12" borderId="28" xfId="0" applyFill="1" applyBorder="1"/>
    <xf numFmtId="0" fontId="8" fillId="0" borderId="29" xfId="0" applyFont="1" applyBorder="1" applyAlignment="1">
      <alignment horizontal="center" vertical="center" wrapText="1"/>
    </xf>
    <xf numFmtId="167" fontId="0" fillId="5" borderId="29" xfId="0" applyNumberFormat="1" applyFill="1" applyBorder="1" applyAlignment="1">
      <alignment horizontal="center" vertical="center"/>
    </xf>
    <xf numFmtId="167" fontId="0" fillId="0" borderId="28" xfId="0" applyNumberFormat="1" applyBorder="1"/>
    <xf numFmtId="0" fontId="0" fillId="0" borderId="28" xfId="0" applyBorder="1" applyAlignment="1">
      <alignment horizontal="left" vertical="top"/>
    </xf>
    <xf numFmtId="167" fontId="14" fillId="5" borderId="29" xfId="1" applyNumberFormat="1" applyFont="1" applyFill="1" applyBorder="1" applyAlignment="1">
      <alignment horizontal="center" vertical="center"/>
    </xf>
    <xf numFmtId="167" fontId="9" fillId="0" borderId="29" xfId="0" applyNumberFormat="1" applyFont="1" applyBorder="1" applyAlignment="1">
      <alignment horizontal="center" vertical="center"/>
    </xf>
    <xf numFmtId="167" fontId="0" fillId="12" borderId="28" xfId="1" applyNumberFormat="1" applyFont="1" applyFill="1" applyBorder="1" applyAlignment="1">
      <alignment horizontal="center" vertical="center"/>
    </xf>
    <xf numFmtId="167" fontId="8" fillId="0" borderId="28" xfId="1" applyNumberFormat="1" applyFont="1" applyFill="1" applyBorder="1" applyAlignment="1">
      <alignment horizontal="center" vertical="center"/>
    </xf>
    <xf numFmtId="167" fontId="7" fillId="9" borderId="29" xfId="1" applyNumberFormat="1" applyFont="1" applyFill="1" applyBorder="1" applyAlignment="1">
      <alignment horizontal="center" vertical="center"/>
    </xf>
    <xf numFmtId="167" fontId="8" fillId="5" borderId="29" xfId="1" applyNumberFormat="1" applyFont="1" applyFill="1" applyBorder="1" applyAlignment="1">
      <alignment horizontal="center" vertical="center"/>
    </xf>
    <xf numFmtId="167" fontId="7" fillId="0" borderId="28" xfId="1" applyNumberFormat="1" applyFont="1" applyBorder="1" applyAlignment="1">
      <alignment horizontal="center" vertical="center"/>
    </xf>
    <xf numFmtId="167" fontId="7" fillId="0" borderId="29" xfId="1" applyNumberFormat="1" applyFont="1" applyBorder="1" applyAlignment="1">
      <alignment horizontal="center" vertical="center"/>
    </xf>
    <xf numFmtId="167" fontId="0" fillId="0" borderId="30" xfId="1" applyNumberFormat="1" applyFont="1" applyBorder="1" applyAlignment="1">
      <alignment horizontal="center" vertical="center"/>
    </xf>
    <xf numFmtId="0" fontId="0" fillId="0" borderId="2" xfId="0" applyBorder="1" applyAlignment="1">
      <alignment horizontal="center" vertical="center" wrapText="1"/>
    </xf>
    <xf numFmtId="0" fontId="8" fillId="0" borderId="2" xfId="0" applyFont="1" applyBorder="1" applyAlignment="1">
      <alignment horizontal="center" vertical="center"/>
    </xf>
    <xf numFmtId="167" fontId="10" fillId="0" borderId="2" xfId="0" applyNumberFormat="1" applyFont="1" applyBorder="1" applyAlignment="1">
      <alignment horizontal="center" vertical="center"/>
    </xf>
    <xf numFmtId="167" fontId="0" fillId="5" borderId="2" xfId="1" applyNumberFormat="1" applyFont="1" applyFill="1" applyBorder="1" applyAlignment="1">
      <alignment horizontal="center" vertical="center"/>
    </xf>
    <xf numFmtId="167" fontId="0" fillId="0" borderId="2" xfId="1" applyNumberFormat="1" applyFont="1" applyBorder="1" applyAlignment="1">
      <alignment horizontal="center" vertical="center"/>
    </xf>
    <xf numFmtId="167" fontId="15" fillId="0" borderId="2" xfId="0" applyNumberFormat="1" applyFont="1" applyBorder="1" applyAlignment="1">
      <alignment horizontal="center" vertical="center"/>
    </xf>
    <xf numFmtId="167" fontId="15" fillId="5" borderId="2" xfId="0" applyNumberFormat="1" applyFont="1" applyFill="1" applyBorder="1" applyAlignment="1">
      <alignment horizontal="center" vertical="center"/>
    </xf>
    <xf numFmtId="167" fontId="0" fillId="0" borderId="2" xfId="1" applyNumberFormat="1" applyFont="1" applyFill="1" applyBorder="1" applyAlignment="1">
      <alignment horizontal="center" vertical="center"/>
    </xf>
    <xf numFmtId="0" fontId="8" fillId="0" borderId="2" xfId="0" applyFont="1" applyBorder="1" applyAlignment="1">
      <alignment horizontal="center" vertical="center" wrapText="1"/>
    </xf>
    <xf numFmtId="167" fontId="0" fillId="5" borderId="2" xfId="0" applyNumberFormat="1" applyFill="1" applyBorder="1" applyAlignment="1">
      <alignment horizontal="center" vertical="center"/>
    </xf>
    <xf numFmtId="167" fontId="14" fillId="5" borderId="2" xfId="1" applyNumberFormat="1" applyFont="1" applyFill="1" applyBorder="1" applyAlignment="1">
      <alignment horizontal="center" vertical="center"/>
    </xf>
    <xf numFmtId="167" fontId="9" fillId="0" borderId="2" xfId="0" applyNumberFormat="1" applyFont="1" applyBorder="1" applyAlignment="1">
      <alignment horizontal="center" vertical="center"/>
    </xf>
    <xf numFmtId="167" fontId="7" fillId="9" borderId="2" xfId="1" applyNumberFormat="1" applyFont="1" applyFill="1" applyBorder="1" applyAlignment="1">
      <alignment horizontal="center" vertical="center"/>
    </xf>
    <xf numFmtId="167" fontId="8" fillId="5" borderId="2" xfId="1" applyNumberFormat="1" applyFont="1" applyFill="1" applyBorder="1" applyAlignment="1">
      <alignment horizontal="center" vertical="center"/>
    </xf>
    <xf numFmtId="167" fontId="7" fillId="0" borderId="2" xfId="1" applyNumberFormat="1" applyFont="1" applyBorder="1" applyAlignment="1">
      <alignment horizontal="center" vertical="center"/>
    </xf>
    <xf numFmtId="167" fontId="0" fillId="0" borderId="27" xfId="1" applyNumberFormat="1" applyFont="1" applyBorder="1" applyAlignment="1">
      <alignment horizontal="center" vertical="center"/>
    </xf>
    <xf numFmtId="0" fontId="17" fillId="0" borderId="20" xfId="0" applyFont="1" applyBorder="1" applyAlignment="1">
      <alignment horizontal="left"/>
    </xf>
    <xf numFmtId="0" fontId="23" fillId="0" borderId="0" xfId="0" applyFont="1" applyAlignment="1">
      <alignment horizontal="center" vertical="center"/>
    </xf>
    <xf numFmtId="168" fontId="23" fillId="0" borderId="0" xfId="1" applyNumberFormat="1" applyFont="1" applyBorder="1" applyAlignment="1">
      <alignment horizontal="center" vertical="center"/>
    </xf>
    <xf numFmtId="43" fontId="23" fillId="0" borderId="0" xfId="1" applyFont="1"/>
    <xf numFmtId="0" fontId="0" fillId="4" borderId="0" xfId="0" applyFill="1" applyAlignment="1">
      <alignment horizontal="left"/>
    </xf>
    <xf numFmtId="0" fontId="8" fillId="11" borderId="0" xfId="0" applyFont="1" applyFill="1" applyAlignment="1">
      <alignment horizontal="left"/>
    </xf>
    <xf numFmtId="0" fontId="8" fillId="0" borderId="0" xfId="0" applyFont="1" applyAlignment="1">
      <alignment horizontal="left"/>
    </xf>
    <xf numFmtId="0" fontId="8" fillId="0" borderId="1" xfId="0" applyFont="1" applyBorder="1" applyAlignment="1">
      <alignment horizontal="left"/>
    </xf>
    <xf numFmtId="0" fontId="8" fillId="9" borderId="0" xfId="0" applyFont="1" applyFill="1" applyAlignment="1">
      <alignment horizontal="left"/>
    </xf>
    <xf numFmtId="0" fontId="0" fillId="11" borderId="0" xfId="0" applyFill="1" applyAlignment="1">
      <alignment horizontal="left"/>
    </xf>
    <xf numFmtId="0" fontId="8" fillId="12" borderId="0" xfId="0" applyFont="1" applyFill="1" applyAlignment="1">
      <alignment horizontal="left"/>
    </xf>
    <xf numFmtId="0" fontId="8" fillId="0" borderId="1" xfId="0" applyFont="1" applyBorder="1" applyAlignment="1">
      <alignment horizontal="left" vertical="center"/>
    </xf>
    <xf numFmtId="0" fontId="20" fillId="9" borderId="0" xfId="0" applyFont="1" applyFill="1" applyAlignment="1">
      <alignment horizontal="left"/>
    </xf>
    <xf numFmtId="0" fontId="0" fillId="0" borderId="6" xfId="0" applyBorder="1" applyAlignment="1">
      <alignment horizontal="left"/>
    </xf>
    <xf numFmtId="0" fontId="24" fillId="0" borderId="0" xfId="8" applyFont="1"/>
    <xf numFmtId="0" fontId="22" fillId="7" borderId="1" xfId="7" applyFont="1" applyFill="1" applyBorder="1" applyAlignment="1">
      <alignment horizontal="center" vertical="center"/>
    </xf>
    <xf numFmtId="0" fontId="12" fillId="6" borderId="1" xfId="7" applyFont="1" applyFill="1" applyBorder="1" applyAlignment="1">
      <alignment horizontal="center" vertical="center"/>
    </xf>
    <xf numFmtId="0" fontId="13" fillId="8" borderId="0" xfId="0" applyFont="1" applyFill="1" applyAlignment="1">
      <alignment horizontal="center" vertical="center"/>
    </xf>
    <xf numFmtId="0" fontId="13" fillId="8" borderId="25" xfId="0" applyFont="1" applyFill="1" applyBorder="1" applyAlignment="1">
      <alignment horizontal="center" vertical="center"/>
    </xf>
    <xf numFmtId="165" fontId="0" fillId="9" borderId="0" xfId="0" applyNumberFormat="1" applyFill="1" applyAlignment="1">
      <alignment horizontal="center" vertical="center"/>
    </xf>
    <xf numFmtId="165" fontId="8" fillId="9" borderId="0" xfId="0" applyNumberFormat="1" applyFont="1" applyFill="1" applyAlignment="1">
      <alignment horizontal="center" vertical="center"/>
    </xf>
    <xf numFmtId="165" fontId="13" fillId="10" borderId="26" xfId="0" applyNumberFormat="1" applyFont="1" applyFill="1" applyBorder="1" applyAlignment="1">
      <alignment horizontal="center" vertical="center"/>
    </xf>
    <xf numFmtId="168" fontId="0" fillId="0" borderId="0" xfId="1" applyNumberFormat="1" applyFont="1" applyBorder="1" applyAlignment="1">
      <alignment horizontal="center"/>
    </xf>
    <xf numFmtId="168" fontId="0" fillId="0" borderId="0" xfId="1" applyNumberFormat="1" applyFont="1" applyAlignment="1">
      <alignment horizontal="center"/>
    </xf>
    <xf numFmtId="0" fontId="0" fillId="0" borderId="7" xfId="0" applyBorder="1" applyAlignment="1">
      <alignment wrapText="1"/>
    </xf>
    <xf numFmtId="0" fontId="0" fillId="0" borderId="8" xfId="0" applyBorder="1" applyAlignment="1">
      <alignment wrapText="1"/>
    </xf>
    <xf numFmtId="0" fontId="8" fillId="0" borderId="14" xfId="0" applyFont="1" applyBorder="1"/>
    <xf numFmtId="0" fontId="8" fillId="0" borderId="10" xfId="0" applyFont="1" applyBorder="1"/>
    <xf numFmtId="0" fontId="8" fillId="0" borderId="11" xfId="0" applyFont="1" applyBorder="1"/>
    <xf numFmtId="0" fontId="0" fillId="0" borderId="8" xfId="0" applyBorder="1"/>
    <xf numFmtId="0" fontId="0" fillId="0" borderId="16" xfId="0" applyBorder="1"/>
    <xf numFmtId="0" fontId="0" fillId="0" borderId="9" xfId="0" applyBorder="1"/>
    <xf numFmtId="0" fontId="0" fillId="0" borderId="11" xfId="0" applyBorder="1"/>
    <xf numFmtId="0" fontId="0" fillId="0" borderId="35" xfId="0" applyBorder="1"/>
    <xf numFmtId="2" fontId="15" fillId="0" borderId="7" xfId="0" applyNumberFormat="1" applyFont="1" applyBorder="1"/>
    <xf numFmtId="2" fontId="15" fillId="0" borderId="1" xfId="0" applyNumberFormat="1" applyFont="1" applyBorder="1"/>
    <xf numFmtId="2" fontId="15" fillId="0" borderId="10" xfId="0" applyNumberFormat="1" applyFont="1" applyBorder="1"/>
    <xf numFmtId="2" fontId="15" fillId="0" borderId="18" xfId="0" applyNumberFormat="1" applyFont="1" applyBorder="1"/>
    <xf numFmtId="0" fontId="25" fillId="0" borderId="0" xfId="0" applyFont="1"/>
    <xf numFmtId="0" fontId="13" fillId="13" borderId="1" xfId="9" applyFont="1" applyFill="1" applyBorder="1"/>
    <xf numFmtId="0" fontId="1" fillId="13" borderId="1" xfId="9" applyFont="1" applyFill="1" applyBorder="1" applyAlignment="1">
      <alignment vertical="center"/>
    </xf>
    <xf numFmtId="14" fontId="1" fillId="13" borderId="1" xfId="9" applyNumberFormat="1" applyFont="1" applyFill="1" applyBorder="1" applyAlignment="1">
      <alignment horizontal="left" vertical="center"/>
    </xf>
    <xf numFmtId="0" fontId="1" fillId="13" borderId="1" xfId="9" quotePrefix="1" applyFont="1" applyFill="1" applyBorder="1" applyAlignment="1">
      <alignment vertical="center" wrapText="1"/>
    </xf>
    <xf numFmtId="0" fontId="1" fillId="13" borderId="1" xfId="9" applyFont="1" applyFill="1" applyBorder="1"/>
    <xf numFmtId="14" fontId="1" fillId="13" borderId="1" xfId="9" applyNumberFormat="1" applyFont="1" applyFill="1" applyBorder="1" applyAlignment="1">
      <alignment horizontal="left"/>
    </xf>
    <xf numFmtId="0" fontId="1" fillId="13" borderId="1" xfId="9" quotePrefix="1" applyFont="1" applyFill="1" applyBorder="1" applyAlignment="1">
      <alignment wrapText="1"/>
    </xf>
    <xf numFmtId="0" fontId="1" fillId="13" borderId="1" xfId="0" applyFont="1" applyFill="1" applyBorder="1"/>
    <xf numFmtId="0" fontId="1" fillId="13" borderId="1" xfId="0" quotePrefix="1" applyFont="1" applyFill="1" applyBorder="1"/>
    <xf numFmtId="0" fontId="7" fillId="13" borderId="0" xfId="10" applyFont="1" applyFill="1"/>
    <xf numFmtId="0" fontId="18" fillId="14" borderId="0" xfId="10" applyFont="1" applyFill="1"/>
    <xf numFmtId="0" fontId="7" fillId="9" borderId="0" xfId="10" applyFont="1" applyFill="1" applyAlignment="1">
      <alignment horizontal="left" wrapText="1"/>
    </xf>
    <xf numFmtId="0" fontId="7" fillId="13" borderId="0" xfId="10" applyFont="1" applyFill="1" applyAlignment="1">
      <alignment horizontal="left" wrapText="1"/>
    </xf>
    <xf numFmtId="0" fontId="7" fillId="15" borderId="0" xfId="10" applyFont="1" applyFill="1" applyAlignment="1">
      <alignment horizontal="left" wrapText="1"/>
    </xf>
    <xf numFmtId="0" fontId="7" fillId="16" borderId="1" xfId="10" applyFont="1" applyFill="1" applyBorder="1"/>
    <xf numFmtId="0" fontId="0" fillId="0" borderId="1" xfId="10" applyFont="1" applyBorder="1" applyAlignment="1">
      <alignment wrapText="1"/>
    </xf>
    <xf numFmtId="0" fontId="7" fillId="0" borderId="0" xfId="10" applyFont="1"/>
    <xf numFmtId="0" fontId="7" fillId="0" borderId="0" xfId="10" applyFont="1" applyAlignment="1">
      <alignment horizontal="left"/>
    </xf>
    <xf numFmtId="0" fontId="0" fillId="0" borderId="0" xfId="10" applyFont="1"/>
    <xf numFmtId="0" fontId="7" fillId="0" borderId="0" xfId="10" applyFont="1" applyAlignment="1">
      <alignment wrapText="1"/>
    </xf>
    <xf numFmtId="0" fontId="7" fillId="0" borderId="0" xfId="10" applyFont="1" applyAlignment="1">
      <alignment vertical="top" wrapText="1"/>
    </xf>
    <xf numFmtId="0" fontId="7" fillId="0" borderId="0" xfId="0" applyFont="1" applyAlignment="1">
      <alignment vertical="top"/>
    </xf>
    <xf numFmtId="0" fontId="19" fillId="18" borderId="5" xfId="10" applyFont="1" applyFill="1" applyBorder="1" applyAlignment="1">
      <alignment wrapText="1"/>
    </xf>
    <xf numFmtId="0" fontId="0" fillId="0" borderId="6" xfId="10" applyFont="1" applyBorder="1" applyAlignment="1">
      <alignment vertical="center" wrapText="1"/>
    </xf>
    <xf numFmtId="0" fontId="19" fillId="18" borderId="36" xfId="10" applyFont="1" applyFill="1" applyBorder="1" applyAlignment="1">
      <alignment wrapText="1"/>
    </xf>
    <xf numFmtId="0" fontId="19" fillId="18" borderId="37" xfId="10" applyFont="1" applyFill="1" applyBorder="1" applyAlignment="1">
      <alignment wrapText="1"/>
    </xf>
    <xf numFmtId="0" fontId="0" fillId="5" borderId="0" xfId="0" applyFill="1"/>
    <xf numFmtId="0" fontId="19" fillId="18" borderId="39" xfId="10" applyFont="1" applyFill="1" applyBorder="1" applyAlignment="1">
      <alignment wrapText="1"/>
    </xf>
    <xf numFmtId="0" fontId="0" fillId="0" borderId="0" xfId="10" applyFont="1" applyAlignment="1">
      <alignment horizontal="left" wrapText="1"/>
    </xf>
    <xf numFmtId="0" fontId="15" fillId="0" borderId="0" xfId="0" applyFont="1"/>
    <xf numFmtId="0" fontId="7" fillId="17" borderId="1" xfId="10" applyFont="1" applyFill="1" applyBorder="1" applyAlignment="1">
      <alignment horizontal="left" vertical="center" wrapText="1"/>
    </xf>
    <xf numFmtId="0" fontId="19" fillId="18" borderId="2" xfId="10" applyFont="1" applyFill="1" applyBorder="1" applyAlignment="1">
      <alignment horizontal="left" vertical="center" wrapText="1"/>
    </xf>
    <xf numFmtId="0" fontId="0" fillId="0" borderId="2" xfId="10" applyFont="1" applyBorder="1" applyAlignment="1">
      <alignment horizontal="left" vertical="center" wrapText="1"/>
    </xf>
    <xf numFmtId="0" fontId="7" fillId="0" borderId="2" xfId="10" applyFont="1" applyBorder="1" applyAlignment="1">
      <alignment horizontal="left" vertical="center" wrapText="1"/>
    </xf>
    <xf numFmtId="0" fontId="19" fillId="18" borderId="38" xfId="10" applyFont="1" applyFill="1" applyBorder="1" applyAlignment="1">
      <alignment horizontal="left" vertical="center" wrapText="1"/>
    </xf>
    <xf numFmtId="0" fontId="0" fillId="0" borderId="6" xfId="0" applyBorder="1" applyAlignment="1">
      <alignment horizontal="left" vertical="center"/>
    </xf>
    <xf numFmtId="0" fontId="26" fillId="0" borderId="0" xfId="0" applyFont="1" applyAlignment="1">
      <alignment horizontal="left" vertical="top" wrapText="1"/>
    </xf>
    <xf numFmtId="0" fontId="0" fillId="0" borderId="0" xfId="10" applyFont="1" applyAlignment="1">
      <alignment horizontal="left" vertical="top" wrapText="1"/>
    </xf>
    <xf numFmtId="0" fontId="0" fillId="0" borderId="0" xfId="10" applyFont="1" applyAlignment="1">
      <alignment horizontal="left" wrapText="1"/>
    </xf>
    <xf numFmtId="0" fontId="0" fillId="0" borderId="0" xfId="0" applyAlignment="1">
      <alignment horizontal="left" vertical="top" wrapText="1"/>
    </xf>
    <xf numFmtId="0" fontId="8" fillId="0" borderId="2" xfId="0" applyFont="1" applyBorder="1" applyAlignment="1">
      <alignment horizontal="center"/>
    </xf>
    <xf numFmtId="0" fontId="8" fillId="0" borderId="4" xfId="0" applyFont="1" applyBorder="1" applyAlignment="1">
      <alignment horizontal="center"/>
    </xf>
    <xf numFmtId="0" fontId="8" fillId="0" borderId="31"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9" fontId="0" fillId="0" borderId="0" xfId="2"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9" fontId="0" fillId="0" borderId="1" xfId="2" applyFont="1" applyBorder="1" applyAlignment="1">
      <alignment horizontal="center" vertical="center"/>
    </xf>
    <xf numFmtId="0" fontId="8" fillId="0" borderId="1" xfId="0" applyFont="1" applyBorder="1" applyAlignment="1">
      <alignment horizontal="center"/>
    </xf>
    <xf numFmtId="0" fontId="17" fillId="0" borderId="19" xfId="0" applyFont="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0" fillId="0" borderId="4" xfId="0" applyBorder="1" applyAlignment="1">
      <alignment horizontal="center"/>
    </xf>
    <xf numFmtId="0" fontId="13" fillId="8" borderId="0" xfId="0" applyFont="1" applyFill="1" applyAlignment="1">
      <alignment horizontal="left" vertical="center"/>
    </xf>
    <xf numFmtId="0" fontId="13" fillId="8" borderId="25" xfId="0" applyFont="1" applyFill="1" applyBorder="1" applyAlignment="1">
      <alignment horizontal="left" vertical="center"/>
    </xf>
    <xf numFmtId="0" fontId="8" fillId="0" borderId="1" xfId="0" applyFont="1" applyBorder="1" applyAlignment="1">
      <alignment horizontal="center" vertical="center"/>
    </xf>
    <xf numFmtId="0" fontId="21" fillId="7" borderId="2" xfId="7" applyFont="1" applyFill="1" applyBorder="1" applyAlignment="1">
      <alignment horizontal="left" vertical="center" wrapText="1"/>
    </xf>
    <xf numFmtId="0" fontId="21" fillId="7" borderId="4" xfId="7" applyFont="1" applyFill="1" applyBorder="1" applyAlignment="1">
      <alignment horizontal="left" vertical="center" wrapText="1"/>
    </xf>
    <xf numFmtId="0" fontId="21" fillId="7" borderId="5" xfId="7" applyFont="1" applyFill="1" applyBorder="1" applyAlignment="1">
      <alignment horizontal="left" vertical="center" wrapText="1"/>
    </xf>
    <xf numFmtId="0" fontId="12" fillId="6" borderId="2" xfId="7" applyFont="1" applyFill="1" applyBorder="1" applyAlignment="1">
      <alignment horizontal="center" vertical="center"/>
    </xf>
    <xf numFmtId="0" fontId="12" fillId="6" borderId="4" xfId="7" applyFont="1" applyFill="1" applyBorder="1" applyAlignment="1">
      <alignment horizontal="center" vertical="center"/>
    </xf>
    <xf numFmtId="0" fontId="12" fillId="6" borderId="5" xfId="7" applyFont="1" applyFill="1" applyBorder="1" applyAlignment="1">
      <alignment horizontal="center" vertical="center"/>
    </xf>
    <xf numFmtId="0" fontId="7" fillId="13" borderId="1" xfId="9" applyFont="1" applyFill="1" applyBorder="1" applyAlignment="1">
      <alignment vertical="center"/>
    </xf>
    <xf numFmtId="14" fontId="7" fillId="13" borderId="1" xfId="9" applyNumberFormat="1" applyFont="1" applyFill="1" applyBorder="1" applyAlignment="1">
      <alignment horizontal="left" vertical="center"/>
    </xf>
    <xf numFmtId="0" fontId="7" fillId="13" borderId="1" xfId="9" applyFont="1" applyFill="1" applyBorder="1" applyAlignment="1">
      <alignment horizontal="left" vertical="center"/>
    </xf>
  </cellXfs>
  <cellStyles count="11">
    <cellStyle name="Comma" xfId="1" builtinId="3"/>
    <cellStyle name="Normal" xfId="0" builtinId="0"/>
    <cellStyle name="Normal 10 2" xfId="10" xr:uid="{E7382698-987D-4D2F-B940-69FE72204BC5}"/>
    <cellStyle name="Normal 10 2 5" xfId="4" xr:uid="{ED3DA684-98C7-4A00-A697-E81F45F52486}"/>
    <cellStyle name="Normal 2" xfId="3" xr:uid="{9E4D6BCC-84A8-4524-BEB9-A97EC2E91176}"/>
    <cellStyle name="Normal 2 2" xfId="9" xr:uid="{0A4B246F-84CE-4045-816B-462712BB7CF9}"/>
    <cellStyle name="Normal 3" xfId="5" xr:uid="{14DE57A8-FAE0-4877-8536-04CB6E5BA9E4}"/>
    <cellStyle name="Normal 3 2" xfId="6" xr:uid="{39510C45-39B7-47EB-A866-D9D8D5B79FD1}"/>
    <cellStyle name="Normal 3 2 2" xfId="8" xr:uid="{8FB493AF-3380-41FF-83D7-960086D8DCEF}"/>
    <cellStyle name="Normal 3 3" xfId="7" xr:uid="{7394C6D5-7E96-467E-AE4D-707B34F8B18C}"/>
    <cellStyle name="Percent" xfId="2" builtinId="5"/>
  </cellStyles>
  <dxfs count="6">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s>
  <tableStyles count="0" defaultTableStyle="TableStyleMedium2" defaultPivotStyle="PivotStyleLight16"/>
  <colors>
    <mruColors>
      <color rgb="FFFEA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31388</xdr:colOff>
      <xdr:row>4</xdr:row>
      <xdr:rowOff>68859</xdr:rowOff>
    </xdr:to>
    <xdr:pic>
      <xdr:nvPicPr>
        <xdr:cNvPr id="2" name="Picture 1" descr="Ofgem logo&#10;&#10;Strapline: making a positive difference for energy consumers">
          <a:extLst>
            <a:ext uri="{FF2B5EF4-FFF2-40B4-BE49-F238E27FC236}">
              <a16:creationId xmlns:a16="http://schemas.microsoft.com/office/drawing/2014/main" id="{A85BA97F-9BF7-481A-AD8E-C714858DBF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41263"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2</xdr:col>
      <xdr:colOff>10706100</xdr:colOff>
      <xdr:row>48</xdr:row>
      <xdr:rowOff>123825</xdr:rowOff>
    </xdr:to>
    <xdr:pic>
      <xdr:nvPicPr>
        <xdr:cNvPr id="40" name="Picture 39" descr="This data flow describes the inputs, calculation steps of the model and resulting outputs used as reference for the main consultation document." title="Model Map">
          <a:extLst>
            <a:ext uri="{FF2B5EF4-FFF2-40B4-BE49-F238E27FC236}">
              <a16:creationId xmlns:a16="http://schemas.microsoft.com/office/drawing/2014/main" id="{60EF5D39-77BD-41F4-BAAD-0FC51A0520AA}"/>
            </a:ext>
            <a:ext uri="{147F2762-F138-4A5C-976F-8EAC2B608ADB}">
              <a16:predDERef xmlns:a16="http://schemas.microsoft.com/office/drawing/2014/main" pred="{DC249999-1F24-435A-9DFD-CD36AFF8743D}"/>
            </a:ext>
          </a:extLst>
        </xdr:cNvPr>
        <xdr:cNvPicPr>
          <a:picLocks noChangeAspect="1"/>
        </xdr:cNvPicPr>
      </xdr:nvPicPr>
      <xdr:blipFill>
        <a:blip xmlns:r="http://schemas.openxmlformats.org/officeDocument/2006/relationships" r:embed="rId1"/>
        <a:stretch>
          <a:fillRect/>
        </a:stretch>
      </xdr:blipFill>
      <xdr:spPr>
        <a:xfrm>
          <a:off x="685800" y="8420100"/>
          <a:ext cx="13049250" cy="4791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44449</xdr:colOff>
      <xdr:row>0</xdr:row>
      <xdr:rowOff>89648</xdr:rowOff>
    </xdr:from>
    <xdr:to>
      <xdr:col>13</xdr:col>
      <xdr:colOff>605118</xdr:colOff>
      <xdr:row>5</xdr:row>
      <xdr:rowOff>134470</xdr:rowOff>
    </xdr:to>
    <xdr:sp macro="" textlink="">
      <xdr:nvSpPr>
        <xdr:cNvPr id="2" name="TextBox 1">
          <a:extLst>
            <a:ext uri="{FF2B5EF4-FFF2-40B4-BE49-F238E27FC236}">
              <a16:creationId xmlns:a16="http://schemas.microsoft.com/office/drawing/2014/main" id="{2B1C046E-5E4B-46C3-5C06-907258B9D43A}"/>
            </a:ext>
          </a:extLst>
        </xdr:cNvPr>
        <xdr:cNvSpPr txBox="1"/>
      </xdr:nvSpPr>
      <xdr:spPr>
        <a:xfrm>
          <a:off x="728008" y="89648"/>
          <a:ext cx="13458639" cy="829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Overview</a:t>
          </a:r>
          <a:br>
            <a:rPr lang="en-GB" sz="1100"/>
          </a:br>
          <a:r>
            <a:rPr lang="en-GB" sz="1100"/>
            <a:t>This sheet provides the various price cap levels used in our levelisation</a:t>
          </a:r>
          <a:r>
            <a:rPr lang="en-GB" sz="1100" baseline="0"/>
            <a:t> model</a:t>
          </a:r>
          <a:r>
            <a:rPr lang="en-GB" sz="1100"/>
            <a:t>. All price cap levels presented are the actual price cap levels for the relevant period</a:t>
          </a:r>
          <a:r>
            <a:rPr lang="en-GB" sz="1100" baseline="0"/>
            <a:t> which have then been converted to unit rates and standing charges.</a:t>
          </a:r>
          <a:endParaRPr lang="en-GB" sz="1100"/>
        </a:p>
        <a:p>
          <a:r>
            <a:rPr lang="en-GB" sz="1100" baseline="0"/>
            <a:t>In addition to the actual price cap levels, we have calculated an estimate of the bad debt contribution to the actual price cap levels at TDCV which have then been converted to unit rates and standing charges. These are specifically used to levelise bad debt as part of Option 3.</a:t>
          </a:r>
          <a:endParaRPr lang="en-GB" sz="1100" b="0" baseline="0"/>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orhousec.sharepoint.com/sites/Sectors/TMT/Shared%20Documents/Clients/Openreach/Openreach%20-%20Fibre%20Build%20CMO%20Capacity%20Planning-%20001/2.%20Deliverables/8.%20Modelling/Fibre%20Cities%20-%20Agile%20Scenario%20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Input - FC Dep plan"/>
      <sheetName val="Input - TLR"/>
      <sheetName val="Input - PIP"/>
      <sheetName val="Input - Vacancies Eng."/>
      <sheetName val="Input - Vacancies Non-Eng."/>
      <sheetName val="Input - Resource Assumptions"/>
      <sheetName val="Calcs - TLR to THP"/>
      <sheetName val="Calcs - PIP to THP"/>
      <sheetName val="Calcs - OV to THP"/>
      <sheetName val="Calcs - CPAs to THP"/>
      <sheetName val="Input - TT&amp;M Asmpns (Clusters)"/>
      <sheetName val="Calcs - Resource to THP"/>
      <sheetName val="Calcs - THP to Resource"/>
      <sheetName val="Calcs - Clusters"/>
      <sheetName val="Output - THPs"/>
      <sheetName val="Output - Resource"/>
      <sheetName val="Output - Partner Engineers"/>
      <sheetName val="Model Assumptions"/>
      <sheetName val="Structu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E18E-1CCB-4DD1-B9E6-8A39736B12FD}">
  <dimension ref="B7:D26"/>
  <sheetViews>
    <sheetView showGridLines="0" workbookViewId="0">
      <selection activeCell="B9" sqref="B9:D19"/>
    </sheetView>
  </sheetViews>
  <sheetFormatPr defaultRowHeight="12.75"/>
  <cols>
    <col min="2" max="2" width="15" customWidth="1"/>
    <col min="3" max="3" width="12.875" bestFit="1" customWidth="1"/>
    <col min="4" max="4" width="125.875" customWidth="1"/>
  </cols>
  <sheetData>
    <row r="7" spans="2:4" ht="20.25" customHeight="1">
      <c r="B7" s="200" t="s">
        <v>0</v>
      </c>
    </row>
    <row r="9" spans="2:4" ht="12.75" customHeight="1">
      <c r="B9" s="237" t="s">
        <v>1</v>
      </c>
      <c r="C9" s="237"/>
      <c r="D9" s="237"/>
    </row>
    <row r="10" spans="2:4">
      <c r="B10" s="237"/>
      <c r="C10" s="237"/>
      <c r="D10" s="237"/>
    </row>
    <row r="11" spans="2:4">
      <c r="B11" s="237"/>
      <c r="C11" s="237"/>
      <c r="D11" s="237"/>
    </row>
    <row r="12" spans="2:4">
      <c r="B12" s="237"/>
      <c r="C12" s="237"/>
      <c r="D12" s="237"/>
    </row>
    <row r="13" spans="2:4">
      <c r="B13" s="237"/>
      <c r="C13" s="237"/>
      <c r="D13" s="237"/>
    </row>
    <row r="14" spans="2:4">
      <c r="B14" s="237"/>
      <c r="C14" s="237"/>
      <c r="D14" s="237"/>
    </row>
    <row r="15" spans="2:4">
      <c r="B15" s="237"/>
      <c r="C15" s="237"/>
      <c r="D15" s="237"/>
    </row>
    <row r="16" spans="2:4">
      <c r="B16" s="237"/>
      <c r="C16" s="237"/>
      <c r="D16" s="237"/>
    </row>
    <row r="17" spans="2:4">
      <c r="B17" s="237"/>
      <c r="C17" s="237"/>
      <c r="D17" s="237"/>
    </row>
    <row r="18" spans="2:4">
      <c r="B18" s="237"/>
      <c r="C18" s="237"/>
      <c r="D18" s="237"/>
    </row>
    <row r="19" spans="2:4">
      <c r="B19" s="237"/>
      <c r="C19" s="237"/>
      <c r="D19" s="237"/>
    </row>
    <row r="21" spans="2:4" ht="15">
      <c r="B21" s="201" t="s">
        <v>2</v>
      </c>
      <c r="C21" s="201" t="s">
        <v>3</v>
      </c>
      <c r="D21" s="201" t="s">
        <v>4</v>
      </c>
    </row>
    <row r="22" spans="2:4">
      <c r="B22" s="265" t="s">
        <v>5</v>
      </c>
      <c r="C22" s="266" t="s">
        <v>6</v>
      </c>
      <c r="D22" s="267" t="s">
        <v>7</v>
      </c>
    </row>
    <row r="23" spans="2:4" ht="15">
      <c r="B23" s="202"/>
      <c r="C23" s="203"/>
      <c r="D23" s="204"/>
    </row>
    <row r="24" spans="2:4" ht="15">
      <c r="B24" s="205"/>
      <c r="C24" s="206"/>
      <c r="D24" s="207"/>
    </row>
    <row r="25" spans="2:4" ht="15">
      <c r="B25" s="208"/>
      <c r="C25" s="206"/>
      <c r="D25" s="209"/>
    </row>
    <row r="26" spans="2:4" ht="15">
      <c r="B26" s="208"/>
      <c r="C26" s="206"/>
      <c r="D26" s="209"/>
    </row>
  </sheetData>
  <mergeCells count="1">
    <mergeCell ref="B9:D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8E9C-9C26-4BBC-B334-A8E943454B3C}">
  <dimension ref="A1:T74"/>
  <sheetViews>
    <sheetView showGridLines="0" tabSelected="1" topLeftCell="A10" workbookViewId="0">
      <selection activeCell="A17" sqref="A17:XFD17"/>
    </sheetView>
  </sheetViews>
  <sheetFormatPr defaultRowHeight="12.75"/>
  <cols>
    <col min="2" max="2" width="30.75" customWidth="1"/>
    <col min="3" max="3" width="141.375" customWidth="1"/>
    <col min="4" max="4" width="131.875" customWidth="1"/>
  </cols>
  <sheetData>
    <row r="1" spans="1:20">
      <c r="A1" s="217"/>
      <c r="B1" s="217"/>
      <c r="C1" s="217"/>
      <c r="D1" s="217"/>
      <c r="E1" s="217"/>
      <c r="F1" s="217"/>
    </row>
    <row r="2" spans="1:20">
      <c r="A2" s="211"/>
      <c r="B2" s="211" t="s">
        <v>8</v>
      </c>
      <c r="C2" s="211"/>
      <c r="D2" s="211"/>
      <c r="E2" s="211"/>
      <c r="F2" s="211"/>
      <c r="G2" s="211"/>
      <c r="H2" s="211"/>
      <c r="I2" s="211"/>
      <c r="J2" s="211"/>
      <c r="K2" s="211"/>
      <c r="L2" s="211"/>
      <c r="M2" s="211"/>
      <c r="N2" s="211"/>
      <c r="O2" s="211"/>
      <c r="P2" s="211"/>
      <c r="Q2" s="211"/>
      <c r="R2" s="211"/>
      <c r="S2" s="211"/>
      <c r="T2" s="211"/>
    </row>
    <row r="3" spans="1:20">
      <c r="A3" s="217"/>
      <c r="B3" s="217"/>
      <c r="C3" s="217"/>
      <c r="D3" s="217"/>
      <c r="E3" s="217"/>
      <c r="F3" s="217"/>
    </row>
    <row r="4" spans="1:20" ht="12.75" customHeight="1">
      <c r="A4" s="217"/>
      <c r="B4" s="239" t="s">
        <v>9</v>
      </c>
      <c r="C4" s="239"/>
      <c r="D4" s="220"/>
      <c r="E4" s="220"/>
      <c r="F4" s="220"/>
    </row>
    <row r="5" spans="1:20">
      <c r="A5" s="217"/>
      <c r="B5" s="239"/>
      <c r="C5" s="239"/>
      <c r="D5" s="217"/>
      <c r="E5" s="217"/>
      <c r="F5" s="217"/>
    </row>
    <row r="6" spans="1:20">
      <c r="A6" s="217"/>
      <c r="B6" s="229"/>
      <c r="C6" s="229"/>
      <c r="D6" s="217"/>
      <c r="E6" s="217"/>
      <c r="F6" s="217"/>
    </row>
    <row r="7" spans="1:20">
      <c r="A7" s="217"/>
      <c r="B7" s="238" t="s">
        <v>10</v>
      </c>
      <c r="C7" s="238"/>
      <c r="D7" s="217"/>
      <c r="E7" s="217"/>
      <c r="F7" s="217"/>
    </row>
    <row r="8" spans="1:20" ht="12.75" customHeight="1">
      <c r="A8" s="217"/>
      <c r="B8" s="238"/>
      <c r="C8" s="238"/>
      <c r="D8" s="221"/>
      <c r="E8" s="221"/>
      <c r="F8" s="221"/>
    </row>
    <row r="9" spans="1:20">
      <c r="A9" s="217"/>
      <c r="B9" s="217"/>
      <c r="C9" s="217"/>
      <c r="D9" s="217"/>
      <c r="E9" s="217"/>
      <c r="F9" s="217"/>
    </row>
    <row r="10" spans="1:20">
      <c r="A10" s="217"/>
      <c r="B10" s="240" t="s">
        <v>11</v>
      </c>
      <c r="C10" s="240"/>
      <c r="D10" s="222"/>
      <c r="E10" s="222"/>
      <c r="F10" s="222"/>
    </row>
    <row r="11" spans="1:20">
      <c r="A11" s="217"/>
      <c r="B11" s="240"/>
      <c r="C11" s="240"/>
      <c r="D11" s="217"/>
      <c r="E11" s="217"/>
      <c r="F11" s="217"/>
    </row>
    <row r="12" spans="1:20">
      <c r="A12" s="217"/>
      <c r="B12" s="217"/>
      <c r="C12" s="217"/>
      <c r="D12" s="217"/>
      <c r="E12" s="217"/>
      <c r="F12" s="217"/>
    </row>
    <row r="13" spans="1:20">
      <c r="A13" s="217"/>
      <c r="B13" s="212"/>
      <c r="C13" s="218" t="s">
        <v>12</v>
      </c>
      <c r="D13" s="213"/>
      <c r="E13" s="217"/>
      <c r="F13" s="217"/>
    </row>
    <row r="14" spans="1:20">
      <c r="A14" s="217"/>
      <c r="B14" s="227"/>
      <c r="C14" s="218" t="s">
        <v>13</v>
      </c>
      <c r="D14" s="213"/>
      <c r="E14" s="217"/>
      <c r="F14" s="217"/>
    </row>
    <row r="15" spans="1:20">
      <c r="A15" s="217"/>
      <c r="B15" s="214"/>
      <c r="C15" s="218" t="s">
        <v>14</v>
      </c>
      <c r="D15" s="217"/>
      <c r="E15" s="217"/>
      <c r="F15" s="217"/>
    </row>
    <row r="16" spans="1:20">
      <c r="A16" s="217"/>
      <c r="C16" s="217"/>
      <c r="D16" s="217"/>
      <c r="E16" s="217"/>
      <c r="F16" s="217"/>
    </row>
    <row r="17" spans="1:20">
      <c r="A17" s="217"/>
      <c r="B17" s="219" t="s">
        <v>15</v>
      </c>
      <c r="C17" s="220"/>
      <c r="D17" s="220"/>
      <c r="E17" s="217"/>
      <c r="F17" s="217"/>
    </row>
    <row r="18" spans="1:20">
      <c r="A18" s="217"/>
      <c r="B18" s="219"/>
      <c r="C18" s="220"/>
      <c r="D18" s="220"/>
      <c r="E18" s="217"/>
      <c r="F18" s="217"/>
    </row>
    <row r="19" spans="1:20">
      <c r="A19" s="211"/>
      <c r="B19" s="211" t="s">
        <v>16</v>
      </c>
      <c r="C19" s="211"/>
      <c r="D19" s="211"/>
      <c r="E19" s="211"/>
      <c r="F19" s="211"/>
      <c r="G19" s="211"/>
      <c r="H19" s="211"/>
      <c r="I19" s="211"/>
      <c r="J19" s="211"/>
      <c r="K19" s="211"/>
      <c r="L19" s="211"/>
      <c r="M19" s="211"/>
      <c r="N19" s="211"/>
      <c r="O19" s="211"/>
      <c r="P19" s="211"/>
      <c r="Q19" s="211"/>
      <c r="R19" s="211"/>
      <c r="S19" s="211"/>
      <c r="T19" s="211"/>
    </row>
    <row r="20" spans="1:20">
      <c r="A20" s="217"/>
      <c r="B20" s="217"/>
      <c r="C20" s="217"/>
      <c r="D20" s="217"/>
      <c r="E20" s="217"/>
      <c r="F20" s="217"/>
    </row>
    <row r="21" spans="1:20" ht="14.25">
      <c r="A21" s="176"/>
      <c r="B21" s="176"/>
      <c r="C21" s="176"/>
      <c r="D21" s="176"/>
      <c r="E21" s="176"/>
    </row>
    <row r="22" spans="1:20" ht="14.25">
      <c r="A22" s="176"/>
      <c r="B22" s="176"/>
      <c r="C22" s="176"/>
      <c r="D22" s="176"/>
      <c r="E22" s="176"/>
      <c r="F22" s="176"/>
      <c r="G22" s="176"/>
      <c r="H22" s="176"/>
      <c r="I22" s="176"/>
      <c r="J22" s="176"/>
      <c r="K22" s="176"/>
      <c r="L22" s="176"/>
      <c r="M22" s="176"/>
      <c r="N22" s="176"/>
    </row>
    <row r="23" spans="1:20" ht="14.25">
      <c r="A23" s="176"/>
      <c r="B23" s="176"/>
      <c r="C23" s="176"/>
      <c r="D23" s="176"/>
      <c r="E23" s="176"/>
      <c r="F23" s="176"/>
      <c r="G23" s="176"/>
      <c r="H23" s="176"/>
      <c r="I23" s="176"/>
      <c r="J23" s="176"/>
      <c r="K23" s="176"/>
      <c r="L23" s="176"/>
      <c r="M23" s="176"/>
      <c r="N23" s="176"/>
    </row>
    <row r="24" spans="1:20" ht="14.25">
      <c r="A24" s="176"/>
      <c r="B24" s="176"/>
      <c r="C24" s="176"/>
      <c r="D24" s="176"/>
      <c r="E24" s="176"/>
      <c r="F24" s="176"/>
      <c r="G24" s="176"/>
      <c r="H24" s="176"/>
      <c r="I24" s="176"/>
      <c r="J24" s="176"/>
      <c r="K24" s="176"/>
      <c r="L24" s="176"/>
      <c r="M24" s="176"/>
      <c r="N24" s="176"/>
    </row>
    <row r="25" spans="1:20" ht="14.25">
      <c r="A25" s="217"/>
      <c r="B25" s="217"/>
      <c r="C25" s="217"/>
      <c r="D25" s="176"/>
      <c r="E25" s="176"/>
      <c r="F25" s="176"/>
      <c r="G25" s="176"/>
      <c r="H25" s="176"/>
      <c r="I25" s="176"/>
      <c r="J25" s="176"/>
      <c r="L25" s="176"/>
      <c r="M25" s="176"/>
      <c r="N25" s="176"/>
    </row>
    <row r="26" spans="1:20" ht="14.25">
      <c r="A26" s="217"/>
      <c r="B26" s="217"/>
      <c r="C26" s="217"/>
      <c r="D26" s="176"/>
      <c r="E26" s="176"/>
      <c r="F26" s="176"/>
      <c r="G26" s="176"/>
      <c r="H26" s="176"/>
      <c r="I26" s="176"/>
      <c r="J26" s="176"/>
      <c r="K26" s="176"/>
      <c r="L26" s="176"/>
      <c r="M26" s="176"/>
      <c r="N26" s="176"/>
    </row>
    <row r="27" spans="1:20" ht="14.25">
      <c r="A27" s="217"/>
      <c r="B27" s="217"/>
      <c r="C27" s="217"/>
      <c r="D27" s="176"/>
      <c r="E27" s="176"/>
      <c r="F27" s="176"/>
      <c r="G27" s="176"/>
      <c r="H27" s="176"/>
      <c r="I27" s="176"/>
      <c r="J27" s="176"/>
      <c r="K27" s="176"/>
      <c r="L27" s="176"/>
      <c r="M27" s="176"/>
      <c r="N27" s="176"/>
    </row>
    <row r="28" spans="1:20">
      <c r="A28" s="217"/>
      <c r="B28" s="217"/>
      <c r="C28" s="217"/>
      <c r="D28" s="217"/>
      <c r="E28" s="217"/>
      <c r="F28" s="217"/>
    </row>
    <row r="29" spans="1:20">
      <c r="A29" s="217"/>
      <c r="B29" s="217"/>
      <c r="C29" s="217"/>
      <c r="D29" s="217"/>
      <c r="E29" s="217"/>
      <c r="F29" s="217"/>
    </row>
    <row r="30" spans="1:20">
      <c r="A30" s="217"/>
      <c r="B30" s="217"/>
      <c r="C30" s="217"/>
      <c r="D30" s="217"/>
      <c r="E30" s="217"/>
      <c r="F30" s="217"/>
    </row>
    <row r="31" spans="1:20">
      <c r="A31" s="217"/>
      <c r="B31" s="217"/>
      <c r="C31" s="217"/>
      <c r="D31" s="217"/>
      <c r="E31" s="217"/>
      <c r="F31" s="217"/>
    </row>
    <row r="32" spans="1:20">
      <c r="A32" s="217"/>
      <c r="B32" s="217"/>
      <c r="C32" s="217"/>
      <c r="D32" s="217"/>
      <c r="E32" s="217"/>
      <c r="F32" s="217"/>
    </row>
    <row r="33" spans="1:6">
      <c r="A33" s="217"/>
      <c r="B33" s="217"/>
      <c r="C33" s="217"/>
      <c r="D33" s="217"/>
      <c r="E33" s="217"/>
      <c r="F33" s="217"/>
    </row>
    <row r="34" spans="1:6">
      <c r="A34" s="217"/>
      <c r="B34" s="217"/>
      <c r="C34" s="217"/>
      <c r="D34" s="217"/>
      <c r="E34" s="217"/>
      <c r="F34" s="217"/>
    </row>
    <row r="35" spans="1:6">
      <c r="A35" s="217"/>
      <c r="B35" s="217"/>
      <c r="C35" s="217"/>
      <c r="D35" s="217"/>
      <c r="E35" s="217"/>
      <c r="F35" s="217"/>
    </row>
    <row r="36" spans="1:6">
      <c r="A36" s="217"/>
      <c r="B36" s="217"/>
      <c r="C36" s="217"/>
      <c r="D36" s="217"/>
      <c r="E36" s="217"/>
      <c r="F36" s="217"/>
    </row>
    <row r="37" spans="1:6">
      <c r="A37" s="217"/>
      <c r="B37" s="217"/>
      <c r="C37" s="217"/>
      <c r="D37" s="217"/>
      <c r="E37" s="217"/>
      <c r="F37" s="217"/>
    </row>
    <row r="38" spans="1:6">
      <c r="A38" s="217"/>
      <c r="B38" s="217"/>
      <c r="C38" s="217"/>
      <c r="D38" s="217"/>
      <c r="E38" s="217"/>
      <c r="F38" s="217"/>
    </row>
    <row r="39" spans="1:6">
      <c r="A39" s="217"/>
      <c r="B39" s="217"/>
      <c r="C39" s="217"/>
      <c r="D39" s="217"/>
      <c r="E39" s="217"/>
      <c r="F39" s="217"/>
    </row>
    <row r="40" spans="1:6">
      <c r="A40" s="217"/>
      <c r="B40" s="217"/>
      <c r="C40" s="217"/>
      <c r="D40" s="217"/>
      <c r="E40" s="217"/>
      <c r="F40" s="217"/>
    </row>
    <row r="41" spans="1:6">
      <c r="A41" s="217"/>
      <c r="B41" s="217"/>
      <c r="C41" s="217"/>
      <c r="D41" s="217"/>
      <c r="E41" s="217"/>
      <c r="F41" s="217"/>
    </row>
    <row r="42" spans="1:6">
      <c r="A42" s="217"/>
      <c r="B42" s="217"/>
      <c r="C42" s="217"/>
      <c r="D42" s="217"/>
      <c r="E42" s="217"/>
      <c r="F42" s="217"/>
    </row>
    <row r="43" spans="1:6">
      <c r="A43" s="217"/>
      <c r="B43" s="217"/>
      <c r="C43" s="217"/>
      <c r="D43" s="217"/>
      <c r="E43" s="217"/>
      <c r="F43" s="217"/>
    </row>
    <row r="44" spans="1:6">
      <c r="A44" s="217"/>
      <c r="B44" s="217"/>
      <c r="C44" s="217"/>
      <c r="D44" s="217"/>
      <c r="E44" s="217"/>
      <c r="F44" s="217"/>
    </row>
    <row r="45" spans="1:6">
      <c r="A45" s="217"/>
      <c r="B45" s="217"/>
      <c r="C45" s="217"/>
      <c r="D45" s="217"/>
      <c r="E45" s="217"/>
      <c r="F45" s="217"/>
    </row>
    <row r="46" spans="1:6">
      <c r="A46" s="217"/>
      <c r="B46" s="217"/>
      <c r="C46" s="217"/>
      <c r="D46" s="217"/>
      <c r="E46" s="217"/>
      <c r="F46" s="217"/>
    </row>
    <row r="47" spans="1:6">
      <c r="A47" s="217"/>
      <c r="B47" s="217"/>
      <c r="C47" s="217"/>
      <c r="D47" s="217"/>
      <c r="E47" s="217"/>
      <c r="F47" s="217"/>
    </row>
    <row r="48" spans="1:6">
      <c r="A48" s="217"/>
      <c r="B48" s="217"/>
      <c r="C48" s="217"/>
      <c r="D48" s="217"/>
      <c r="E48" s="217"/>
      <c r="F48" s="217"/>
    </row>
    <row r="49" spans="1:6">
      <c r="A49" s="217"/>
      <c r="B49" s="217"/>
      <c r="C49" s="217"/>
      <c r="D49" s="217"/>
      <c r="E49" s="217"/>
      <c r="F49" s="217"/>
    </row>
    <row r="50" spans="1:6">
      <c r="A50" s="217"/>
      <c r="B50" s="217"/>
      <c r="C50" s="217"/>
      <c r="D50" s="217"/>
      <c r="E50" s="217"/>
      <c r="F50" s="217"/>
    </row>
    <row r="51" spans="1:6">
      <c r="A51" s="217"/>
      <c r="B51" s="217"/>
      <c r="C51" s="217"/>
      <c r="D51" s="217"/>
      <c r="E51" s="217"/>
      <c r="F51" s="217"/>
    </row>
    <row r="52" spans="1:6">
      <c r="A52" s="211"/>
      <c r="B52" s="211" t="s">
        <v>17</v>
      </c>
      <c r="C52" s="211"/>
      <c r="D52" s="211"/>
      <c r="E52" s="211"/>
      <c r="F52" s="211"/>
    </row>
    <row r="53" spans="1:6">
      <c r="A53" s="217"/>
      <c r="B53" s="217"/>
      <c r="D53" s="217"/>
      <c r="E53" s="217"/>
      <c r="F53" s="217"/>
    </row>
    <row r="54" spans="1:6">
      <c r="A54" s="217"/>
      <c r="B54" s="215" t="s">
        <v>18</v>
      </c>
      <c r="C54" s="215" t="s">
        <v>8</v>
      </c>
      <c r="E54" s="210"/>
      <c r="F54" s="210"/>
    </row>
    <row r="55" spans="1:6">
      <c r="A55" s="217"/>
      <c r="B55" s="231" t="s">
        <v>19</v>
      </c>
      <c r="C55" s="216" t="s">
        <v>20</v>
      </c>
      <c r="E55" s="210"/>
      <c r="F55" s="210"/>
    </row>
    <row r="56" spans="1:6">
      <c r="A56" s="217"/>
      <c r="B56" s="231" t="s">
        <v>21</v>
      </c>
      <c r="C56" s="216" t="s">
        <v>22</v>
      </c>
      <c r="E56" s="210"/>
      <c r="F56" s="210"/>
    </row>
    <row r="57" spans="1:6">
      <c r="A57" s="217"/>
      <c r="B57" s="232" t="s">
        <v>23</v>
      </c>
      <c r="C57" s="223"/>
      <c r="E57" s="210"/>
      <c r="F57" s="210"/>
    </row>
    <row r="58" spans="1:6">
      <c r="A58" s="217"/>
      <c r="B58" s="231" t="s">
        <v>24</v>
      </c>
      <c r="C58" s="224" t="s">
        <v>25</v>
      </c>
      <c r="E58" s="210"/>
      <c r="F58" s="210"/>
    </row>
    <row r="59" spans="1:6">
      <c r="A59" s="217"/>
      <c r="B59" s="231" t="s">
        <v>24</v>
      </c>
      <c r="C59" s="224" t="s">
        <v>26</v>
      </c>
      <c r="E59" s="210"/>
      <c r="F59" s="210"/>
    </row>
    <row r="60" spans="1:6">
      <c r="A60" s="217"/>
      <c r="B60" s="231" t="s">
        <v>24</v>
      </c>
      <c r="C60" s="224" t="s">
        <v>27</v>
      </c>
      <c r="E60" s="210"/>
      <c r="F60" s="210"/>
    </row>
    <row r="61" spans="1:6">
      <c r="A61" s="217"/>
      <c r="B61" s="231" t="s">
        <v>24</v>
      </c>
      <c r="C61" s="224" t="s">
        <v>28</v>
      </c>
      <c r="E61" s="210"/>
      <c r="F61" s="210"/>
    </row>
    <row r="62" spans="1:6">
      <c r="A62" s="217"/>
      <c r="B62" s="231" t="s">
        <v>24</v>
      </c>
      <c r="C62" s="224" t="s">
        <v>29</v>
      </c>
      <c r="E62" s="210"/>
      <c r="F62" s="210"/>
    </row>
    <row r="63" spans="1:6">
      <c r="A63" s="217"/>
      <c r="B63" s="231" t="s">
        <v>24</v>
      </c>
      <c r="C63" s="224" t="s">
        <v>30</v>
      </c>
      <c r="E63" s="210"/>
      <c r="F63" s="210"/>
    </row>
    <row r="64" spans="1:6">
      <c r="A64" s="217"/>
      <c r="B64" s="232" t="s">
        <v>31</v>
      </c>
      <c r="C64" s="225"/>
      <c r="E64" s="210"/>
      <c r="F64" s="210"/>
    </row>
    <row r="65" spans="1:6">
      <c r="A65" s="217"/>
      <c r="B65" s="233" t="s">
        <v>32</v>
      </c>
      <c r="C65" s="224" t="s">
        <v>33</v>
      </c>
      <c r="E65" s="210"/>
      <c r="F65" s="210"/>
    </row>
    <row r="66" spans="1:6">
      <c r="A66" s="217"/>
      <c r="B66" s="234" t="s">
        <v>34</v>
      </c>
      <c r="C66" s="224" t="s">
        <v>35</v>
      </c>
      <c r="E66" s="210"/>
      <c r="F66" s="210"/>
    </row>
    <row r="67" spans="1:6">
      <c r="A67" s="217"/>
      <c r="B67" s="232" t="s">
        <v>36</v>
      </c>
      <c r="C67" s="226"/>
      <c r="E67" s="210"/>
      <c r="F67" s="210"/>
    </row>
    <row r="68" spans="1:6" ht="25.5">
      <c r="A68" s="217"/>
      <c r="B68" s="233" t="s">
        <v>37</v>
      </c>
      <c r="C68" s="224" t="s">
        <v>38</v>
      </c>
      <c r="E68" s="210"/>
      <c r="F68" s="210"/>
    </row>
    <row r="69" spans="1:6" ht="25.5">
      <c r="A69" s="217"/>
      <c r="B69" s="233" t="s">
        <v>39</v>
      </c>
      <c r="C69" s="224" t="s">
        <v>40</v>
      </c>
      <c r="E69" s="210"/>
      <c r="F69" s="210"/>
    </row>
    <row r="70" spans="1:6">
      <c r="A70" s="217"/>
      <c r="B70" s="234" t="s">
        <v>41</v>
      </c>
      <c r="C70" s="224" t="s">
        <v>42</v>
      </c>
      <c r="E70" s="210"/>
      <c r="F70" s="210"/>
    </row>
    <row r="71" spans="1:6">
      <c r="A71" s="217"/>
      <c r="B71" s="234" t="s">
        <v>43</v>
      </c>
      <c r="C71" s="224" t="s">
        <v>44</v>
      </c>
      <c r="E71" s="210"/>
      <c r="F71" s="210"/>
    </row>
    <row r="72" spans="1:6">
      <c r="A72" s="217"/>
      <c r="B72" s="234" t="s">
        <v>45</v>
      </c>
      <c r="C72" s="224" t="s">
        <v>46</v>
      </c>
      <c r="E72" s="210"/>
      <c r="F72" s="210"/>
    </row>
    <row r="73" spans="1:6">
      <c r="B73" s="235" t="s">
        <v>47</v>
      </c>
      <c r="C73" s="228"/>
    </row>
    <row r="74" spans="1:6">
      <c r="B74" s="236" t="s">
        <v>34</v>
      </c>
      <c r="C74" s="17" t="s">
        <v>35</v>
      </c>
    </row>
  </sheetData>
  <mergeCells count="3">
    <mergeCell ref="B7:C8"/>
    <mergeCell ref="B4:C5"/>
    <mergeCell ref="B10:C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417D-4B68-400E-BF8A-0C587B3C21DD}">
  <sheetPr>
    <tabColor theme="5" tint="0.59999389629810485"/>
    <pageSetUpPr autoPageBreaks="0"/>
  </sheetPr>
  <dimension ref="A1"/>
  <sheetViews>
    <sheetView workbookViewId="0">
      <selection activeCell="I31" sqref="I31"/>
    </sheetView>
  </sheetViews>
  <sheetFormatPr defaultRowHeight="12.7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3768-C396-4433-AC8C-D54CCA63C08B}">
  <sheetPr>
    <tabColor theme="5" tint="0.59999389629810485"/>
    <pageSetUpPr autoPageBreaks="0"/>
  </sheetPr>
  <dimension ref="A2:V398"/>
  <sheetViews>
    <sheetView zoomScale="80" zoomScaleNormal="80" workbookViewId="0">
      <selection activeCell="B375" sqref="B375"/>
    </sheetView>
  </sheetViews>
  <sheetFormatPr defaultRowHeight="12.75"/>
  <cols>
    <col min="1" max="1" width="15" customWidth="1"/>
    <col min="2" max="2" width="18.125" style="12" bestFit="1" customWidth="1"/>
    <col min="3" max="3" width="18.25"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0" width="16.625" bestFit="1" customWidth="1"/>
    <col min="11" max="12" width="17.75" bestFit="1" customWidth="1"/>
    <col min="13" max="15" width="15.625" bestFit="1" customWidth="1"/>
    <col min="16" max="16" width="16.375" bestFit="1" customWidth="1"/>
    <col min="17" max="22" width="15.625" bestFit="1" customWidth="1"/>
    <col min="23" max="23" width="16.625" bestFit="1" customWidth="1"/>
    <col min="24" max="24" width="14.125" customWidth="1"/>
  </cols>
  <sheetData>
    <row r="2" spans="1:9" s="47" customFormat="1">
      <c r="A2" s="46" t="s">
        <v>48</v>
      </c>
      <c r="B2" s="166"/>
      <c r="H2" s="114"/>
    </row>
    <row r="3" spans="1:9" s="66" customFormat="1">
      <c r="A3" s="65" t="s">
        <v>49</v>
      </c>
      <c r="B3" s="167"/>
      <c r="C3" s="65"/>
      <c r="H3" s="115"/>
    </row>
    <row r="4" spans="1:9">
      <c r="A4" s="8"/>
      <c r="B4" s="168"/>
      <c r="C4" s="8"/>
    </row>
    <row r="5" spans="1:9" ht="25.5">
      <c r="A5" s="2"/>
      <c r="B5" s="23"/>
      <c r="C5" s="2"/>
      <c r="D5" s="2"/>
      <c r="E5" s="24" t="s">
        <v>50</v>
      </c>
      <c r="F5" s="24" t="s">
        <v>51</v>
      </c>
      <c r="G5" s="146" t="s">
        <v>52</v>
      </c>
      <c r="H5" s="117" t="s">
        <v>53</v>
      </c>
    </row>
    <row r="6" spans="1:9">
      <c r="A6" s="5" t="s">
        <v>54</v>
      </c>
      <c r="B6" s="169" t="s">
        <v>55</v>
      </c>
      <c r="C6" s="5" t="s">
        <v>56</v>
      </c>
      <c r="D6" s="5" t="s">
        <v>57</v>
      </c>
      <c r="E6" s="22" t="s">
        <v>58</v>
      </c>
      <c r="F6" s="22" t="s">
        <v>59</v>
      </c>
      <c r="G6" s="147" t="s">
        <v>60</v>
      </c>
      <c r="H6" s="118" t="s">
        <v>61</v>
      </c>
      <c r="I6" t="s">
        <v>62</v>
      </c>
    </row>
    <row r="7" spans="1:9" ht="13.5" customHeight="1">
      <c r="A7" s="2" t="s">
        <v>63</v>
      </c>
      <c r="B7" s="23"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0.66761416448311883</v>
      </c>
      <c r="F7" s="48" cm="1">
        <f t="array" ref="F7">INDEX('Regional Cap levels'!$F$361:$J$528,MATCH($A7&amp;$B7&amp;$C7&amp;$D7,'Regional Cap levels'!$B$361:$B$528&amp;'Regional Cap levels'!$C$361:$C$528&amp;'Regional Cap levels'!$D$361:$D$528&amp;'Regional Cap levels'!$E$361:$E$528,0),MATCH(F$6,'Regional Cap levels'!$F$360:$J$360,0))</f>
        <v>0.501168038960627</v>
      </c>
      <c r="G7" s="148" cm="1">
        <f t="array" ref="G7">INDEX('Regional Cap levels'!$F$361:$J$528,MATCH($A7&amp;$B7&amp;$C7&amp;$D7,'Regional Cap levels'!$B$361:$B$528&amp;'Regional Cap levels'!$C$361:$C$528&amp;'Regional Cap levels'!$D$361:$D$528&amp;'Regional Cap levels'!$E$361:$E$528,0),MATCH(G$6,'Regional Cap levels'!$F$360:$J$360,0))</f>
        <v>0.29935561160381624</v>
      </c>
      <c r="H7" s="119" cm="1">
        <f t="array" ref="H7">INDEX('Regional Cap levels'!$F$361:$J$528,MATCH($A7&amp;$B7&amp;$C7&amp;$D7,'Regional Cap levels'!$B$361:$B$528&amp;'Regional Cap levels'!$C$361:$C$528&amp;'Regional Cap levels'!$D$361:$D$528&amp;'Regional Cap levels'!$E$361:$E$528,0),MATCH(H$6,'Regional Cap levels'!$F$360:$J$360,0))</f>
        <v>0.27211990030037075</v>
      </c>
      <c r="I7" s="8" t="s">
        <v>67</v>
      </c>
    </row>
    <row r="8" spans="1:9" ht="13.5" customHeight="1">
      <c r="A8" s="2" t="s">
        <v>63</v>
      </c>
      <c r="B8" s="23"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0.65733665321585877</v>
      </c>
      <c r="F8" s="48" cm="1">
        <f t="array" ref="F8">INDEX('Regional Cap levels'!$F$361:$J$528,MATCH($A8&amp;$B8&amp;$C8&amp;$D8,'Regional Cap levels'!$B$361:$B$528&amp;'Regional Cap levels'!$C$361:$C$528&amp;'Regional Cap levels'!$D$361:$D$528&amp;'Regional Cap levels'!$E$361:$E$528,0),MATCH(F$6,'Regional Cap levels'!$F$360:$J$360,0))</f>
        <v>0.48969107816261892</v>
      </c>
      <c r="G8" s="148" cm="1">
        <f t="array" ref="G8">INDEX('Regional Cap levels'!$F$361:$J$528,MATCH($A8&amp;$B8&amp;$C8&amp;$D8,'Regional Cap levels'!$B$361:$B$528&amp;'Regional Cap levels'!$C$361:$C$528&amp;'Regional Cap levels'!$D$361:$D$528&amp;'Regional Cap levels'!$E$361:$E$528,0),MATCH(G$6,'Regional Cap levels'!$F$360:$J$360,0))</f>
        <v>0.2888533701607815</v>
      </c>
      <c r="H8" s="119" cm="1">
        <f t="array" ref="H8">INDEX('Regional Cap levels'!$F$361:$J$528,MATCH($A8&amp;$B8&amp;$C8&amp;$D8,'Regional Cap levels'!$B$361:$B$528&amp;'Regional Cap levels'!$C$361:$C$528&amp;'Regional Cap levels'!$D$361:$D$528&amp;'Regional Cap levels'!$E$361:$E$528,0),MATCH(H$6,'Regional Cap levels'!$F$360:$J$360,0))</f>
        <v>0.26776503647550798</v>
      </c>
    </row>
    <row r="9" spans="1:9" ht="13.5" customHeight="1">
      <c r="A9" s="2" t="s">
        <v>63</v>
      </c>
      <c r="B9" s="23"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0.70316614895357821</v>
      </c>
      <c r="F9" s="48" cm="1">
        <f t="array" ref="F9">INDEX('Regional Cap levels'!$F$361:$J$528,MATCH($A9&amp;$B9&amp;$C9&amp;$D9,'Regional Cap levels'!$B$361:$B$528&amp;'Regional Cap levels'!$C$361:$C$528&amp;'Regional Cap levels'!$D$361:$D$528&amp;'Regional Cap levels'!$E$361:$E$528,0),MATCH(F$6,'Regional Cap levels'!$F$360:$J$360,0))</f>
        <v>0.5278667703461063</v>
      </c>
      <c r="G9" s="148" cm="1">
        <f t="array" ref="G9">INDEX('Regional Cap levels'!$F$361:$J$528,MATCH($A9&amp;$B9&amp;$C9&amp;$D9,'Regional Cap levels'!$B$361:$B$528&amp;'Regional Cap levels'!$C$361:$C$528&amp;'Regional Cap levels'!$D$361:$D$528&amp;'Regional Cap levels'!$E$361:$E$528,0),MATCH(G$6,'Regional Cap levels'!$F$360:$J$360,0))</f>
        <v>0.31531837356319425</v>
      </c>
      <c r="H9" s="119" cm="1">
        <f t="array" ref="H9">INDEX('Regional Cap levels'!$F$361:$J$528,MATCH($A9&amp;$B9&amp;$C9&amp;$D9,'Regional Cap levels'!$B$361:$B$528&amp;'Regional Cap levels'!$C$361:$C$528&amp;'Regional Cap levels'!$D$361:$D$528&amp;'Regional Cap levels'!$E$361:$E$528,0),MATCH(H$6,'Regional Cap levels'!$F$360:$J$360,0))</f>
        <v>0.28645129497554012</v>
      </c>
    </row>
    <row r="10" spans="1:9" ht="13.5" customHeight="1">
      <c r="A10" s="2" t="s">
        <v>63</v>
      </c>
      <c r="B10" s="23"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0.17072820265294575</v>
      </c>
      <c r="F10" s="48" cm="1">
        <f t="array" ref="F10">INDEX('Regional Cap levels'!$F$361:$J$528,MATCH($A10&amp;$B10&amp;$C10&amp;$D10,'Regional Cap levels'!$B$361:$B$528&amp;'Regional Cap levels'!$C$361:$C$528&amp;'Regional Cap levels'!$D$361:$D$528&amp;'Regional Cap levels'!$E$361:$E$528,0),MATCH(F$6,'Regional Cap levels'!$F$360:$J$360,0))</f>
        <v>0.12612548321441716</v>
      </c>
      <c r="G10" s="148" cm="1">
        <f t="array" ref="G10">INDEX('Regional Cap levels'!$F$361:$J$528,MATCH($A10&amp;$B10&amp;$C10&amp;$D10,'Regional Cap levels'!$B$361:$B$528&amp;'Regional Cap levels'!$C$361:$C$528&amp;'Regional Cap levels'!$D$361:$D$528&amp;'Regional Cap levels'!$E$361:$E$528,0),MATCH(G$6,'Regional Cap levels'!$F$360:$J$360,0))</f>
        <v>7.5130032508594846E-2</v>
      </c>
      <c r="H10" s="119" cm="1">
        <f t="array" ref="H10">INDEX('Regional Cap levels'!$F$361:$J$528,MATCH($A10&amp;$B10&amp;$C10&amp;$D10,'Regional Cap levels'!$B$361:$B$528&amp;'Regional Cap levels'!$C$361:$C$528&amp;'Regional Cap levels'!$D$361:$D$528&amp;'Regional Cap levels'!$E$361:$E$528,0),MATCH(H$6,'Regional Cap levels'!$F$360:$J$360,0))</f>
        <v>6.8983847987742139E-2</v>
      </c>
    </row>
    <row r="11" spans="1:9" ht="13.5" customHeight="1">
      <c r="A11" s="2" t="s">
        <v>63</v>
      </c>
      <c r="B11" s="23"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0.17545132105569741</v>
      </c>
      <c r="F11" s="48" cm="1">
        <f t="array" ref="F11">INDEX('Regional Cap levels'!$F$361:$J$528,MATCH($A11&amp;$B11&amp;$C11&amp;$D11,'Regional Cap levels'!$B$361:$B$528&amp;'Regional Cap levels'!$C$361:$C$528&amp;'Regional Cap levels'!$D$361:$D$528&amp;'Regional Cap levels'!$E$361:$E$528,0),MATCH(F$6,'Regional Cap levels'!$F$360:$J$360,0))</f>
        <v>0.12827331094636105</v>
      </c>
      <c r="G11" s="148" cm="1">
        <f t="array" ref="G11">INDEX('Regional Cap levels'!$F$361:$J$528,MATCH($A11&amp;$B11&amp;$C11&amp;$D11,'Regional Cap levels'!$B$361:$B$528&amp;'Regional Cap levels'!$C$361:$C$528&amp;'Regional Cap levels'!$D$361:$D$528&amp;'Regional Cap levels'!$E$361:$E$528,0),MATCH(G$6,'Regional Cap levels'!$F$360:$J$360,0))</f>
        <v>7.3597020415030356E-2</v>
      </c>
      <c r="H11" s="119" cm="1">
        <f t="array" ref="H11">INDEX('Regional Cap levels'!$F$361:$J$528,MATCH($A11&amp;$B11&amp;$C11&amp;$D11,'Regional Cap levels'!$B$361:$B$528&amp;'Regional Cap levels'!$C$361:$C$528&amp;'Regional Cap levels'!$D$361:$D$528&amp;'Regional Cap levels'!$E$361:$E$528,0),MATCH(H$6,'Regional Cap levels'!$F$360:$J$360,0))</f>
        <v>6.6567641386573451E-2</v>
      </c>
    </row>
    <row r="12" spans="1:9" ht="13.5" customHeight="1">
      <c r="A12" s="2" t="s">
        <v>63</v>
      </c>
      <c r="B12" s="23"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0.1798177347394497</v>
      </c>
      <c r="F12" s="48" cm="1">
        <f t="array" ref="F12">INDEX('Regional Cap levels'!$F$361:$J$528,MATCH($A12&amp;$B12&amp;$C12&amp;$D12,'Regional Cap levels'!$B$361:$B$528&amp;'Regional Cap levels'!$C$361:$C$528&amp;'Regional Cap levels'!$D$361:$D$528&amp;'Regional Cap levels'!$E$361:$E$528,0),MATCH(F$6,'Regional Cap levels'!$F$360:$J$360,0))</f>
        <v>0.13284332629535775</v>
      </c>
      <c r="G12" s="148" cm="1">
        <f t="array" ref="G12">INDEX('Regional Cap levels'!$F$361:$J$528,MATCH($A12&amp;$B12&amp;$C12&amp;$D12,'Regional Cap levels'!$B$361:$B$528&amp;'Regional Cap levels'!$C$361:$C$528&amp;'Regional Cap levels'!$D$361:$D$528&amp;'Regional Cap levels'!$E$361:$E$528,0),MATCH(G$6,'Regional Cap levels'!$F$360:$J$360,0))</f>
        <v>7.9136389475980409E-2</v>
      </c>
      <c r="H12" s="119" cm="1">
        <f t="array" ref="H12">INDEX('Regional Cap levels'!$F$361:$J$528,MATCH($A12&amp;$B12&amp;$C12&amp;$D12,'Regional Cap levels'!$B$361:$B$528&amp;'Regional Cap levels'!$C$361:$C$528&amp;'Regional Cap levels'!$D$361:$D$528&amp;'Regional Cap levels'!$E$361:$E$528,0),MATCH(H$6,'Regional Cap levels'!$F$360:$J$360,0))</f>
        <v>7.2611494784872388E-2</v>
      </c>
    </row>
    <row r="13" spans="1:9" ht="13.5" customHeight="1">
      <c r="A13" s="2" t="s">
        <v>63</v>
      </c>
      <c r="B13" s="23"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0.43261164384630746</v>
      </c>
      <c r="F13" s="48" cm="1">
        <f t="array" ref="F13">INDEX('Regional Cap levels'!$F$361:$J$528,MATCH($A13&amp;$B13&amp;$C13&amp;$D13,'Regional Cap levels'!$B$361:$B$528&amp;'Regional Cap levels'!$C$361:$C$528&amp;'Regional Cap levels'!$D$361:$D$528&amp;'Regional Cap levels'!$E$361:$E$528,0),MATCH(F$6,'Regional Cap levels'!$F$360:$J$360,0))</f>
        <v>0.5141530576581278</v>
      </c>
      <c r="G13" s="148" cm="1">
        <f t="array" ref="G13">INDEX('Regional Cap levels'!$F$361:$J$528,MATCH($A13&amp;$B13&amp;$C13&amp;$D13,'Regional Cap levels'!$B$361:$B$528&amp;'Regional Cap levels'!$C$361:$C$528&amp;'Regional Cap levels'!$D$361:$D$528&amp;'Regional Cap levels'!$E$361:$E$528,0),MATCH(G$6,'Regional Cap levels'!$F$360:$J$360,0))</f>
        <v>0.5141530576581278</v>
      </c>
      <c r="H13" s="119" cm="1">
        <f t="array" ref="H13">INDEX('Regional Cap levels'!$F$361:$J$528,MATCH($A13&amp;$B13&amp;$C13&amp;$D13,'Regional Cap levels'!$B$361:$B$528&amp;'Regional Cap levels'!$C$361:$C$528&amp;'Regional Cap levels'!$D$361:$D$528&amp;'Regional Cap levels'!$E$361:$E$528,0),MATCH(H$6,'Regional Cap levels'!$F$360:$J$360,0))</f>
        <v>0.51812924652436942</v>
      </c>
    </row>
    <row r="14" spans="1:9" ht="13.5" customHeight="1">
      <c r="A14" s="2" t="s">
        <v>63</v>
      </c>
      <c r="B14" s="23"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0.48330085586245092</v>
      </c>
      <c r="F14" s="48" cm="1">
        <f t="array" ref="F14">INDEX('Regional Cap levels'!$F$361:$J$528,MATCH($A14&amp;$B14&amp;$C14&amp;$D14,'Regional Cap levels'!$B$361:$B$528&amp;'Regional Cap levels'!$C$361:$C$528&amp;'Regional Cap levels'!$D$361:$D$528&amp;'Regional Cap levels'!$E$361:$E$528,0),MATCH(F$6,'Regional Cap levels'!$F$360:$J$360,0))</f>
        <v>0.56537580324196157</v>
      </c>
      <c r="G14" s="148" cm="1">
        <f t="array" ref="G14">INDEX('Regional Cap levels'!$F$361:$J$528,MATCH($A14&amp;$B14&amp;$C14&amp;$D14,'Regional Cap levels'!$B$361:$B$528&amp;'Regional Cap levels'!$C$361:$C$528&amp;'Regional Cap levels'!$D$361:$D$528&amp;'Regional Cap levels'!$E$361:$E$528,0),MATCH(G$6,'Regional Cap levels'!$F$360:$J$360,0))</f>
        <v>0.56537580324196157</v>
      </c>
      <c r="H14" s="119" cm="1">
        <f t="array" ref="H14">INDEX('Regional Cap levels'!$F$361:$J$528,MATCH($A14&amp;$B14&amp;$C14&amp;$D14,'Regional Cap levels'!$B$361:$B$528&amp;'Regional Cap levels'!$C$361:$C$528&amp;'Regional Cap levels'!$D$361:$D$528&amp;'Regional Cap levels'!$E$361:$E$528,0),MATCH(H$6,'Regional Cap levels'!$F$360:$J$360,0))</f>
        <v>0.58735975819742414</v>
      </c>
    </row>
    <row r="15" spans="1:9" ht="13.5" customHeight="1">
      <c r="A15" s="2" t="s">
        <v>63</v>
      </c>
      <c r="B15" s="23"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0.49136916625699811</v>
      </c>
      <c r="F15" s="48" cm="1">
        <f t="array" ref="F15">INDEX('Regional Cap levels'!$F$361:$J$528,MATCH($A15&amp;$B15&amp;$C15&amp;$D15,'Regional Cap levels'!$B$361:$B$528&amp;'Regional Cap levels'!$C$361:$C$528&amp;'Regional Cap levels'!$D$361:$D$528&amp;'Regional Cap levels'!$E$361:$E$528,0),MATCH(F$6,'Regional Cap levels'!$F$360:$J$360,0))</f>
        <v>0.57871983438467578</v>
      </c>
      <c r="G15" s="148" cm="1">
        <f t="array" ref="G15">INDEX('Regional Cap levels'!$F$361:$J$528,MATCH($A15&amp;$B15&amp;$C15&amp;$D15,'Regional Cap levels'!$B$361:$B$528&amp;'Regional Cap levels'!$C$361:$C$528&amp;'Regional Cap levels'!$D$361:$D$528&amp;'Regional Cap levels'!$E$361:$E$528,0),MATCH(G$6,'Regional Cap levels'!$F$360:$J$360,0))</f>
        <v>0.57871983438467578</v>
      </c>
      <c r="H15" s="119" cm="1">
        <f t="array" ref="H15">INDEX('Regional Cap levels'!$F$361:$J$528,MATCH($A15&amp;$B15&amp;$C15&amp;$D15,'Regional Cap levels'!$B$361:$B$528&amp;'Regional Cap levels'!$C$361:$C$528&amp;'Regional Cap levels'!$D$361:$D$528&amp;'Regional Cap levels'!$E$361:$E$528,0),MATCH(H$6,'Regional Cap levels'!$F$360:$J$360,0))</f>
        <v>0.58393195148306154</v>
      </c>
    </row>
    <row r="16" spans="1:9" ht="13.5" customHeight="1">
      <c r="A16" s="2" t="s">
        <v>63</v>
      </c>
      <c r="B16" s="23"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0.29619173367356894</v>
      </c>
    </row>
    <row r="17" spans="1:9" ht="13.5" customHeight="1">
      <c r="A17" s="2" t="s">
        <v>63</v>
      </c>
      <c r="B17" s="23"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0.40445979299960294</v>
      </c>
    </row>
    <row r="18" spans="1:9" ht="13.5" customHeight="1">
      <c r="A18" s="2" t="s">
        <v>63</v>
      </c>
      <c r="B18" s="23"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0.34991067335769388</v>
      </c>
    </row>
    <row r="19" spans="1:9" ht="13.5" customHeight="1">
      <c r="D19" s="12"/>
      <c r="E19" s="55"/>
      <c r="F19" s="55"/>
      <c r="G19" s="55"/>
      <c r="H19" s="120"/>
    </row>
    <row r="20" spans="1:9" ht="13.5" customHeight="1">
      <c r="B20" s="170" t="s">
        <v>72</v>
      </c>
      <c r="C20" s="68"/>
      <c r="D20" s="68"/>
      <c r="E20" s="68"/>
      <c r="F20" s="68"/>
      <c r="G20" s="68"/>
      <c r="H20" s="121"/>
    </row>
    <row r="21" spans="1:9" ht="28.5" customHeight="1">
      <c r="B21" s="23"/>
      <c r="C21" s="2"/>
      <c r="D21" s="2"/>
      <c r="E21" s="24" t="s">
        <v>50</v>
      </c>
      <c r="F21" s="24" t="s">
        <v>51</v>
      </c>
      <c r="G21" s="146" t="s">
        <v>52</v>
      </c>
      <c r="H21" s="117" t="s">
        <v>53</v>
      </c>
    </row>
    <row r="22" spans="1:9" ht="13.5" customHeight="1">
      <c r="B22" s="169"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3"/>
    </row>
    <row r="24" spans="1:9" ht="13.5" customHeight="1">
      <c r="B24" s="23" t="s">
        <v>64</v>
      </c>
      <c r="C24" s="2" t="s">
        <v>65</v>
      </c>
      <c r="D24" s="23" t="s">
        <v>66</v>
      </c>
      <c r="E24" s="69">
        <f>(E7*'TDCV Values'!$C$4)</f>
        <v>1936.0810770010446</v>
      </c>
      <c r="F24" s="69">
        <f>(F7*'TDCV Values'!$C$4)</f>
        <v>1453.3873129858184</v>
      </c>
      <c r="G24" s="149">
        <f>(G7*'TDCV Values'!$C$4)</f>
        <v>868.13127365106709</v>
      </c>
      <c r="H24" s="122">
        <f>(H7*'TDCV Values'!$D$4)</f>
        <v>789.14771087107522</v>
      </c>
    </row>
    <row r="25" spans="1:9" ht="13.5" customHeight="1">
      <c r="B25" s="23" t="s">
        <v>64</v>
      </c>
      <c r="C25" s="2" t="s">
        <v>68</v>
      </c>
      <c r="D25" s="23" t="s">
        <v>66</v>
      </c>
      <c r="E25" s="69">
        <f>(E8*'TDCV Values'!$C$4)</f>
        <v>1906.2762943259904</v>
      </c>
      <c r="F25" s="69">
        <f>(F8*'TDCV Values'!$C$4)</f>
        <v>1420.1041266715949</v>
      </c>
      <c r="G25" s="149">
        <f>(G8*'TDCV Values'!$C$4)</f>
        <v>837.67477346626629</v>
      </c>
      <c r="H25" s="122">
        <f>(H8*'TDCV Values'!$D$4)</f>
        <v>776.5186057789731</v>
      </c>
    </row>
    <row r="26" spans="1:9" ht="13.5" customHeight="1">
      <c r="B26" s="23" t="s">
        <v>64</v>
      </c>
      <c r="C26" s="2" t="s">
        <v>69</v>
      </c>
      <c r="D26" s="23" t="s">
        <v>66</v>
      </c>
      <c r="E26" s="69">
        <f>(E9*'TDCV Values'!$C$4)</f>
        <v>2039.1818319653769</v>
      </c>
      <c r="F26" s="69">
        <f>(F9*'TDCV Values'!$C$4)</f>
        <v>1530.8136340037083</v>
      </c>
      <c r="G26" s="149">
        <f>(G9*'TDCV Values'!$C$4)</f>
        <v>914.42328333326338</v>
      </c>
      <c r="H26" s="122">
        <f>(H9*'TDCV Values'!$D$4)</f>
        <v>830.70875542906629</v>
      </c>
    </row>
    <row r="27" spans="1:9" ht="13.5" customHeight="1">
      <c r="B27" s="23" t="s">
        <v>70</v>
      </c>
      <c r="C27" s="2" t="s">
        <v>65</v>
      </c>
      <c r="D27" s="23" t="s">
        <v>66</v>
      </c>
      <c r="E27" s="69">
        <f>(E10*'TDCV Values'!$C$5)</f>
        <v>2048.7384318353488</v>
      </c>
      <c r="F27" s="69">
        <f>(F10*'TDCV Values'!$C$5)</f>
        <v>1513.5057985730059</v>
      </c>
      <c r="G27" s="149">
        <f>(G10*'TDCV Values'!$C$5)</f>
        <v>901.56039010313816</v>
      </c>
      <c r="H27" s="122">
        <f>(H10*'TDCV Values'!$D$5)</f>
        <v>827.80617585290565</v>
      </c>
    </row>
    <row r="28" spans="1:9" ht="13.5" customHeight="1">
      <c r="B28" s="23" t="s">
        <v>70</v>
      </c>
      <c r="C28" s="2" t="s">
        <v>68</v>
      </c>
      <c r="D28" s="23" t="s">
        <v>66</v>
      </c>
      <c r="E28" s="69">
        <f>(E11*'TDCV Values'!$C$5)</f>
        <v>2105.4158526683691</v>
      </c>
      <c r="F28" s="69">
        <f>(F11*'TDCV Values'!$C$5)</f>
        <v>1539.2797313563326</v>
      </c>
      <c r="G28" s="149">
        <f>(G11*'TDCV Values'!$C$5)</f>
        <v>883.16424498036429</v>
      </c>
      <c r="H28" s="122">
        <f>(H11*'TDCV Values'!$D$5)</f>
        <v>798.81169663888136</v>
      </c>
    </row>
    <row r="29" spans="1:9" ht="13.5" customHeight="1">
      <c r="B29" s="23" t="s">
        <v>70</v>
      </c>
      <c r="C29" s="2" t="s">
        <v>69</v>
      </c>
      <c r="D29" s="23" t="s">
        <v>66</v>
      </c>
      <c r="E29" s="69">
        <f>(E12*'TDCV Values'!$C$5)</f>
        <v>2157.8128168733965</v>
      </c>
      <c r="F29" s="69">
        <f>(F12*'TDCV Values'!$C$5)</f>
        <v>1594.119915544293</v>
      </c>
      <c r="G29" s="149">
        <f>(G12*'TDCV Values'!$C$5)</f>
        <v>949.63667371176496</v>
      </c>
      <c r="H29" s="122">
        <f>(H12*'TDCV Values'!$D$5)</f>
        <v>871.33793741846864</v>
      </c>
    </row>
    <row r="30" spans="1:9" ht="13.5" customHeight="1">
      <c r="B30" s="241" t="s">
        <v>75</v>
      </c>
      <c r="C30" s="242"/>
      <c r="D30" s="242"/>
      <c r="E30" s="242"/>
      <c r="F30" s="242"/>
      <c r="G30" s="242"/>
      <c r="H30" s="243"/>
      <c r="I30" t="s">
        <v>76</v>
      </c>
    </row>
    <row r="31" spans="1:9" ht="13.5" customHeight="1">
      <c r="B31" s="23" t="s">
        <v>64</v>
      </c>
      <c r="C31" s="2" t="s">
        <v>65</v>
      </c>
      <c r="D31" s="23" t="s">
        <v>71</v>
      </c>
      <c r="E31" s="16">
        <f>E13*365</f>
        <v>157.90325000390223</v>
      </c>
      <c r="F31" s="16">
        <f t="shared" ref="F31:H31" si="0">F13*365</f>
        <v>187.66586604521666</v>
      </c>
      <c r="G31" s="150">
        <f t="shared" si="0"/>
        <v>187.66586604521666</v>
      </c>
      <c r="H31" s="123">
        <f t="shared" si="0"/>
        <v>189.11717498139484</v>
      </c>
    </row>
    <row r="32" spans="1:9" ht="13.5" customHeight="1">
      <c r="B32" s="23" t="s">
        <v>64</v>
      </c>
      <c r="C32" s="2" t="s">
        <v>68</v>
      </c>
      <c r="D32" s="23" t="s">
        <v>71</v>
      </c>
      <c r="E32" s="16">
        <f t="shared" ref="E32:H36" si="1">E14*365</f>
        <v>176.40481238979459</v>
      </c>
      <c r="F32" s="16">
        <f t="shared" si="1"/>
        <v>206.36216818331599</v>
      </c>
      <c r="G32" s="150">
        <f t="shared" si="1"/>
        <v>206.36216818331599</v>
      </c>
      <c r="H32" s="123">
        <f t="shared" si="1"/>
        <v>214.3863117420598</v>
      </c>
    </row>
    <row r="33" spans="2:9" ht="13.5" customHeight="1">
      <c r="B33" s="23" t="s">
        <v>64</v>
      </c>
      <c r="C33" s="2" t="s">
        <v>69</v>
      </c>
      <c r="D33" s="23" t="s">
        <v>71</v>
      </c>
      <c r="E33" s="16">
        <f t="shared" si="1"/>
        <v>179.34974568380431</v>
      </c>
      <c r="F33" s="16">
        <f t="shared" si="1"/>
        <v>211.23273955040665</v>
      </c>
      <c r="G33" s="150">
        <f t="shared" si="1"/>
        <v>211.23273955040665</v>
      </c>
      <c r="H33" s="123">
        <f t="shared" si="1"/>
        <v>213.13516229131747</v>
      </c>
    </row>
    <row r="34" spans="2:9" ht="13.5" customHeight="1">
      <c r="B34" s="23" t="s">
        <v>70</v>
      </c>
      <c r="C34" s="2" t="s">
        <v>65</v>
      </c>
      <c r="D34" s="23" t="s">
        <v>71</v>
      </c>
      <c r="E34" s="16">
        <f t="shared" si="1"/>
        <v>103.97092936909048</v>
      </c>
      <c r="F34" s="16">
        <f t="shared" si="1"/>
        <v>106.25787182977324</v>
      </c>
      <c r="G34" s="150">
        <f t="shared" si="1"/>
        <v>106.25787182977324</v>
      </c>
      <c r="H34" s="123">
        <f t="shared" si="1"/>
        <v>108.10998279085265</v>
      </c>
    </row>
    <row r="35" spans="2:9" ht="13.5" customHeight="1">
      <c r="B35" s="23" t="s">
        <v>70</v>
      </c>
      <c r="C35" s="2" t="s">
        <v>68</v>
      </c>
      <c r="D35" s="23" t="s">
        <v>71</v>
      </c>
      <c r="E35" s="16">
        <f t="shared" si="1"/>
        <v>136.9058156755768</v>
      </c>
      <c r="F35" s="16">
        <f t="shared" si="1"/>
        <v>137.96643218303919</v>
      </c>
      <c r="G35" s="150">
        <f t="shared" si="1"/>
        <v>137.96643218303919</v>
      </c>
      <c r="H35" s="123">
        <f t="shared" si="1"/>
        <v>147.62782444485507</v>
      </c>
    </row>
    <row r="36" spans="2:9" ht="13.5" customHeight="1">
      <c r="B36" s="23" t="s">
        <v>70</v>
      </c>
      <c r="C36" s="2" t="s">
        <v>69</v>
      </c>
      <c r="D36" s="23" t="s">
        <v>71</v>
      </c>
      <c r="E36" s="16">
        <f t="shared" si="1"/>
        <v>122.41270806287491</v>
      </c>
      <c r="F36" s="16">
        <f t="shared" si="1"/>
        <v>125.33564757652866</v>
      </c>
      <c r="G36" s="150">
        <f t="shared" si="1"/>
        <v>125.33564757652866</v>
      </c>
      <c r="H36" s="123">
        <f t="shared" si="1"/>
        <v>127.71739577555826</v>
      </c>
    </row>
    <row r="37" spans="2:9" ht="13.5" customHeight="1">
      <c r="B37" s="241" t="s">
        <v>77</v>
      </c>
      <c r="C37" s="242"/>
      <c r="D37" s="242"/>
      <c r="E37" s="242"/>
      <c r="F37" s="242"/>
      <c r="G37" s="242"/>
      <c r="H37" s="243"/>
      <c r="I37" t="s">
        <v>78</v>
      </c>
    </row>
    <row r="38" spans="2:9" ht="13.5" customHeight="1">
      <c r="B38" s="23" t="s">
        <v>64</v>
      </c>
      <c r="C38" s="2" t="s">
        <v>65</v>
      </c>
      <c r="D38" s="2"/>
      <c r="E38" s="16">
        <f t="shared" ref="E38:H43" si="2">E24+E31</f>
        <v>2093.9843270049469</v>
      </c>
      <c r="F38" s="16">
        <f t="shared" si="2"/>
        <v>1641.0531790310351</v>
      </c>
      <c r="G38" s="150">
        <f t="shared" si="2"/>
        <v>1055.7971396962837</v>
      </c>
      <c r="H38" s="123">
        <f t="shared" si="2"/>
        <v>978.26488585247012</v>
      </c>
    </row>
    <row r="39" spans="2:9" ht="13.5" customHeight="1">
      <c r="B39" s="23" t="s">
        <v>64</v>
      </c>
      <c r="C39" s="2" t="s">
        <v>68</v>
      </c>
      <c r="D39" s="2"/>
      <c r="E39" s="16">
        <f t="shared" si="2"/>
        <v>2082.6811067157851</v>
      </c>
      <c r="F39" s="16">
        <f t="shared" si="2"/>
        <v>1626.466294854911</v>
      </c>
      <c r="G39" s="150">
        <f t="shared" si="2"/>
        <v>1044.0369416495823</v>
      </c>
      <c r="H39" s="123">
        <f t="shared" si="2"/>
        <v>990.90491752103287</v>
      </c>
    </row>
    <row r="40" spans="2:9" ht="13.5" customHeight="1">
      <c r="B40" s="23" t="s">
        <v>64</v>
      </c>
      <c r="C40" s="2" t="s">
        <v>69</v>
      </c>
      <c r="D40" s="2"/>
      <c r="E40" s="16">
        <f t="shared" si="2"/>
        <v>2218.5315776491811</v>
      </c>
      <c r="F40" s="16">
        <f t="shared" si="2"/>
        <v>1742.046373554115</v>
      </c>
      <c r="G40" s="150">
        <f t="shared" si="2"/>
        <v>1125.6560228836699</v>
      </c>
      <c r="H40" s="123">
        <f t="shared" si="2"/>
        <v>1043.8439177203838</v>
      </c>
    </row>
    <row r="41" spans="2:9" ht="13.5" customHeight="1">
      <c r="B41" s="23" t="s">
        <v>70</v>
      </c>
      <c r="C41" s="2" t="s">
        <v>65</v>
      </c>
      <c r="D41" s="2"/>
      <c r="E41" s="16">
        <f t="shared" si="2"/>
        <v>2152.7093612044391</v>
      </c>
      <c r="F41" s="16">
        <f t="shared" si="2"/>
        <v>1619.7636704027791</v>
      </c>
      <c r="G41" s="150">
        <f t="shared" si="2"/>
        <v>1007.8182619329114</v>
      </c>
      <c r="H41" s="123">
        <f t="shared" si="2"/>
        <v>935.91615864375831</v>
      </c>
    </row>
    <row r="42" spans="2:9" ht="13.5" customHeight="1">
      <c r="B42" s="23" t="s">
        <v>70</v>
      </c>
      <c r="C42" s="2" t="s">
        <v>68</v>
      </c>
      <c r="D42" s="2"/>
      <c r="E42" s="16">
        <f t="shared" si="2"/>
        <v>2242.3216683439459</v>
      </c>
      <c r="F42" s="16">
        <f t="shared" si="2"/>
        <v>1677.2461635393718</v>
      </c>
      <c r="G42" s="150">
        <f t="shared" si="2"/>
        <v>1021.1306771634034</v>
      </c>
      <c r="H42" s="123">
        <f t="shared" si="2"/>
        <v>946.43952108373639</v>
      </c>
    </row>
    <row r="43" spans="2:9" ht="13.5" customHeight="1">
      <c r="B43" s="23" t="s">
        <v>70</v>
      </c>
      <c r="C43" s="2" t="s">
        <v>69</v>
      </c>
      <c r="D43" s="2"/>
      <c r="E43" s="16">
        <f t="shared" si="2"/>
        <v>2280.2255249362715</v>
      </c>
      <c r="F43" s="16">
        <f t="shared" si="2"/>
        <v>1719.4555631208216</v>
      </c>
      <c r="G43" s="150">
        <f t="shared" si="2"/>
        <v>1074.9723212882936</v>
      </c>
      <c r="H43" s="123">
        <f t="shared" si="2"/>
        <v>999.05533319402684</v>
      </c>
    </row>
    <row r="44" spans="2:9" ht="13.5" customHeight="1">
      <c r="B44" s="241" t="s">
        <v>77</v>
      </c>
      <c r="C44" s="242"/>
      <c r="D44" s="242"/>
      <c r="E44" s="242"/>
      <c r="F44" s="242"/>
      <c r="G44" s="242"/>
      <c r="H44" s="243"/>
      <c r="I44" t="s">
        <v>79</v>
      </c>
    </row>
    <row r="45" spans="2:9" ht="13.5" customHeight="1">
      <c r="B45" s="23" t="s">
        <v>80</v>
      </c>
      <c r="C45" s="2" t="s">
        <v>65</v>
      </c>
      <c r="D45" s="2"/>
      <c r="E45" s="16">
        <f>E38+E41</f>
        <v>4246.693688209386</v>
      </c>
      <c r="F45" s="16">
        <f t="shared" ref="F45:H45" si="3">F38+F41</f>
        <v>3260.8168494338142</v>
      </c>
      <c r="G45" s="150">
        <f t="shared" si="3"/>
        <v>2063.6154016291948</v>
      </c>
      <c r="H45" s="123">
        <f t="shared" si="3"/>
        <v>1914.1810444962284</v>
      </c>
    </row>
    <row r="46" spans="2:9" ht="13.5" customHeight="1">
      <c r="B46" s="23" t="s">
        <v>80</v>
      </c>
      <c r="C46" s="2" t="s">
        <v>68</v>
      </c>
      <c r="D46" s="2"/>
      <c r="E46" s="16">
        <f t="shared" ref="E46:H47" si="4">E39+E42</f>
        <v>4325.002775059731</v>
      </c>
      <c r="F46" s="16">
        <f t="shared" si="4"/>
        <v>3303.7124583942827</v>
      </c>
      <c r="G46" s="150">
        <f t="shared" si="4"/>
        <v>2065.1676188129859</v>
      </c>
      <c r="H46" s="123">
        <f t="shared" si="4"/>
        <v>1937.3444386047693</v>
      </c>
    </row>
    <row r="47" spans="2:9" ht="13.5" customHeight="1">
      <c r="B47" s="23" t="s">
        <v>80</v>
      </c>
      <c r="C47" s="2" t="s">
        <v>69</v>
      </c>
      <c r="D47" s="2"/>
      <c r="E47" s="16">
        <f t="shared" si="4"/>
        <v>4498.7571025854522</v>
      </c>
      <c r="F47" s="16">
        <f t="shared" si="4"/>
        <v>3461.5019366749366</v>
      </c>
      <c r="G47" s="150">
        <f t="shared" si="4"/>
        <v>2200.6283441719634</v>
      </c>
      <c r="H47" s="123">
        <f t="shared" si="4"/>
        <v>2042.8992509144107</v>
      </c>
    </row>
    <row r="48" spans="2:9" ht="13.5" customHeight="1">
      <c r="E48" s="26"/>
      <c r="F48" s="26"/>
      <c r="G48" s="26"/>
      <c r="H48" s="124"/>
      <c r="I48" s="26"/>
    </row>
    <row r="49" spans="1:9" s="65" customFormat="1" ht="13.5" customHeight="1">
      <c r="A49" s="65" t="s">
        <v>81</v>
      </c>
      <c r="B49" s="167"/>
      <c r="E49" s="70"/>
      <c r="F49" s="70"/>
      <c r="G49" s="70"/>
      <c r="H49" s="125"/>
      <c r="I49" s="70"/>
    </row>
    <row r="50" spans="1:9" ht="13.5" customHeight="1">
      <c r="E50" s="26"/>
      <c r="F50" s="26"/>
      <c r="G50" s="26"/>
      <c r="H50" s="124"/>
      <c r="I50" s="26"/>
    </row>
    <row r="51" spans="1:9" ht="13.5" customHeight="1">
      <c r="B51" s="168" t="s">
        <v>82</v>
      </c>
      <c r="D51" s="58">
        <v>8.77</v>
      </c>
      <c r="E51" s="26"/>
      <c r="F51" s="26"/>
      <c r="G51" s="26"/>
      <c r="H51" s="124"/>
    </row>
    <row r="52" spans="1:9" ht="13.5" customHeight="1">
      <c r="B52" s="168" t="s">
        <v>83</v>
      </c>
      <c r="D52" s="58">
        <f>D51/2</f>
        <v>4.3849999999999998</v>
      </c>
      <c r="E52" s="26"/>
      <c r="F52" s="26"/>
      <c r="G52" s="26"/>
      <c r="H52" s="124"/>
    </row>
    <row r="53" spans="1:9" ht="13.5" customHeight="1">
      <c r="B53" s="168" t="s">
        <v>84</v>
      </c>
      <c r="D53" s="58">
        <f>D51/2</f>
        <v>4.3849999999999998</v>
      </c>
      <c r="E53" s="26"/>
      <c r="F53" s="26"/>
      <c r="G53" s="26"/>
      <c r="H53" s="124"/>
    </row>
    <row r="54" spans="1:9" ht="13.5" customHeight="1">
      <c r="B54" s="168" t="s">
        <v>85</v>
      </c>
      <c r="D54" s="58">
        <f>D52/365</f>
        <v>1.2013698630136986E-2</v>
      </c>
      <c r="E54" s="26"/>
      <c r="F54" s="26"/>
      <c r="G54" s="26"/>
      <c r="H54" s="124"/>
    </row>
    <row r="55" spans="1:9" ht="13.5" customHeight="1">
      <c r="B55" s="168" t="s">
        <v>86</v>
      </c>
      <c r="D55" s="58">
        <f>D53/365</f>
        <v>1.2013698630136986E-2</v>
      </c>
      <c r="E55" s="26"/>
      <c r="F55" s="26"/>
      <c r="G55" s="26"/>
      <c r="H55" s="124"/>
    </row>
    <row r="56" spans="1:9" ht="13.5" customHeight="1">
      <c r="E56" s="26"/>
      <c r="F56" s="26"/>
      <c r="G56" s="26"/>
      <c r="H56" s="124"/>
    </row>
    <row r="57" spans="1:9" ht="13.5" customHeight="1">
      <c r="B57" s="168" t="s">
        <v>87</v>
      </c>
      <c r="E57" s="26"/>
      <c r="F57" s="26"/>
      <c r="G57" s="26"/>
      <c r="H57" s="124"/>
    </row>
    <row r="58" spans="1:9" ht="25.5">
      <c r="B58" s="23"/>
      <c r="C58" s="2"/>
      <c r="D58" s="2"/>
      <c r="E58" s="24" t="s">
        <v>50</v>
      </c>
      <c r="F58" s="24" t="s">
        <v>51</v>
      </c>
      <c r="G58" s="146" t="s">
        <v>52</v>
      </c>
      <c r="H58" s="117" t="s">
        <v>53</v>
      </c>
    </row>
    <row r="59" spans="1:9" ht="13.5" customHeight="1">
      <c r="B59" s="169" t="s">
        <v>55</v>
      </c>
      <c r="C59" s="5" t="s">
        <v>56</v>
      </c>
      <c r="D59" s="5" t="s">
        <v>57</v>
      </c>
      <c r="E59" s="22" t="s">
        <v>58</v>
      </c>
      <c r="F59" s="22" t="s">
        <v>59</v>
      </c>
      <c r="G59" s="147" t="s">
        <v>60</v>
      </c>
      <c r="H59" s="118" t="s">
        <v>61</v>
      </c>
      <c r="I59" t="s">
        <v>88</v>
      </c>
    </row>
    <row r="60" spans="1:9" ht="13.5" customHeight="1">
      <c r="B60" s="23" t="s">
        <v>64</v>
      </c>
      <c r="C60" s="2" t="s">
        <v>65</v>
      </c>
      <c r="D60" s="23" t="s">
        <v>66</v>
      </c>
      <c r="E60" s="71">
        <f t="shared" ref="E60:H66" si="5">E7</f>
        <v>0.66761416448311883</v>
      </c>
      <c r="F60" s="71">
        <f t="shared" si="5"/>
        <v>0.501168038960627</v>
      </c>
      <c r="G60" s="151">
        <f t="shared" si="5"/>
        <v>0.29935561160381624</v>
      </c>
      <c r="H60" s="126">
        <f t="shared" si="5"/>
        <v>0.27211990030037075</v>
      </c>
    </row>
    <row r="61" spans="1:9" ht="13.5" customHeight="1">
      <c r="B61" s="23" t="s">
        <v>64</v>
      </c>
      <c r="C61" s="2" t="s">
        <v>68</v>
      </c>
      <c r="D61" s="23" t="s">
        <v>66</v>
      </c>
      <c r="E61" s="71">
        <f t="shared" si="5"/>
        <v>0.65733665321585877</v>
      </c>
      <c r="F61" s="71">
        <f t="shared" si="5"/>
        <v>0.48969107816261892</v>
      </c>
      <c r="G61" s="151">
        <f t="shared" si="5"/>
        <v>0.2888533701607815</v>
      </c>
      <c r="H61" s="126">
        <f t="shared" si="5"/>
        <v>0.26776503647550798</v>
      </c>
    </row>
    <row r="62" spans="1:9" ht="13.5" customHeight="1">
      <c r="B62" s="23" t="s">
        <v>64</v>
      </c>
      <c r="C62" s="2" t="s">
        <v>69</v>
      </c>
      <c r="D62" s="23" t="s">
        <v>66</v>
      </c>
      <c r="E62" s="71">
        <f t="shared" si="5"/>
        <v>0.70316614895357821</v>
      </c>
      <c r="F62" s="71">
        <f t="shared" si="5"/>
        <v>0.5278667703461063</v>
      </c>
      <c r="G62" s="151">
        <f t="shared" si="5"/>
        <v>0.31531837356319425</v>
      </c>
      <c r="H62" s="126">
        <f t="shared" si="5"/>
        <v>0.28645129497554012</v>
      </c>
    </row>
    <row r="63" spans="1:9" ht="13.5" customHeight="1">
      <c r="B63" s="23" t="s">
        <v>70</v>
      </c>
      <c r="C63" s="2" t="s">
        <v>65</v>
      </c>
      <c r="D63" s="23" t="s">
        <v>66</v>
      </c>
      <c r="E63" s="71">
        <f t="shared" si="5"/>
        <v>0.17072820265294575</v>
      </c>
      <c r="F63" s="71">
        <f t="shared" si="5"/>
        <v>0.12612548321441716</v>
      </c>
      <c r="G63" s="151">
        <f t="shared" si="5"/>
        <v>7.5130032508594846E-2</v>
      </c>
      <c r="H63" s="126">
        <f t="shared" si="5"/>
        <v>6.8983847987742139E-2</v>
      </c>
    </row>
    <row r="64" spans="1:9" ht="13.5" customHeight="1">
      <c r="B64" s="23" t="s">
        <v>70</v>
      </c>
      <c r="C64" s="2" t="s">
        <v>68</v>
      </c>
      <c r="D64" s="23" t="s">
        <v>66</v>
      </c>
      <c r="E64" s="71">
        <f t="shared" si="5"/>
        <v>0.17545132105569741</v>
      </c>
      <c r="F64" s="71">
        <f t="shared" si="5"/>
        <v>0.12827331094636105</v>
      </c>
      <c r="G64" s="151">
        <f t="shared" si="5"/>
        <v>7.3597020415030356E-2</v>
      </c>
      <c r="H64" s="126">
        <f t="shared" si="5"/>
        <v>6.6567641386573451E-2</v>
      </c>
    </row>
    <row r="65" spans="2:9" ht="13.5" customHeight="1">
      <c r="B65" s="23" t="s">
        <v>70</v>
      </c>
      <c r="C65" s="2" t="s">
        <v>69</v>
      </c>
      <c r="D65" s="23" t="s">
        <v>66</v>
      </c>
      <c r="E65" s="71">
        <f t="shared" si="5"/>
        <v>0.1798177347394497</v>
      </c>
      <c r="F65" s="71">
        <f t="shared" si="5"/>
        <v>0.13284332629535775</v>
      </c>
      <c r="G65" s="151">
        <f t="shared" si="5"/>
        <v>7.9136389475980409E-2</v>
      </c>
      <c r="H65" s="126">
        <f t="shared" si="5"/>
        <v>7.2611494784872388E-2</v>
      </c>
    </row>
    <row r="66" spans="2:9" ht="13.5" customHeight="1">
      <c r="B66" s="23" t="s">
        <v>64</v>
      </c>
      <c r="C66" s="2" t="s">
        <v>65</v>
      </c>
      <c r="D66" s="23" t="s">
        <v>71</v>
      </c>
      <c r="E66" s="71">
        <f t="shared" si="5"/>
        <v>0.43261164384630746</v>
      </c>
      <c r="F66" s="71">
        <f t="shared" si="5"/>
        <v>0.5141530576581278</v>
      </c>
      <c r="G66" s="151">
        <f t="shared" si="5"/>
        <v>0.5141530576581278</v>
      </c>
      <c r="H66" s="126">
        <f t="shared" si="5"/>
        <v>0.51812924652436942</v>
      </c>
    </row>
    <row r="67" spans="2:9" ht="13.5" customHeight="1">
      <c r="B67" s="23" t="s">
        <v>64</v>
      </c>
      <c r="C67" s="2" t="s">
        <v>68</v>
      </c>
      <c r="D67" s="23" t="s">
        <v>71</v>
      </c>
      <c r="E67" s="72">
        <f>E14-$D$54</f>
        <v>0.47128715723231396</v>
      </c>
      <c r="F67" s="72">
        <f>F14-$D$54</f>
        <v>0.55336210461182456</v>
      </c>
      <c r="G67" s="152">
        <f>G14-$D$54</f>
        <v>0.55336210461182456</v>
      </c>
      <c r="H67" s="127">
        <f>H14-$D$54</f>
        <v>0.57534605956728713</v>
      </c>
    </row>
    <row r="68" spans="2:9" ht="13.5" customHeight="1">
      <c r="B68" s="23" t="s">
        <v>64</v>
      </c>
      <c r="C68" s="2" t="s">
        <v>69</v>
      </c>
      <c r="D68" s="23" t="s">
        <v>71</v>
      </c>
      <c r="E68" s="71">
        <f t="shared" ref="E68:H69" si="6">E15</f>
        <v>0.49136916625699811</v>
      </c>
      <c r="F68" s="71">
        <f t="shared" si="6"/>
        <v>0.57871983438467578</v>
      </c>
      <c r="G68" s="151">
        <f t="shared" si="6"/>
        <v>0.57871983438467578</v>
      </c>
      <c r="H68" s="126">
        <f t="shared" si="6"/>
        <v>0.58393195148306154</v>
      </c>
    </row>
    <row r="69" spans="2:9" ht="13.5" customHeight="1">
      <c r="B69" s="23" t="s">
        <v>70</v>
      </c>
      <c r="C69" s="2" t="s">
        <v>65</v>
      </c>
      <c r="D69" s="23" t="s">
        <v>71</v>
      </c>
      <c r="E69" s="71">
        <f t="shared" si="6"/>
        <v>0.28485186128517942</v>
      </c>
      <c r="F69" s="71">
        <f t="shared" si="6"/>
        <v>0.2911174570678719</v>
      </c>
      <c r="G69" s="151">
        <f t="shared" si="6"/>
        <v>0.2911174570678719</v>
      </c>
      <c r="H69" s="126">
        <f t="shared" si="6"/>
        <v>0.29619173367356894</v>
      </c>
    </row>
    <row r="70" spans="2:9" ht="13.5" customHeight="1">
      <c r="B70" s="23" t="s">
        <v>70</v>
      </c>
      <c r="C70" s="2" t="s">
        <v>68</v>
      </c>
      <c r="D70" s="23" t="s">
        <v>71</v>
      </c>
      <c r="E70" s="72">
        <f>E17-$D$55</f>
        <v>0.36307072787829264</v>
      </c>
      <c r="F70" s="72">
        <f>F17-$D$55</f>
        <v>0.36597652652887452</v>
      </c>
      <c r="G70" s="152">
        <f>G17-$D$55</f>
        <v>0.36597652652887452</v>
      </c>
      <c r="H70" s="127">
        <f>H17-$D$55</f>
        <v>0.39244609436946598</v>
      </c>
    </row>
    <row r="71" spans="2:9" ht="13.5" customHeight="1">
      <c r="B71" s="23" t="s">
        <v>70</v>
      </c>
      <c r="C71" s="2" t="s">
        <v>69</v>
      </c>
      <c r="D71" s="23" t="s">
        <v>71</v>
      </c>
      <c r="E71" s="71">
        <f>E18</f>
        <v>0.33537728236404085</v>
      </c>
      <c r="F71" s="71">
        <f>F18</f>
        <v>0.34338533582610592</v>
      </c>
      <c r="G71" s="151">
        <f>G18</f>
        <v>0.34338533582610592</v>
      </c>
      <c r="H71" s="126">
        <f>H18</f>
        <v>0.34991067335769388</v>
      </c>
    </row>
    <row r="72" spans="2:9" ht="13.5" customHeight="1">
      <c r="D72" s="12"/>
      <c r="E72" s="55"/>
      <c r="F72" s="55"/>
      <c r="G72" s="55"/>
      <c r="H72" s="120"/>
    </row>
    <row r="73" spans="2:9" ht="13.5" customHeight="1">
      <c r="B73" s="170" t="s">
        <v>72</v>
      </c>
      <c r="C73" s="68"/>
      <c r="D73" s="68"/>
      <c r="E73" s="68"/>
      <c r="F73" s="68"/>
      <c r="G73" s="68"/>
      <c r="H73" s="121"/>
    </row>
    <row r="74" spans="2:9" ht="25.5">
      <c r="B74" s="23"/>
      <c r="C74" s="2"/>
      <c r="D74" s="2"/>
      <c r="E74" s="24" t="s">
        <v>50</v>
      </c>
      <c r="F74" s="24" t="s">
        <v>51</v>
      </c>
      <c r="G74" s="146" t="s">
        <v>52</v>
      </c>
      <c r="H74" s="117" t="s">
        <v>53</v>
      </c>
    </row>
    <row r="75" spans="2:9" ht="13.5" customHeight="1">
      <c r="B75" s="169" t="s">
        <v>55</v>
      </c>
      <c r="C75" s="5" t="s">
        <v>56</v>
      </c>
      <c r="D75" s="5" t="s">
        <v>57</v>
      </c>
      <c r="E75" s="22" t="s">
        <v>58</v>
      </c>
      <c r="F75" s="22" t="s">
        <v>59</v>
      </c>
      <c r="G75" s="147" t="s">
        <v>60</v>
      </c>
      <c r="H75" s="118" t="s">
        <v>61</v>
      </c>
    </row>
    <row r="76" spans="2:9" ht="13.5" customHeight="1">
      <c r="B76" s="241" t="s">
        <v>74</v>
      </c>
      <c r="C76" s="242"/>
      <c r="D76" s="242"/>
      <c r="E76" s="242"/>
      <c r="F76" s="242"/>
      <c r="G76" s="242"/>
      <c r="H76" s="243"/>
      <c r="I76" t="s">
        <v>89</v>
      </c>
    </row>
    <row r="77" spans="2:9" ht="13.5" customHeight="1">
      <c r="B77" s="23" t="s">
        <v>64</v>
      </c>
      <c r="C77" s="2" t="s">
        <v>65</v>
      </c>
      <c r="D77" s="23" t="s">
        <v>66</v>
      </c>
      <c r="E77" s="69">
        <f>(E60*'TDCV Values'!$C$4)</f>
        <v>1936.0810770010446</v>
      </c>
      <c r="F77" s="69">
        <f>(F60*'TDCV Values'!$C$4)</f>
        <v>1453.3873129858184</v>
      </c>
      <c r="G77" s="149">
        <f>(G60*'TDCV Values'!$C$4)</f>
        <v>868.13127365106709</v>
      </c>
      <c r="H77" s="122">
        <f>(H60*'TDCV Values'!$D$4)</f>
        <v>789.14771087107522</v>
      </c>
    </row>
    <row r="78" spans="2:9" ht="13.5" customHeight="1">
      <c r="B78" s="23" t="s">
        <v>64</v>
      </c>
      <c r="C78" s="2" t="s">
        <v>68</v>
      </c>
      <c r="D78" s="23" t="s">
        <v>66</v>
      </c>
      <c r="E78" s="69">
        <f>(E61*'TDCV Values'!$C$4)</f>
        <v>1906.2762943259904</v>
      </c>
      <c r="F78" s="69">
        <f>(F61*'TDCV Values'!$C$4)</f>
        <v>1420.1041266715949</v>
      </c>
      <c r="G78" s="149">
        <f>(G61*'TDCV Values'!$C$4)</f>
        <v>837.67477346626629</v>
      </c>
      <c r="H78" s="122">
        <f>(H61*'TDCV Values'!$D$4)</f>
        <v>776.5186057789731</v>
      </c>
    </row>
    <row r="79" spans="2:9" ht="13.5" customHeight="1">
      <c r="B79" s="23" t="s">
        <v>64</v>
      </c>
      <c r="C79" s="2" t="s">
        <v>69</v>
      </c>
      <c r="D79" s="23" t="s">
        <v>66</v>
      </c>
      <c r="E79" s="69">
        <f>(E62*'TDCV Values'!$C$4)</f>
        <v>2039.1818319653769</v>
      </c>
      <c r="F79" s="69">
        <f>(F62*'TDCV Values'!$C$4)</f>
        <v>1530.8136340037083</v>
      </c>
      <c r="G79" s="149">
        <f>(G62*'TDCV Values'!$C$4)</f>
        <v>914.42328333326338</v>
      </c>
      <c r="H79" s="122">
        <f>(H62*'TDCV Values'!$D$4)</f>
        <v>830.70875542906629</v>
      </c>
    </row>
    <row r="80" spans="2:9" ht="13.5" customHeight="1">
      <c r="B80" s="23" t="s">
        <v>70</v>
      </c>
      <c r="C80" s="2" t="s">
        <v>65</v>
      </c>
      <c r="D80" s="23" t="s">
        <v>66</v>
      </c>
      <c r="E80" s="69">
        <f>(E63*'TDCV Values'!$C$5)</f>
        <v>2048.7384318353488</v>
      </c>
      <c r="F80" s="69">
        <f>(F63*'TDCV Values'!$C$5)</f>
        <v>1513.5057985730059</v>
      </c>
      <c r="G80" s="149">
        <f>(G63*'TDCV Values'!$C$5)</f>
        <v>901.56039010313816</v>
      </c>
      <c r="H80" s="122">
        <f>(H63*'TDCV Values'!$D$5)</f>
        <v>827.80617585290565</v>
      </c>
    </row>
    <row r="81" spans="2:9" ht="13.5" customHeight="1">
      <c r="B81" s="23" t="s">
        <v>70</v>
      </c>
      <c r="C81" s="2" t="s">
        <v>68</v>
      </c>
      <c r="D81" s="23" t="s">
        <v>66</v>
      </c>
      <c r="E81" s="69">
        <f>(E64*'TDCV Values'!$C$5)</f>
        <v>2105.4158526683691</v>
      </c>
      <c r="F81" s="69">
        <f>(F64*'TDCV Values'!$C$5)</f>
        <v>1539.2797313563326</v>
      </c>
      <c r="G81" s="149">
        <f>(G64*'TDCV Values'!$C$5)</f>
        <v>883.16424498036429</v>
      </c>
      <c r="H81" s="122">
        <f>(H64*'TDCV Values'!$D$5)</f>
        <v>798.81169663888136</v>
      </c>
    </row>
    <row r="82" spans="2:9" ht="13.5" customHeight="1">
      <c r="B82" s="23" t="s">
        <v>70</v>
      </c>
      <c r="C82" s="2" t="s">
        <v>69</v>
      </c>
      <c r="D82" s="23" t="s">
        <v>66</v>
      </c>
      <c r="E82" s="69">
        <f>(E65*'TDCV Values'!$C$5)</f>
        <v>2157.8128168733965</v>
      </c>
      <c r="F82" s="69">
        <f>(F65*'TDCV Values'!$C$5)</f>
        <v>1594.119915544293</v>
      </c>
      <c r="G82" s="149">
        <f>(G65*'TDCV Values'!$C$5)</f>
        <v>949.63667371176496</v>
      </c>
      <c r="H82" s="122">
        <f>(H65*'TDCV Values'!$D$5)</f>
        <v>871.33793741846864</v>
      </c>
    </row>
    <row r="83" spans="2:9" ht="13.5" customHeight="1">
      <c r="B83" s="241" t="s">
        <v>75</v>
      </c>
      <c r="C83" s="242"/>
      <c r="D83" s="242"/>
      <c r="E83" s="242"/>
      <c r="F83" s="242"/>
      <c r="G83" s="242"/>
      <c r="H83" s="243"/>
      <c r="I83" t="s">
        <v>76</v>
      </c>
    </row>
    <row r="84" spans="2:9" ht="13.5" customHeight="1">
      <c r="B84" s="23" t="s">
        <v>64</v>
      </c>
      <c r="C84" s="2" t="s">
        <v>65</v>
      </c>
      <c r="D84" s="23" t="s">
        <v>71</v>
      </c>
      <c r="E84" s="16">
        <f>E66*365</f>
        <v>157.90325000390223</v>
      </c>
      <c r="F84" s="16">
        <f t="shared" ref="F84:H84" si="7">F66*365</f>
        <v>187.66586604521666</v>
      </c>
      <c r="G84" s="150">
        <f t="shared" si="7"/>
        <v>187.66586604521666</v>
      </c>
      <c r="H84" s="123">
        <f t="shared" si="7"/>
        <v>189.11717498139484</v>
      </c>
    </row>
    <row r="85" spans="2:9" ht="13.5" customHeight="1">
      <c r="B85" s="23" t="s">
        <v>64</v>
      </c>
      <c r="C85" s="2" t="s">
        <v>68</v>
      </c>
      <c r="D85" s="23" t="s">
        <v>71</v>
      </c>
      <c r="E85" s="16">
        <f t="shared" ref="E85:H89" si="8">E67*365</f>
        <v>172.01981238979459</v>
      </c>
      <c r="F85" s="16">
        <f t="shared" si="8"/>
        <v>201.97716818331597</v>
      </c>
      <c r="G85" s="150">
        <f t="shared" si="8"/>
        <v>201.97716818331597</v>
      </c>
      <c r="H85" s="123">
        <f t="shared" si="8"/>
        <v>210.00131174205981</v>
      </c>
    </row>
    <row r="86" spans="2:9" ht="13.5" customHeight="1">
      <c r="B86" s="23" t="s">
        <v>64</v>
      </c>
      <c r="C86" s="2" t="s">
        <v>69</v>
      </c>
      <c r="D86" s="23" t="s">
        <v>71</v>
      </c>
      <c r="E86" s="16">
        <f t="shared" si="8"/>
        <v>179.34974568380431</v>
      </c>
      <c r="F86" s="16">
        <f t="shared" si="8"/>
        <v>211.23273955040665</v>
      </c>
      <c r="G86" s="150">
        <f t="shared" si="8"/>
        <v>211.23273955040665</v>
      </c>
      <c r="H86" s="123">
        <f t="shared" si="8"/>
        <v>213.13516229131747</v>
      </c>
    </row>
    <row r="87" spans="2:9" ht="13.5" customHeight="1">
      <c r="B87" s="23" t="s">
        <v>70</v>
      </c>
      <c r="C87" s="2" t="s">
        <v>65</v>
      </c>
      <c r="D87" s="23" t="s">
        <v>71</v>
      </c>
      <c r="E87" s="16">
        <f t="shared" si="8"/>
        <v>103.97092936909048</v>
      </c>
      <c r="F87" s="16">
        <f t="shared" si="8"/>
        <v>106.25787182977324</v>
      </c>
      <c r="G87" s="150">
        <f t="shared" si="8"/>
        <v>106.25787182977324</v>
      </c>
      <c r="H87" s="123">
        <f t="shared" si="8"/>
        <v>108.10998279085265</v>
      </c>
    </row>
    <row r="88" spans="2:9" ht="13.5" customHeight="1">
      <c r="B88" s="23" t="s">
        <v>70</v>
      </c>
      <c r="C88" s="2" t="s">
        <v>68</v>
      </c>
      <c r="D88" s="23" t="s">
        <v>71</v>
      </c>
      <c r="E88" s="16">
        <f t="shared" si="8"/>
        <v>132.52081567557681</v>
      </c>
      <c r="F88" s="16">
        <f t="shared" si="8"/>
        <v>133.5814321830392</v>
      </c>
      <c r="G88" s="150">
        <f t="shared" si="8"/>
        <v>133.5814321830392</v>
      </c>
      <c r="H88" s="123">
        <f t="shared" si="8"/>
        <v>143.24282444485507</v>
      </c>
    </row>
    <row r="89" spans="2:9" ht="13.5" customHeight="1">
      <c r="B89" s="23" t="s">
        <v>70</v>
      </c>
      <c r="C89" s="2" t="s">
        <v>69</v>
      </c>
      <c r="D89" s="23" t="s">
        <v>71</v>
      </c>
      <c r="E89" s="16">
        <f t="shared" si="8"/>
        <v>122.41270806287491</v>
      </c>
      <c r="F89" s="16">
        <f t="shared" si="8"/>
        <v>125.33564757652866</v>
      </c>
      <c r="G89" s="150">
        <f t="shared" si="8"/>
        <v>125.33564757652866</v>
      </c>
      <c r="H89" s="123">
        <f t="shared" si="8"/>
        <v>127.71739577555826</v>
      </c>
    </row>
    <row r="90" spans="2:9" ht="13.5" customHeight="1">
      <c r="B90" s="241" t="s">
        <v>77</v>
      </c>
      <c r="C90" s="242"/>
      <c r="D90" s="242"/>
      <c r="E90" s="242"/>
      <c r="F90" s="242"/>
      <c r="G90" s="242"/>
      <c r="H90" s="243"/>
      <c r="I90" t="s">
        <v>78</v>
      </c>
    </row>
    <row r="91" spans="2:9" ht="13.5" customHeight="1">
      <c r="B91" s="23" t="s">
        <v>64</v>
      </c>
      <c r="C91" s="2" t="s">
        <v>65</v>
      </c>
      <c r="D91" s="2"/>
      <c r="E91" s="16">
        <f t="shared" ref="E91:H96" si="9">E77+E84</f>
        <v>2093.9843270049469</v>
      </c>
      <c r="F91" s="16">
        <f t="shared" si="9"/>
        <v>1641.0531790310351</v>
      </c>
      <c r="G91" s="150">
        <f t="shared" si="9"/>
        <v>1055.7971396962837</v>
      </c>
      <c r="H91" s="123">
        <f t="shared" si="9"/>
        <v>978.26488585247012</v>
      </c>
    </row>
    <row r="92" spans="2:9" ht="13.5" customHeight="1">
      <c r="B92" s="23" t="s">
        <v>64</v>
      </c>
      <c r="C92" s="2" t="s">
        <v>68</v>
      </c>
      <c r="D92" s="2"/>
      <c r="E92" s="16">
        <f t="shared" si="9"/>
        <v>2078.2961067157848</v>
      </c>
      <c r="F92" s="16">
        <f t="shared" si="9"/>
        <v>1622.081294854911</v>
      </c>
      <c r="G92" s="150">
        <f t="shared" si="9"/>
        <v>1039.6519416495823</v>
      </c>
      <c r="H92" s="123">
        <f t="shared" si="9"/>
        <v>986.51991752103288</v>
      </c>
    </row>
    <row r="93" spans="2:9" ht="13.5" customHeight="1">
      <c r="B93" s="23" t="s">
        <v>64</v>
      </c>
      <c r="C93" s="2" t="s">
        <v>69</v>
      </c>
      <c r="D93" s="2"/>
      <c r="E93" s="16">
        <f t="shared" si="9"/>
        <v>2218.5315776491811</v>
      </c>
      <c r="F93" s="16">
        <f t="shared" si="9"/>
        <v>1742.046373554115</v>
      </c>
      <c r="G93" s="150">
        <f t="shared" si="9"/>
        <v>1125.6560228836699</v>
      </c>
      <c r="H93" s="123">
        <f t="shared" si="9"/>
        <v>1043.8439177203838</v>
      </c>
    </row>
    <row r="94" spans="2:9" ht="13.5" customHeight="1">
      <c r="B94" s="23" t="s">
        <v>70</v>
      </c>
      <c r="C94" s="2" t="s">
        <v>65</v>
      </c>
      <c r="D94" s="2"/>
      <c r="E94" s="16">
        <f t="shared" si="9"/>
        <v>2152.7093612044391</v>
      </c>
      <c r="F94" s="16">
        <f t="shared" si="9"/>
        <v>1619.7636704027791</v>
      </c>
      <c r="G94" s="150">
        <f t="shared" si="9"/>
        <v>1007.8182619329114</v>
      </c>
      <c r="H94" s="123">
        <f t="shared" si="9"/>
        <v>935.91615864375831</v>
      </c>
    </row>
    <row r="95" spans="2:9" ht="13.5" customHeight="1">
      <c r="B95" s="23" t="s">
        <v>70</v>
      </c>
      <c r="C95" s="2" t="s">
        <v>68</v>
      </c>
      <c r="D95" s="2"/>
      <c r="E95" s="16">
        <f t="shared" si="9"/>
        <v>2237.9366683439457</v>
      </c>
      <c r="F95" s="16">
        <f t="shared" si="9"/>
        <v>1672.8611635393718</v>
      </c>
      <c r="G95" s="150">
        <f t="shared" si="9"/>
        <v>1016.7456771634035</v>
      </c>
      <c r="H95" s="123">
        <f t="shared" si="9"/>
        <v>942.0545210837364</v>
      </c>
    </row>
    <row r="96" spans="2:9" ht="13.5" customHeight="1">
      <c r="B96" s="23" t="s">
        <v>70</v>
      </c>
      <c r="C96" s="2" t="s">
        <v>69</v>
      </c>
      <c r="D96" s="2"/>
      <c r="E96" s="16">
        <f t="shared" si="9"/>
        <v>2280.2255249362715</v>
      </c>
      <c r="F96" s="16">
        <f t="shared" si="9"/>
        <v>1719.4555631208216</v>
      </c>
      <c r="G96" s="150">
        <f t="shared" si="9"/>
        <v>1074.9723212882936</v>
      </c>
      <c r="H96" s="123">
        <f t="shared" si="9"/>
        <v>999.05533319402684</v>
      </c>
    </row>
    <row r="97" spans="1:15" ht="13.5" customHeight="1">
      <c r="B97" s="241" t="s">
        <v>77</v>
      </c>
      <c r="C97" s="242"/>
      <c r="D97" s="242"/>
      <c r="E97" s="242"/>
      <c r="F97" s="242"/>
      <c r="G97" s="242"/>
      <c r="H97" s="243"/>
      <c r="I97" t="s">
        <v>79</v>
      </c>
    </row>
    <row r="98" spans="1:15" ht="13.5" customHeight="1">
      <c r="B98" s="23" t="s">
        <v>80</v>
      </c>
      <c r="C98" s="2" t="s">
        <v>65</v>
      </c>
      <c r="D98" s="2"/>
      <c r="E98" s="16">
        <f>E91+E94</f>
        <v>4246.693688209386</v>
      </c>
      <c r="F98" s="16">
        <f t="shared" ref="F98:H98" si="10">F91+F94</f>
        <v>3260.8168494338142</v>
      </c>
      <c r="G98" s="150">
        <f t="shared" si="10"/>
        <v>2063.6154016291948</v>
      </c>
      <c r="H98" s="123">
        <f t="shared" si="10"/>
        <v>1914.1810444962284</v>
      </c>
    </row>
    <row r="99" spans="1:15" ht="13.5" customHeight="1">
      <c r="B99" s="23" t="s">
        <v>80</v>
      </c>
      <c r="C99" s="2" t="s">
        <v>68</v>
      </c>
      <c r="D99" s="2"/>
      <c r="E99" s="16">
        <f t="shared" ref="E99:H100" si="11">E92+E95</f>
        <v>4316.2327750597306</v>
      </c>
      <c r="F99" s="16">
        <f t="shared" si="11"/>
        <v>3294.9424583942828</v>
      </c>
      <c r="G99" s="150">
        <f t="shared" si="11"/>
        <v>2056.3976188129859</v>
      </c>
      <c r="H99" s="123">
        <f t="shared" si="11"/>
        <v>1928.5744386047693</v>
      </c>
    </row>
    <row r="100" spans="1:15" ht="13.5" customHeight="1">
      <c r="B100" s="23" t="s">
        <v>80</v>
      </c>
      <c r="C100" s="2" t="s">
        <v>69</v>
      </c>
      <c r="D100" s="2"/>
      <c r="E100" s="16">
        <f t="shared" si="11"/>
        <v>4498.7571025854522</v>
      </c>
      <c r="F100" s="16">
        <f t="shared" si="11"/>
        <v>3461.5019366749366</v>
      </c>
      <c r="G100" s="150">
        <f t="shared" si="11"/>
        <v>2200.6283441719634</v>
      </c>
      <c r="H100" s="123">
        <f t="shared" si="11"/>
        <v>2042.8992509144107</v>
      </c>
    </row>
    <row r="101" spans="1:15" ht="13.5" customHeight="1">
      <c r="E101" s="26"/>
      <c r="F101" s="26"/>
      <c r="G101" s="26"/>
      <c r="H101" s="124"/>
    </row>
    <row r="102" spans="1:15" s="65" customFormat="1">
      <c r="A102" s="65" t="s">
        <v>90</v>
      </c>
      <c r="B102" s="167"/>
      <c r="E102" s="70"/>
      <c r="F102" s="70"/>
      <c r="G102" s="70"/>
      <c r="H102" s="125"/>
    </row>
    <row r="103" spans="1:15">
      <c r="E103" s="26"/>
      <c r="F103" s="26"/>
      <c r="G103" s="26"/>
      <c r="H103" s="124"/>
    </row>
    <row r="104" spans="1:15">
      <c r="B104" s="168" t="s">
        <v>82</v>
      </c>
      <c r="D104" s="58">
        <f>D51</f>
        <v>8.77</v>
      </c>
      <c r="F104" s="18"/>
      <c r="I104" t="s">
        <v>91</v>
      </c>
    </row>
    <row r="105" spans="1:15">
      <c r="B105" s="168" t="s">
        <v>83</v>
      </c>
      <c r="D105" s="58">
        <f t="shared" ref="D105:D108" si="12">D52</f>
        <v>4.3849999999999998</v>
      </c>
    </row>
    <row r="106" spans="1:15">
      <c r="B106" s="168" t="s">
        <v>84</v>
      </c>
      <c r="D106" s="58">
        <f t="shared" si="12"/>
        <v>4.3849999999999998</v>
      </c>
    </row>
    <row r="107" spans="1:15">
      <c r="B107" s="168" t="s">
        <v>85</v>
      </c>
      <c r="D107" s="58">
        <f>D54</f>
        <v>1.2013698630136986E-2</v>
      </c>
    </row>
    <row r="108" spans="1:15">
      <c r="B108" s="168" t="s">
        <v>86</v>
      </c>
      <c r="C108" s="18"/>
      <c r="D108" s="58">
        <f t="shared" si="12"/>
        <v>1.2013698630136986E-2</v>
      </c>
    </row>
    <row r="109" spans="1:15">
      <c r="E109" s="26"/>
      <c r="F109" s="26"/>
      <c r="G109" s="26"/>
      <c r="H109" s="124"/>
      <c r="I109" s="26"/>
    </row>
    <row r="110" spans="1:15">
      <c r="B110" s="170" t="s">
        <v>92</v>
      </c>
      <c r="C110" s="68"/>
      <c r="D110" s="59"/>
      <c r="E110" s="73"/>
      <c r="F110" s="73"/>
      <c r="G110" s="73"/>
      <c r="H110" s="128"/>
    </row>
    <row r="111" spans="1:15" ht="63.75" customHeight="1">
      <c r="B111" s="23"/>
      <c r="C111" s="2"/>
      <c r="D111" s="2"/>
      <c r="E111" s="24" t="s">
        <v>50</v>
      </c>
      <c r="F111" s="24" t="s">
        <v>51</v>
      </c>
      <c r="G111" s="146" t="s">
        <v>52</v>
      </c>
      <c r="H111" s="117" t="s">
        <v>53</v>
      </c>
      <c r="I111" s="74"/>
      <c r="J111" s="74"/>
      <c r="L111" s="74"/>
      <c r="M111" s="74"/>
      <c r="N111" s="74"/>
      <c r="O111" s="74"/>
    </row>
    <row r="112" spans="1:15">
      <c r="B112" s="169" t="s">
        <v>55</v>
      </c>
      <c r="C112" s="5" t="s">
        <v>93</v>
      </c>
      <c r="D112" s="5" t="s">
        <v>57</v>
      </c>
      <c r="E112" s="22" t="s">
        <v>58</v>
      </c>
      <c r="F112" s="22" t="s">
        <v>59</v>
      </c>
      <c r="G112" s="147" t="s">
        <v>60</v>
      </c>
      <c r="H112" s="118" t="s">
        <v>61</v>
      </c>
      <c r="I112" t="s">
        <v>94</v>
      </c>
    </row>
    <row r="113" spans="2:15">
      <c r="B113" s="23" t="s">
        <v>64</v>
      </c>
      <c r="C113" s="2" t="s">
        <v>65</v>
      </c>
      <c r="D113" s="2" t="s">
        <v>71</v>
      </c>
      <c r="E113" s="16">
        <f>'Customer Numbers - North West'!$D$17*$D$107</f>
        <v>1.8745384381646734E-3</v>
      </c>
      <c r="F113" s="16">
        <f>'Customer Numbers - North West'!$D$17*$D$107</f>
        <v>1.8745384381646734E-3</v>
      </c>
      <c r="G113" s="150">
        <f>'Customer Numbers - North West'!$D$17*$D$107</f>
        <v>1.8745384381646734E-3</v>
      </c>
      <c r="H113" s="123">
        <f>'Customer Numbers - North West'!$D$17*$D$107</f>
        <v>1.8745384381646734E-3</v>
      </c>
      <c r="I113" s="75"/>
      <c r="L113" s="75"/>
      <c r="M113" s="75"/>
      <c r="N113" s="75"/>
      <c r="O113" s="75"/>
    </row>
    <row r="114" spans="2:15">
      <c r="B114" s="23" t="s">
        <v>64</v>
      </c>
      <c r="C114" s="2" t="s">
        <v>68</v>
      </c>
      <c r="D114" s="2" t="s">
        <v>71</v>
      </c>
      <c r="E114" s="16">
        <f>'Customer Numbers - North West'!$D$17*$D$107</f>
        <v>1.8745384381646734E-3</v>
      </c>
      <c r="F114" s="16">
        <f>'Customer Numbers - North West'!$D$17*$D$107</f>
        <v>1.8745384381646734E-3</v>
      </c>
      <c r="G114" s="150">
        <f>'Customer Numbers - North West'!$D$17*$D$107</f>
        <v>1.8745384381646734E-3</v>
      </c>
      <c r="H114" s="123">
        <f>'Customer Numbers - North West'!$D$17*$D$107</f>
        <v>1.8745384381646734E-3</v>
      </c>
      <c r="I114" s="75"/>
      <c r="L114" s="75"/>
      <c r="M114" s="75"/>
      <c r="N114" s="75"/>
      <c r="O114" s="75"/>
    </row>
    <row r="115" spans="2:15">
      <c r="B115" s="23" t="s">
        <v>64</v>
      </c>
      <c r="C115" s="2" t="s">
        <v>95</v>
      </c>
      <c r="D115" s="23" t="s">
        <v>71</v>
      </c>
      <c r="E115" s="16">
        <f>'Customer Numbers - North West'!$D$17*$D$107</f>
        <v>1.8745384381646734E-3</v>
      </c>
      <c r="F115" s="16">
        <f>'Customer Numbers - North West'!$D$17*$D$107</f>
        <v>1.8745384381646734E-3</v>
      </c>
      <c r="G115" s="150">
        <f>'Customer Numbers - North West'!$D$17*$D$107</f>
        <v>1.8745384381646734E-3</v>
      </c>
      <c r="H115" s="123">
        <f>'Customer Numbers - North West'!$D$17*$D$107</f>
        <v>1.8745384381646734E-3</v>
      </c>
      <c r="I115" s="75"/>
      <c r="L115" s="75"/>
      <c r="M115" s="75"/>
      <c r="N115" s="75"/>
      <c r="O115" s="75"/>
    </row>
    <row r="116" spans="2:15">
      <c r="B116" s="23" t="s">
        <v>70</v>
      </c>
      <c r="C116" s="2" t="s">
        <v>65</v>
      </c>
      <c r="D116" s="2" t="s">
        <v>71</v>
      </c>
      <c r="E116" s="16">
        <f>'Customer Numbers - North West'!$D$22*$D$108</f>
        <v>1.9030648628996821E-3</v>
      </c>
      <c r="F116" s="16">
        <f>'Customer Numbers - North West'!$D$22*$D$108</f>
        <v>1.9030648628996821E-3</v>
      </c>
      <c r="G116" s="150">
        <f>'Customer Numbers - North West'!$D$22*$D$108</f>
        <v>1.9030648628996821E-3</v>
      </c>
      <c r="H116" s="123">
        <f>'Customer Numbers - North West'!$D$22*$D$108</f>
        <v>1.9030648628996821E-3</v>
      </c>
      <c r="I116" s="75"/>
      <c r="L116" s="75"/>
      <c r="M116" s="75"/>
      <c r="N116" s="75"/>
      <c r="O116" s="75"/>
    </row>
    <row r="117" spans="2:15">
      <c r="B117" s="23" t="s">
        <v>70</v>
      </c>
      <c r="C117" s="2" t="s">
        <v>68</v>
      </c>
      <c r="D117" s="2" t="s">
        <v>71</v>
      </c>
      <c r="E117" s="16">
        <f>'Customer Numbers - North West'!$D$22*$D$108</f>
        <v>1.9030648628996821E-3</v>
      </c>
      <c r="F117" s="16">
        <f>'Customer Numbers - North West'!$D$22*$D$108</f>
        <v>1.9030648628996821E-3</v>
      </c>
      <c r="G117" s="150">
        <f>'Customer Numbers - North West'!$D$22*$D$108</f>
        <v>1.9030648628996821E-3</v>
      </c>
      <c r="H117" s="123">
        <f>'Customer Numbers - North West'!$D$22*$D$108</f>
        <v>1.9030648628996821E-3</v>
      </c>
      <c r="I117" s="75"/>
      <c r="L117" s="75"/>
      <c r="M117" s="75"/>
      <c r="N117" s="75"/>
      <c r="O117" s="75"/>
    </row>
    <row r="118" spans="2:15">
      <c r="B118" s="23" t="s">
        <v>70</v>
      </c>
      <c r="C118" s="2" t="s">
        <v>95</v>
      </c>
      <c r="D118" s="23" t="s">
        <v>71</v>
      </c>
      <c r="E118" s="16">
        <f>'Customer Numbers - North West'!$D$22*$D$108</f>
        <v>1.9030648628996821E-3</v>
      </c>
      <c r="F118" s="16">
        <f>'Customer Numbers - North West'!$D$22*$D$108</f>
        <v>1.9030648628996821E-3</v>
      </c>
      <c r="G118" s="150">
        <f>'Customer Numbers - North West'!$D$22*$D$108</f>
        <v>1.9030648628996821E-3</v>
      </c>
      <c r="H118" s="123">
        <f>'Customer Numbers - North West'!$D$22*$D$108</f>
        <v>1.9030648628996821E-3</v>
      </c>
      <c r="I118" s="75"/>
      <c r="L118" s="75"/>
      <c r="M118" s="75"/>
      <c r="N118" s="75"/>
      <c r="O118" s="75"/>
    </row>
    <row r="119" spans="2:15">
      <c r="D119" s="12"/>
      <c r="E119" s="26"/>
      <c r="F119" s="26"/>
      <c r="G119" s="26"/>
      <c r="H119" s="124"/>
    </row>
    <row r="120" spans="2:15">
      <c r="B120" s="168" t="s">
        <v>96</v>
      </c>
      <c r="F120" s="9"/>
      <c r="I120" s="18"/>
    </row>
    <row r="121" spans="2:15" ht="25.5">
      <c r="B121" s="23"/>
      <c r="C121" s="2"/>
      <c r="D121" s="2"/>
      <c r="E121" s="24" t="s">
        <v>50</v>
      </c>
      <c r="F121" s="24" t="s">
        <v>51</v>
      </c>
      <c r="G121" s="146" t="s">
        <v>52</v>
      </c>
      <c r="H121" s="117" t="s">
        <v>53</v>
      </c>
      <c r="I121" s="18"/>
    </row>
    <row r="122" spans="2:15">
      <c r="B122" s="169" t="s">
        <v>55</v>
      </c>
      <c r="C122" s="5" t="s">
        <v>56</v>
      </c>
      <c r="D122" s="5" t="s">
        <v>57</v>
      </c>
      <c r="E122" s="22" t="s">
        <v>58</v>
      </c>
      <c r="F122" s="22" t="s">
        <v>59</v>
      </c>
      <c r="G122" s="147" t="s">
        <v>60</v>
      </c>
      <c r="H122" s="118" t="s">
        <v>61</v>
      </c>
      <c r="I122" s="76" t="s">
        <v>97</v>
      </c>
      <c r="L122" s="75"/>
      <c r="M122" s="75"/>
      <c r="N122" s="75"/>
      <c r="O122" s="75"/>
    </row>
    <row r="123" spans="2:15">
      <c r="B123" s="23" t="s">
        <v>64</v>
      </c>
      <c r="C123" s="2" t="s">
        <v>65</v>
      </c>
      <c r="D123" s="23" t="s">
        <v>66</v>
      </c>
      <c r="E123" s="16">
        <f>E60</f>
        <v>0.66761416448311883</v>
      </c>
      <c r="F123" s="16">
        <f t="shared" ref="F123:H128" si="13">F7</f>
        <v>0.501168038960627</v>
      </c>
      <c r="G123" s="150">
        <f t="shared" si="13"/>
        <v>0.29935561160381624</v>
      </c>
      <c r="H123" s="123">
        <f t="shared" si="13"/>
        <v>0.27211990030037075</v>
      </c>
      <c r="L123" s="75"/>
      <c r="M123" s="75"/>
      <c r="N123" s="75"/>
      <c r="O123" s="75"/>
    </row>
    <row r="124" spans="2:15">
      <c r="B124" s="23" t="s">
        <v>64</v>
      </c>
      <c r="C124" s="2" t="s">
        <v>68</v>
      </c>
      <c r="D124" s="23" t="s">
        <v>66</v>
      </c>
      <c r="E124" s="16">
        <f t="shared" ref="E124:E127" si="14">E61</f>
        <v>0.65733665321585877</v>
      </c>
      <c r="F124" s="16">
        <f t="shared" si="13"/>
        <v>0.48969107816261892</v>
      </c>
      <c r="G124" s="150">
        <f t="shared" si="13"/>
        <v>0.2888533701607815</v>
      </c>
      <c r="H124" s="123">
        <f t="shared" si="13"/>
        <v>0.26776503647550798</v>
      </c>
      <c r="K124" s="75"/>
      <c r="L124" s="75"/>
      <c r="M124" s="75"/>
      <c r="N124" s="75"/>
      <c r="O124" s="75"/>
    </row>
    <row r="125" spans="2:15">
      <c r="B125" s="23" t="s">
        <v>64</v>
      </c>
      <c r="C125" s="2" t="s">
        <v>69</v>
      </c>
      <c r="D125" s="23" t="s">
        <v>66</v>
      </c>
      <c r="E125" s="16">
        <f t="shared" si="14"/>
        <v>0.70316614895357821</v>
      </c>
      <c r="F125" s="16">
        <f t="shared" si="13"/>
        <v>0.5278667703461063</v>
      </c>
      <c r="G125" s="150">
        <f t="shared" si="13"/>
        <v>0.31531837356319425</v>
      </c>
      <c r="H125" s="123">
        <f t="shared" si="13"/>
        <v>0.28645129497554012</v>
      </c>
      <c r="K125" s="75"/>
      <c r="L125" s="75"/>
      <c r="M125" s="75"/>
      <c r="N125" s="75"/>
      <c r="O125" s="75"/>
    </row>
    <row r="126" spans="2:15">
      <c r="B126" s="23" t="s">
        <v>70</v>
      </c>
      <c r="C126" s="2" t="s">
        <v>65</v>
      </c>
      <c r="D126" s="23" t="s">
        <v>66</v>
      </c>
      <c r="E126" s="16">
        <f t="shared" si="14"/>
        <v>0.17072820265294575</v>
      </c>
      <c r="F126" s="16">
        <f t="shared" si="13"/>
        <v>0.12612548321441716</v>
      </c>
      <c r="G126" s="150">
        <f t="shared" si="13"/>
        <v>7.5130032508594846E-2</v>
      </c>
      <c r="H126" s="123">
        <f t="shared" si="13"/>
        <v>6.8983847987742139E-2</v>
      </c>
      <c r="K126" s="75"/>
      <c r="L126" s="75"/>
      <c r="M126" s="75"/>
      <c r="N126" s="75"/>
      <c r="O126" s="75"/>
    </row>
    <row r="127" spans="2:15">
      <c r="B127" s="23" t="s">
        <v>70</v>
      </c>
      <c r="C127" s="2" t="s">
        <v>68</v>
      </c>
      <c r="D127" s="23" t="s">
        <v>66</v>
      </c>
      <c r="E127" s="16">
        <f t="shared" si="14"/>
        <v>0.17545132105569741</v>
      </c>
      <c r="F127" s="16">
        <f t="shared" si="13"/>
        <v>0.12827331094636105</v>
      </c>
      <c r="G127" s="150">
        <f t="shared" si="13"/>
        <v>7.3597020415030356E-2</v>
      </c>
      <c r="H127" s="123">
        <f t="shared" si="13"/>
        <v>6.6567641386573451E-2</v>
      </c>
      <c r="K127" s="75"/>
      <c r="L127" s="75"/>
      <c r="M127" s="75"/>
      <c r="N127" s="75"/>
      <c r="O127" s="75"/>
    </row>
    <row r="128" spans="2:15">
      <c r="B128" s="23" t="s">
        <v>70</v>
      </c>
      <c r="C128" s="2" t="s">
        <v>69</v>
      </c>
      <c r="D128" s="23" t="s">
        <v>66</v>
      </c>
      <c r="E128" s="16">
        <f>E65</f>
        <v>0.1798177347394497</v>
      </c>
      <c r="F128" s="16">
        <f t="shared" si="13"/>
        <v>0.13284332629535775</v>
      </c>
      <c r="G128" s="150">
        <f t="shared" si="13"/>
        <v>7.9136389475980409E-2</v>
      </c>
      <c r="H128" s="123">
        <f t="shared" si="13"/>
        <v>7.2611494784872388E-2</v>
      </c>
      <c r="K128" s="77"/>
    </row>
    <row r="129" spans="2:15">
      <c r="B129" s="23" t="s">
        <v>64</v>
      </c>
      <c r="C129" s="2" t="s">
        <v>65</v>
      </c>
      <c r="D129" s="23" t="s">
        <v>71</v>
      </c>
      <c r="E129" s="69">
        <f>E66+E113</f>
        <v>0.43448618228447211</v>
      </c>
      <c r="F129" s="69">
        <f t="shared" ref="E129:H134" si="15">F66+F113</f>
        <v>0.51602759609629245</v>
      </c>
      <c r="G129" s="149">
        <f t="shared" si="15"/>
        <v>0.51602759609629245</v>
      </c>
      <c r="H129" s="122">
        <f t="shared" si="15"/>
        <v>0.52000378496253408</v>
      </c>
      <c r="K129" s="18"/>
      <c r="L129" s="18"/>
      <c r="M129" s="18"/>
      <c r="N129" s="18"/>
      <c r="O129" s="18"/>
    </row>
    <row r="130" spans="2:15">
      <c r="B130" s="23" t="s">
        <v>64</v>
      </c>
      <c r="C130" s="2" t="s">
        <v>68</v>
      </c>
      <c r="D130" s="23" t="s">
        <v>71</v>
      </c>
      <c r="E130" s="69">
        <f>E67+E114</f>
        <v>0.47316169567047861</v>
      </c>
      <c r="F130" s="69">
        <f t="shared" si="15"/>
        <v>0.55523664304998921</v>
      </c>
      <c r="G130" s="149">
        <f t="shared" si="15"/>
        <v>0.55523664304998921</v>
      </c>
      <c r="H130" s="122">
        <f t="shared" si="15"/>
        <v>0.57722059800545178</v>
      </c>
      <c r="K130" s="18"/>
      <c r="L130" s="18"/>
      <c r="M130" s="18"/>
      <c r="N130" s="18"/>
      <c r="O130" s="18"/>
    </row>
    <row r="131" spans="2:15">
      <c r="B131" s="23" t="s">
        <v>64</v>
      </c>
      <c r="C131" s="2" t="s">
        <v>69</v>
      </c>
      <c r="D131" s="23" t="s">
        <v>71</v>
      </c>
      <c r="E131" s="69">
        <f t="shared" si="15"/>
        <v>0.49324370469516277</v>
      </c>
      <c r="F131" s="69">
        <f t="shared" si="15"/>
        <v>0.58059437282284043</v>
      </c>
      <c r="G131" s="149">
        <f>G68+G115</f>
        <v>0.58059437282284043</v>
      </c>
      <c r="H131" s="122">
        <f t="shared" si="15"/>
        <v>0.58580648992122619</v>
      </c>
      <c r="K131" s="18"/>
      <c r="L131" s="18"/>
      <c r="M131" s="18"/>
      <c r="N131" s="18"/>
      <c r="O131" s="18"/>
    </row>
    <row r="132" spans="2:15">
      <c r="B132" s="23" t="s">
        <v>70</v>
      </c>
      <c r="C132" s="2" t="s">
        <v>65</v>
      </c>
      <c r="D132" s="23" t="s">
        <v>71</v>
      </c>
      <c r="E132" s="69">
        <f t="shared" si="15"/>
        <v>0.28675492614807913</v>
      </c>
      <c r="F132" s="69">
        <f t="shared" si="15"/>
        <v>0.2930205219307716</v>
      </c>
      <c r="G132" s="149">
        <f t="shared" si="15"/>
        <v>0.2930205219307716</v>
      </c>
      <c r="H132" s="122">
        <f t="shared" si="15"/>
        <v>0.29809479853646864</v>
      </c>
      <c r="K132" s="18"/>
      <c r="L132" s="18"/>
      <c r="M132" s="18"/>
      <c r="N132" s="18"/>
      <c r="O132" s="18"/>
    </row>
    <row r="133" spans="2:15">
      <c r="B133" s="23" t="s">
        <v>70</v>
      </c>
      <c r="C133" s="2" t="s">
        <v>68</v>
      </c>
      <c r="D133" s="23" t="s">
        <v>71</v>
      </c>
      <c r="E133" s="69">
        <f t="shared" si="15"/>
        <v>0.36497379274119235</v>
      </c>
      <c r="F133" s="69">
        <f t="shared" si="15"/>
        <v>0.36787959139177423</v>
      </c>
      <c r="G133" s="149">
        <f t="shared" si="15"/>
        <v>0.36787959139177423</v>
      </c>
      <c r="H133" s="122">
        <f t="shared" si="15"/>
        <v>0.39434915923236569</v>
      </c>
      <c r="K133" s="18"/>
      <c r="L133" s="18"/>
      <c r="M133" s="18"/>
      <c r="N133" s="18"/>
      <c r="O133" s="18"/>
    </row>
    <row r="134" spans="2:15">
      <c r="B134" s="23" t="s">
        <v>70</v>
      </c>
      <c r="C134" s="2" t="s">
        <v>69</v>
      </c>
      <c r="D134" s="23" t="s">
        <v>71</v>
      </c>
      <c r="E134" s="69">
        <f t="shared" si="15"/>
        <v>0.33728034722694056</v>
      </c>
      <c r="F134" s="69">
        <f t="shared" si="15"/>
        <v>0.34528840068900563</v>
      </c>
      <c r="G134" s="149">
        <f t="shared" si="15"/>
        <v>0.34528840068900563</v>
      </c>
      <c r="H134" s="122">
        <f t="shared" si="15"/>
        <v>0.35181373822059359</v>
      </c>
      <c r="K134" s="18"/>
      <c r="L134" s="18"/>
      <c r="M134" s="18"/>
      <c r="N134" s="18"/>
      <c r="O134" s="18"/>
    </row>
    <row r="135" spans="2:15">
      <c r="D135" s="12"/>
      <c r="E135" s="26"/>
      <c r="F135" s="26"/>
      <c r="G135" s="26"/>
      <c r="H135" s="124"/>
      <c r="K135" s="18"/>
    </row>
    <row r="136" spans="2:15">
      <c r="B136" s="170" t="s">
        <v>72</v>
      </c>
      <c r="C136" s="68"/>
      <c r="D136" s="68"/>
      <c r="E136" s="68"/>
      <c r="F136" s="68"/>
      <c r="G136" s="68"/>
      <c r="H136" s="121"/>
      <c r="K136" s="18"/>
    </row>
    <row r="137" spans="2:15" ht="25.5">
      <c r="B137" s="23"/>
      <c r="C137" s="2"/>
      <c r="D137" s="2"/>
      <c r="E137" s="24" t="s">
        <v>50</v>
      </c>
      <c r="F137" s="24" t="s">
        <v>51</v>
      </c>
      <c r="G137" s="146" t="s">
        <v>52</v>
      </c>
      <c r="H137" s="117" t="s">
        <v>53</v>
      </c>
      <c r="K137" s="18"/>
    </row>
    <row r="138" spans="2:15">
      <c r="B138" s="169" t="s">
        <v>55</v>
      </c>
      <c r="C138" s="5" t="s">
        <v>56</v>
      </c>
      <c r="D138" s="5" t="s">
        <v>57</v>
      </c>
      <c r="E138" s="22" t="s">
        <v>58</v>
      </c>
      <c r="F138" s="22" t="s">
        <v>59</v>
      </c>
      <c r="G138" s="147" t="s">
        <v>60</v>
      </c>
      <c r="H138" s="118" t="s">
        <v>61</v>
      </c>
      <c r="K138" s="18"/>
    </row>
    <row r="139" spans="2:15">
      <c r="B139" s="241" t="s">
        <v>74</v>
      </c>
      <c r="C139" s="242"/>
      <c r="D139" s="242"/>
      <c r="E139" s="242"/>
      <c r="F139" s="242"/>
      <c r="G139" s="242"/>
      <c r="H139" s="243"/>
      <c r="I139" s="9" t="s">
        <v>73</v>
      </c>
      <c r="K139" s="18"/>
    </row>
    <row r="140" spans="2:15">
      <c r="B140" s="23" t="s">
        <v>64</v>
      </c>
      <c r="C140" s="2" t="s">
        <v>65</v>
      </c>
      <c r="D140" s="23" t="s">
        <v>66</v>
      </c>
      <c r="E140" s="69">
        <f>(E123*'TDCV Values'!$C$4)</f>
        <v>1936.0810770010446</v>
      </c>
      <c r="F140" s="69">
        <f>(F123*'TDCV Values'!$C$4)</f>
        <v>1453.3873129858184</v>
      </c>
      <c r="G140" s="149">
        <f>(G123*'TDCV Values'!$C$4)</f>
        <v>868.13127365106709</v>
      </c>
      <c r="H140" s="122">
        <f>(H123*'TDCV Values'!$D$4)</f>
        <v>789.14771087107522</v>
      </c>
    </row>
    <row r="141" spans="2:15">
      <c r="B141" s="23" t="s">
        <v>64</v>
      </c>
      <c r="C141" s="2" t="s">
        <v>68</v>
      </c>
      <c r="D141" s="23" t="s">
        <v>66</v>
      </c>
      <c r="E141" s="69">
        <f>(E124*'TDCV Values'!$C$4)</f>
        <v>1906.2762943259904</v>
      </c>
      <c r="F141" s="69">
        <f>(F124*'TDCV Values'!$C$4)</f>
        <v>1420.1041266715949</v>
      </c>
      <c r="G141" s="149">
        <f>(G124*'TDCV Values'!$C$4)</f>
        <v>837.67477346626629</v>
      </c>
      <c r="H141" s="122">
        <f>(H124*'TDCV Values'!$D$4)</f>
        <v>776.5186057789731</v>
      </c>
    </row>
    <row r="142" spans="2:15">
      <c r="B142" s="23" t="s">
        <v>64</v>
      </c>
      <c r="C142" s="2" t="s">
        <v>69</v>
      </c>
      <c r="D142" s="23" t="s">
        <v>66</v>
      </c>
      <c r="E142" s="69">
        <f>(E125*'TDCV Values'!$C$4)</f>
        <v>2039.1818319653769</v>
      </c>
      <c r="F142" s="69">
        <f>(F125*'TDCV Values'!$C$4)</f>
        <v>1530.8136340037083</v>
      </c>
      <c r="G142" s="149">
        <f>(G125*'TDCV Values'!$C$4)</f>
        <v>914.42328333326338</v>
      </c>
      <c r="H142" s="122">
        <f>(H125*'TDCV Values'!$D$4)</f>
        <v>830.70875542906629</v>
      </c>
    </row>
    <row r="143" spans="2:15">
      <c r="B143" s="23" t="s">
        <v>70</v>
      </c>
      <c r="C143" s="2" t="s">
        <v>65</v>
      </c>
      <c r="D143" s="23" t="s">
        <v>66</v>
      </c>
      <c r="E143" s="69">
        <f>(E126*'TDCV Values'!$C$5)</f>
        <v>2048.7384318353488</v>
      </c>
      <c r="F143" s="69">
        <f>(F126*'TDCV Values'!$C$5)</f>
        <v>1513.5057985730059</v>
      </c>
      <c r="G143" s="149">
        <f>(G126*'TDCV Values'!$C$5)</f>
        <v>901.56039010313816</v>
      </c>
      <c r="H143" s="122">
        <f>(H126*'TDCV Values'!$D$5)</f>
        <v>827.80617585290565</v>
      </c>
    </row>
    <row r="144" spans="2:15">
      <c r="B144" s="23" t="s">
        <v>70</v>
      </c>
      <c r="C144" s="2" t="s">
        <v>68</v>
      </c>
      <c r="D144" s="23" t="s">
        <v>66</v>
      </c>
      <c r="E144" s="69">
        <f>(E127*'TDCV Values'!$C$5)</f>
        <v>2105.4158526683691</v>
      </c>
      <c r="F144" s="69">
        <f>(F127*'TDCV Values'!$C$5)</f>
        <v>1539.2797313563326</v>
      </c>
      <c r="G144" s="149">
        <f>(G127*'TDCV Values'!$C$5)</f>
        <v>883.16424498036429</v>
      </c>
      <c r="H144" s="122">
        <f>(H127*'TDCV Values'!$D$5)</f>
        <v>798.81169663888136</v>
      </c>
    </row>
    <row r="145" spans="2:15">
      <c r="B145" s="23" t="s">
        <v>70</v>
      </c>
      <c r="C145" s="2" t="s">
        <v>69</v>
      </c>
      <c r="D145" s="23" t="s">
        <v>66</v>
      </c>
      <c r="E145" s="69">
        <f>(E128*'TDCV Values'!$C$5)</f>
        <v>2157.8128168733965</v>
      </c>
      <c r="F145" s="69">
        <f>(F128*'TDCV Values'!$C$5)</f>
        <v>1594.119915544293</v>
      </c>
      <c r="G145" s="149">
        <f>(G128*'TDCV Values'!$C$5)</f>
        <v>949.63667371176496</v>
      </c>
      <c r="H145" s="122">
        <f>(H128*'TDCV Values'!$D$5)</f>
        <v>871.33793741846864</v>
      </c>
    </row>
    <row r="146" spans="2:15">
      <c r="B146" s="241" t="s">
        <v>75</v>
      </c>
      <c r="C146" s="242"/>
      <c r="D146" s="242"/>
      <c r="E146" s="242"/>
      <c r="F146" s="242"/>
      <c r="G146" s="242"/>
      <c r="H146" s="243"/>
      <c r="I146" t="s">
        <v>76</v>
      </c>
    </row>
    <row r="147" spans="2:15">
      <c r="B147" s="23" t="s">
        <v>64</v>
      </c>
      <c r="C147" s="2" t="s">
        <v>65</v>
      </c>
      <c r="D147" s="23" t="s">
        <v>71</v>
      </c>
      <c r="E147" s="78">
        <f>E129*365</f>
        <v>158.58745653383232</v>
      </c>
      <c r="F147" s="78">
        <f t="shared" ref="F147:H147" si="16">F129*365</f>
        <v>188.35007257514675</v>
      </c>
      <c r="G147" s="153">
        <f t="shared" si="16"/>
        <v>188.35007257514675</v>
      </c>
      <c r="H147" s="129">
        <f t="shared" si="16"/>
        <v>189.80138151132493</v>
      </c>
      <c r="L147" s="18"/>
      <c r="M147" s="18"/>
      <c r="N147" s="18"/>
      <c r="O147" s="18"/>
    </row>
    <row r="148" spans="2:15">
      <c r="B148" s="23" t="s">
        <v>64</v>
      </c>
      <c r="C148" s="2" t="s">
        <v>68</v>
      </c>
      <c r="D148" s="23" t="s">
        <v>71</v>
      </c>
      <c r="E148" s="78">
        <f t="shared" ref="E148:H150" si="17">E130*365</f>
        <v>172.70401891972469</v>
      </c>
      <c r="F148" s="78">
        <f t="shared" si="17"/>
        <v>202.66137471324606</v>
      </c>
      <c r="G148" s="153">
        <f t="shared" si="17"/>
        <v>202.66137471324606</v>
      </c>
      <c r="H148" s="129">
        <f t="shared" si="17"/>
        <v>210.68551827198991</v>
      </c>
      <c r="L148" s="18"/>
      <c r="M148" s="18"/>
      <c r="N148" s="18"/>
      <c r="O148" s="18"/>
    </row>
    <row r="149" spans="2:15">
      <c r="B149" s="23" t="s">
        <v>64</v>
      </c>
      <c r="C149" s="2" t="s">
        <v>69</v>
      </c>
      <c r="D149" s="23" t="s">
        <v>71</v>
      </c>
      <c r="E149" s="78">
        <f t="shared" si="17"/>
        <v>180.03395221373441</v>
      </c>
      <c r="F149" s="78">
        <f t="shared" si="17"/>
        <v>211.91694608033677</v>
      </c>
      <c r="G149" s="153">
        <f t="shared" si="17"/>
        <v>211.91694608033677</v>
      </c>
      <c r="H149" s="129">
        <f t="shared" si="17"/>
        <v>213.81936882124756</v>
      </c>
      <c r="L149" s="18"/>
      <c r="M149" s="18"/>
      <c r="N149" s="18"/>
      <c r="O149" s="18"/>
    </row>
    <row r="150" spans="2:15">
      <c r="B150" s="23" t="s">
        <v>70</v>
      </c>
      <c r="C150" s="2" t="s">
        <v>65</v>
      </c>
      <c r="D150" s="23" t="s">
        <v>71</v>
      </c>
      <c r="E150" s="78">
        <f>E132*365</f>
        <v>104.66554804404888</v>
      </c>
      <c r="F150" s="78">
        <f t="shared" si="17"/>
        <v>106.95249050473164</v>
      </c>
      <c r="G150" s="153">
        <f t="shared" si="17"/>
        <v>106.95249050473164</v>
      </c>
      <c r="H150" s="129">
        <f t="shared" si="17"/>
        <v>108.80460146581106</v>
      </c>
      <c r="L150" s="18"/>
      <c r="M150" s="18"/>
      <c r="N150" s="18"/>
      <c r="O150" s="18"/>
    </row>
    <row r="151" spans="2:15">
      <c r="B151" s="23" t="s">
        <v>70</v>
      </c>
      <c r="C151" s="2" t="s">
        <v>68</v>
      </c>
      <c r="D151" s="23" t="s">
        <v>71</v>
      </c>
      <c r="E151" s="78">
        <f t="shared" ref="E151:H152" si="18">E133*365</f>
        <v>133.21543435053522</v>
      </c>
      <c r="F151" s="78">
        <f t="shared" si="18"/>
        <v>134.2760508579976</v>
      </c>
      <c r="G151" s="153">
        <f t="shared" si="18"/>
        <v>134.2760508579976</v>
      </c>
      <c r="H151" s="129">
        <f t="shared" si="18"/>
        <v>143.93744311981348</v>
      </c>
      <c r="L151" s="18"/>
      <c r="M151" s="18"/>
      <c r="N151" s="18"/>
      <c r="O151" s="18"/>
    </row>
    <row r="152" spans="2:15">
      <c r="B152" s="23" t="s">
        <v>70</v>
      </c>
      <c r="C152" s="2" t="s">
        <v>69</v>
      </c>
      <c r="D152" s="23" t="s">
        <v>71</v>
      </c>
      <c r="E152" s="78">
        <f>E134*365</f>
        <v>123.1073267378333</v>
      </c>
      <c r="F152" s="78">
        <f t="shared" si="18"/>
        <v>126.03026625148705</v>
      </c>
      <c r="G152" s="153">
        <f t="shared" si="18"/>
        <v>126.03026625148705</v>
      </c>
      <c r="H152" s="129">
        <f t="shared" si="18"/>
        <v>128.41201445051666</v>
      </c>
      <c r="L152" s="18"/>
      <c r="M152" s="18"/>
      <c r="N152" s="18"/>
      <c r="O152" s="18"/>
    </row>
    <row r="153" spans="2:15">
      <c r="B153" s="241" t="s">
        <v>77</v>
      </c>
      <c r="C153" s="242"/>
      <c r="D153" s="242"/>
      <c r="E153" s="242"/>
      <c r="F153" s="242"/>
      <c r="G153" s="242"/>
      <c r="H153" s="243"/>
      <c r="I153" t="s">
        <v>78</v>
      </c>
    </row>
    <row r="154" spans="2:15">
      <c r="B154" s="23" t="s">
        <v>64</v>
      </c>
      <c r="C154" s="2" t="s">
        <v>65</v>
      </c>
      <c r="D154" s="2"/>
      <c r="E154" s="16">
        <f>E140+E147</f>
        <v>2094.668533534877</v>
      </c>
      <c r="F154" s="16">
        <f t="shared" ref="F154:H154" si="19">F140+F147</f>
        <v>1641.7373855609651</v>
      </c>
      <c r="G154" s="150">
        <f t="shared" si="19"/>
        <v>1056.4813462262139</v>
      </c>
      <c r="H154" s="123">
        <f t="shared" si="19"/>
        <v>978.94909238240018</v>
      </c>
      <c r="L154" s="75"/>
      <c r="M154" s="75"/>
      <c r="N154" s="75"/>
      <c r="O154" s="75"/>
    </row>
    <row r="155" spans="2:15">
      <c r="B155" s="23" t="s">
        <v>64</v>
      </c>
      <c r="C155" s="2" t="s">
        <v>68</v>
      </c>
      <c r="D155" s="2"/>
      <c r="E155" s="16">
        <f t="shared" ref="E155:H159" si="20">E141+E148</f>
        <v>2078.980313245715</v>
      </c>
      <c r="F155" s="16">
        <f t="shared" si="20"/>
        <v>1622.7655013848409</v>
      </c>
      <c r="G155" s="150">
        <f t="shared" si="20"/>
        <v>1040.3361481795123</v>
      </c>
      <c r="H155" s="123">
        <f t="shared" si="20"/>
        <v>987.20412405096295</v>
      </c>
      <c r="L155" s="75"/>
      <c r="M155" s="75"/>
      <c r="N155" s="75"/>
      <c r="O155" s="75"/>
    </row>
    <row r="156" spans="2:15">
      <c r="B156" s="23" t="s">
        <v>64</v>
      </c>
      <c r="C156" s="2" t="s">
        <v>69</v>
      </c>
      <c r="D156" s="2"/>
      <c r="E156" s="16">
        <f t="shared" si="20"/>
        <v>2219.2157841791113</v>
      </c>
      <c r="F156" s="16">
        <f t="shared" si="20"/>
        <v>1742.7305800840452</v>
      </c>
      <c r="G156" s="150">
        <f t="shared" si="20"/>
        <v>1126.3402294136001</v>
      </c>
      <c r="H156" s="123">
        <f t="shared" si="20"/>
        <v>1044.5281242503138</v>
      </c>
      <c r="L156" s="75"/>
      <c r="M156" s="75"/>
      <c r="N156" s="75"/>
      <c r="O156" s="75"/>
    </row>
    <row r="157" spans="2:15">
      <c r="B157" s="23" t="s">
        <v>70</v>
      </c>
      <c r="C157" s="2" t="s">
        <v>65</v>
      </c>
      <c r="D157" s="2"/>
      <c r="E157" s="16">
        <f t="shared" si="20"/>
        <v>2153.4039798793979</v>
      </c>
      <c r="F157" s="16">
        <f t="shared" si="20"/>
        <v>1620.4582890777376</v>
      </c>
      <c r="G157" s="150">
        <f t="shared" si="20"/>
        <v>1008.5128806078698</v>
      </c>
      <c r="H157" s="123">
        <f t="shared" si="20"/>
        <v>936.61077731871671</v>
      </c>
      <c r="L157" s="75"/>
      <c r="M157" s="75"/>
      <c r="N157" s="75"/>
      <c r="O157" s="75"/>
    </row>
    <row r="158" spans="2:15">
      <c r="B158" s="23" t="s">
        <v>70</v>
      </c>
      <c r="C158" s="2" t="s">
        <v>68</v>
      </c>
      <c r="D158" s="2"/>
      <c r="E158" s="16">
        <f t="shared" si="20"/>
        <v>2238.6312870189045</v>
      </c>
      <c r="F158" s="16">
        <f t="shared" si="20"/>
        <v>1673.5557822143303</v>
      </c>
      <c r="G158" s="150">
        <f t="shared" si="20"/>
        <v>1017.4402958383619</v>
      </c>
      <c r="H158" s="123">
        <f t="shared" si="20"/>
        <v>942.74913975869481</v>
      </c>
      <c r="L158" s="75"/>
      <c r="M158" s="75"/>
      <c r="N158" s="75"/>
      <c r="O158" s="75"/>
    </row>
    <row r="159" spans="2:15">
      <c r="B159" s="23" t="s">
        <v>70</v>
      </c>
      <c r="C159" s="2" t="s">
        <v>69</v>
      </c>
      <c r="D159" s="2"/>
      <c r="E159" s="16">
        <f t="shared" si="20"/>
        <v>2280.9201436112298</v>
      </c>
      <c r="F159" s="16">
        <f t="shared" si="20"/>
        <v>1720.1501817957801</v>
      </c>
      <c r="G159" s="150">
        <f t="shared" si="20"/>
        <v>1075.6669399632519</v>
      </c>
      <c r="H159" s="123">
        <f t="shared" si="20"/>
        <v>999.74995186898536</v>
      </c>
      <c r="L159" s="75"/>
      <c r="M159" s="75"/>
      <c r="N159" s="75"/>
      <c r="O159" s="75"/>
    </row>
    <row r="160" spans="2:15">
      <c r="B160" s="241" t="s">
        <v>77</v>
      </c>
      <c r="C160" s="242"/>
      <c r="D160" s="242"/>
      <c r="E160" s="242"/>
      <c r="F160" s="242"/>
      <c r="G160" s="242"/>
      <c r="H160" s="243"/>
      <c r="I160" t="s">
        <v>79</v>
      </c>
      <c r="L160" s="79"/>
      <c r="M160" s="79"/>
      <c r="N160" s="79"/>
      <c r="O160" s="79"/>
    </row>
    <row r="161" spans="1:15">
      <c r="B161" s="23" t="s">
        <v>80</v>
      </c>
      <c r="C161" s="2" t="s">
        <v>65</v>
      </c>
      <c r="D161" s="2"/>
      <c r="E161" s="16">
        <f>E154+E157</f>
        <v>4248.0725134142749</v>
      </c>
      <c r="F161" s="16">
        <f t="shared" ref="F161:H161" si="21">F154+F157</f>
        <v>3262.1956746387027</v>
      </c>
      <c r="G161" s="150">
        <f t="shared" si="21"/>
        <v>2064.9942268340837</v>
      </c>
      <c r="H161" s="123">
        <f t="shared" si="21"/>
        <v>1915.5598697011169</v>
      </c>
      <c r="L161" s="75"/>
      <c r="M161" s="75"/>
      <c r="N161" s="75"/>
      <c r="O161" s="75"/>
    </row>
    <row r="162" spans="1:15">
      <c r="B162" s="23" t="s">
        <v>80</v>
      </c>
      <c r="C162" s="2" t="s">
        <v>68</v>
      </c>
      <c r="D162" s="2"/>
      <c r="E162" s="16">
        <f t="shared" ref="E162:H163" si="22">E155+E158</f>
        <v>4317.6116002646195</v>
      </c>
      <c r="F162" s="16">
        <f t="shared" si="22"/>
        <v>3296.3212835991712</v>
      </c>
      <c r="G162" s="150">
        <f t="shared" si="22"/>
        <v>2057.7764440178744</v>
      </c>
      <c r="H162" s="123">
        <f t="shared" si="22"/>
        <v>1929.9532638096578</v>
      </c>
      <c r="L162" s="75"/>
      <c r="M162" s="75"/>
      <c r="N162" s="75"/>
      <c r="O162" s="75"/>
    </row>
    <row r="163" spans="1:15">
      <c r="B163" s="23" t="s">
        <v>80</v>
      </c>
      <c r="C163" s="2" t="s">
        <v>69</v>
      </c>
      <c r="D163" s="2"/>
      <c r="E163" s="16">
        <f t="shared" si="22"/>
        <v>4500.1359277903412</v>
      </c>
      <c r="F163" s="16">
        <f t="shared" si="22"/>
        <v>3462.8807618798255</v>
      </c>
      <c r="G163" s="150">
        <f t="shared" si="22"/>
        <v>2202.0071693768523</v>
      </c>
      <c r="H163" s="123">
        <f t="shared" si="22"/>
        <v>2044.2780761192992</v>
      </c>
      <c r="L163" s="75"/>
      <c r="M163" s="75"/>
      <c r="N163" s="75"/>
      <c r="O163" s="75"/>
    </row>
    <row r="164" spans="1:15">
      <c r="E164" s="26"/>
      <c r="F164" s="26"/>
      <c r="G164" s="26"/>
      <c r="H164" s="124"/>
      <c r="I164" s="26"/>
    </row>
    <row r="165" spans="1:15" s="66" customFormat="1">
      <c r="A165" s="65" t="s">
        <v>98</v>
      </c>
      <c r="B165" s="171"/>
      <c r="E165" s="80"/>
      <c r="F165" s="80"/>
      <c r="G165" s="80"/>
      <c r="H165" s="130"/>
      <c r="I165" s="80"/>
    </row>
    <row r="166" spans="1:15">
      <c r="A166" s="8"/>
      <c r="E166" s="56"/>
      <c r="F166" s="56"/>
      <c r="G166" s="56"/>
      <c r="H166" s="131"/>
      <c r="I166" s="56"/>
    </row>
    <row r="167" spans="1:15">
      <c r="B167" s="168" t="s">
        <v>99</v>
      </c>
      <c r="E167" s="26"/>
      <c r="F167" s="26"/>
      <c r="G167" s="26"/>
      <c r="H167" s="124"/>
      <c r="I167" s="26"/>
    </row>
    <row r="168" spans="1:15" ht="25.5">
      <c r="B168" s="23"/>
      <c r="C168" s="2"/>
      <c r="D168" s="2"/>
      <c r="E168" s="24" t="s">
        <v>50</v>
      </c>
      <c r="F168" s="24" t="s">
        <v>51</v>
      </c>
      <c r="G168" s="146" t="s">
        <v>52</v>
      </c>
      <c r="H168" s="117" t="s">
        <v>53</v>
      </c>
    </row>
    <row r="169" spans="1:15">
      <c r="B169" s="169" t="s">
        <v>55</v>
      </c>
      <c r="C169" s="5" t="s">
        <v>56</v>
      </c>
      <c r="D169" s="5" t="s">
        <v>57</v>
      </c>
      <c r="E169" s="22" t="s">
        <v>58</v>
      </c>
      <c r="F169" s="22" t="s">
        <v>59</v>
      </c>
      <c r="G169" s="147" t="s">
        <v>60</v>
      </c>
      <c r="H169" s="118" t="s">
        <v>61</v>
      </c>
      <c r="I169" t="s">
        <v>100</v>
      </c>
    </row>
    <row r="170" spans="1:15">
      <c r="B170" s="23" t="s">
        <v>64</v>
      </c>
      <c r="C170" s="2" t="s">
        <v>65</v>
      </c>
      <c r="D170" s="2" t="s">
        <v>71</v>
      </c>
      <c r="E170" s="16">
        <f>E147</f>
        <v>158.58745653383232</v>
      </c>
      <c r="F170" s="16">
        <f>F147</f>
        <v>188.35007257514675</v>
      </c>
      <c r="G170" s="150">
        <f t="shared" ref="F170:H171" si="23">G147</f>
        <v>188.35007257514675</v>
      </c>
      <c r="H170" s="123">
        <f t="shared" si="23"/>
        <v>189.80138151132493</v>
      </c>
      <c r="I170" s="18"/>
      <c r="L170" s="18"/>
      <c r="M170" s="18"/>
      <c r="N170" s="18"/>
      <c r="O170" s="18"/>
    </row>
    <row r="171" spans="1:15">
      <c r="B171" s="23" t="s">
        <v>64</v>
      </c>
      <c r="C171" s="2" t="s">
        <v>68</v>
      </c>
      <c r="D171" s="2" t="s">
        <v>71</v>
      </c>
      <c r="E171" s="16">
        <f>E148</f>
        <v>172.70401891972469</v>
      </c>
      <c r="F171" s="16">
        <f t="shared" si="23"/>
        <v>202.66137471324606</v>
      </c>
      <c r="G171" s="150">
        <f t="shared" si="23"/>
        <v>202.66137471324606</v>
      </c>
      <c r="H171" s="123">
        <f t="shared" si="23"/>
        <v>210.68551827198991</v>
      </c>
      <c r="I171" s="18"/>
      <c r="L171" s="18"/>
      <c r="M171" s="18"/>
      <c r="N171" s="18"/>
      <c r="O171" s="18"/>
    </row>
    <row r="172" spans="1:15">
      <c r="B172" s="23" t="s">
        <v>70</v>
      </c>
      <c r="C172" s="2" t="s">
        <v>65</v>
      </c>
      <c r="D172" s="2" t="s">
        <v>71</v>
      </c>
      <c r="E172" s="16">
        <f>E150</f>
        <v>104.66554804404888</v>
      </c>
      <c r="F172" s="16">
        <f t="shared" ref="F172:H173" si="24">F150</f>
        <v>106.95249050473164</v>
      </c>
      <c r="G172" s="150">
        <f t="shared" si="24"/>
        <v>106.95249050473164</v>
      </c>
      <c r="H172" s="123">
        <f t="shared" si="24"/>
        <v>108.80460146581106</v>
      </c>
      <c r="I172" s="18"/>
      <c r="L172" s="18"/>
      <c r="M172" s="18"/>
      <c r="N172" s="18"/>
      <c r="O172" s="18"/>
    </row>
    <row r="173" spans="1:15">
      <c r="B173" s="23" t="s">
        <v>70</v>
      </c>
      <c r="C173" s="2" t="s">
        <v>68</v>
      </c>
      <c r="D173" s="2" t="s">
        <v>71</v>
      </c>
      <c r="E173" s="16">
        <f>E151</f>
        <v>133.21543435053522</v>
      </c>
      <c r="F173" s="16">
        <f t="shared" si="24"/>
        <v>134.2760508579976</v>
      </c>
      <c r="G173" s="150">
        <f t="shared" si="24"/>
        <v>134.2760508579976</v>
      </c>
      <c r="H173" s="123">
        <f t="shared" si="24"/>
        <v>143.93744311981348</v>
      </c>
      <c r="I173" s="18"/>
      <c r="L173" s="18"/>
      <c r="M173" s="18"/>
      <c r="N173" s="18"/>
      <c r="O173" s="18"/>
    </row>
    <row r="175" spans="1:15">
      <c r="B175" s="172" t="s">
        <v>25</v>
      </c>
      <c r="C175" s="82"/>
      <c r="D175" s="82"/>
      <c r="E175" s="82"/>
      <c r="F175" s="82"/>
      <c r="G175" s="82"/>
      <c r="H175" s="132"/>
    </row>
    <row r="176" spans="1:15" ht="25.5">
      <c r="E176" s="24" t="s">
        <v>50</v>
      </c>
      <c r="F176" s="24" t="s">
        <v>51</v>
      </c>
      <c r="G176" s="146" t="s">
        <v>52</v>
      </c>
      <c r="H176" s="117" t="s">
        <v>53</v>
      </c>
    </row>
    <row r="177" spans="2:15">
      <c r="B177" s="169" t="s">
        <v>55</v>
      </c>
      <c r="C177" s="5" t="s">
        <v>101</v>
      </c>
      <c r="D177" s="5" t="s">
        <v>57</v>
      </c>
      <c r="E177" s="53" t="s">
        <v>58</v>
      </c>
      <c r="F177" s="53" t="s">
        <v>59</v>
      </c>
      <c r="G177" s="154" t="s">
        <v>60</v>
      </c>
      <c r="H177" s="133" t="s">
        <v>61</v>
      </c>
      <c r="I177" t="s">
        <v>102</v>
      </c>
    </row>
    <row r="178" spans="2:15">
      <c r="B178" s="23" t="s">
        <v>64</v>
      </c>
      <c r="C178" s="2" t="s">
        <v>103</v>
      </c>
      <c r="D178" s="2" t="s">
        <v>71</v>
      </c>
      <c r="E178" s="83">
        <f>E171-E170</f>
        <v>14.116562385892365</v>
      </c>
      <c r="F178" s="83">
        <f>F171-F170</f>
        <v>14.311302138099308</v>
      </c>
      <c r="G178" s="155">
        <f>G171-G170</f>
        <v>14.311302138099308</v>
      </c>
      <c r="H178" s="134">
        <f>H171-H170</f>
        <v>20.884136760664973</v>
      </c>
      <c r="K178" s="18"/>
      <c r="L178" s="18"/>
      <c r="M178" s="18"/>
      <c r="N178" s="18"/>
      <c r="O178" s="18"/>
    </row>
    <row r="179" spans="2:15">
      <c r="B179" s="23" t="s">
        <v>70</v>
      </c>
      <c r="C179" s="2" t="s">
        <v>103</v>
      </c>
      <c r="D179" s="2" t="s">
        <v>71</v>
      </c>
      <c r="E179" s="83">
        <f>E173-E172</f>
        <v>28.549886306486343</v>
      </c>
      <c r="F179" s="83">
        <f>F173-F172</f>
        <v>27.323560353265961</v>
      </c>
      <c r="G179" s="155">
        <f>G173-G172</f>
        <v>27.323560353265961</v>
      </c>
      <c r="H179" s="134">
        <f>H173-H172</f>
        <v>35.132841654002419</v>
      </c>
      <c r="K179" s="18"/>
      <c r="L179" s="18"/>
      <c r="M179" s="18"/>
      <c r="N179" s="18"/>
      <c r="O179" s="18"/>
    </row>
    <row r="180" spans="2:15">
      <c r="E180" s="84"/>
      <c r="F180" s="84"/>
      <c r="G180" s="84"/>
    </row>
    <row r="181" spans="2:15">
      <c r="F181" s="18"/>
      <c r="G181" s="18"/>
      <c r="H181" s="135"/>
    </row>
    <row r="182" spans="2:15">
      <c r="B182" s="168" t="s">
        <v>104</v>
      </c>
      <c r="E182" s="11"/>
    </row>
    <row r="183" spans="2:15" ht="25.5" customHeight="1">
      <c r="B183" s="173" t="s">
        <v>55</v>
      </c>
      <c r="C183" s="22" t="s">
        <v>68</v>
      </c>
      <c r="D183" s="22" t="s">
        <v>65</v>
      </c>
      <c r="E183" s="249" t="s">
        <v>105</v>
      </c>
      <c r="F183" s="249"/>
      <c r="H183" s="136"/>
      <c r="I183" s="162" t="s">
        <v>106</v>
      </c>
      <c r="J183" s="111"/>
      <c r="K183" s="112"/>
    </row>
    <row r="184" spans="2:15" ht="13.5" customHeight="1">
      <c r="B184" s="23" t="s">
        <v>64</v>
      </c>
      <c r="C184" s="50">
        <f>'Customer Numbers - North West'!$D$5</f>
        <v>361318</v>
      </c>
      <c r="D184" s="50">
        <f>'Customer Numbers - North West'!$C$5</f>
        <v>1544241</v>
      </c>
      <c r="E184" s="250">
        <f>C184/(C184+D184)</f>
        <v>0.18961260186643394</v>
      </c>
      <c r="F184" s="250"/>
      <c r="I184" s="86">
        <f>E192*D184+C184*E193</f>
        <v>307298323.17329884</v>
      </c>
      <c r="J184" s="86">
        <f>E170*D184+E171*C184</f>
        <v>307298323.17329884</v>
      </c>
      <c r="K184" s="87">
        <f>I184-J184</f>
        <v>0</v>
      </c>
    </row>
    <row r="185" spans="2:15">
      <c r="B185" s="23" t="s">
        <v>70</v>
      </c>
      <c r="C185" s="50">
        <f>'Customer Numbers - North West'!$D$10</f>
        <v>322023</v>
      </c>
      <c r="D185" s="50">
        <f>'Customer Numbers - North West'!$C$10</f>
        <v>1369399</v>
      </c>
      <c r="E185" s="250">
        <f>C185/(C185+D185)</f>
        <v>0.1903859592697742</v>
      </c>
      <c r="F185" s="250"/>
      <c r="I185" s="88"/>
      <c r="K185" s="89"/>
      <c r="L185" s="89"/>
      <c r="M185" s="247"/>
      <c r="N185" s="247"/>
    </row>
    <row r="187" spans="2:15">
      <c r="B187" s="168" t="s">
        <v>107</v>
      </c>
    </row>
    <row r="188" spans="2:15">
      <c r="B188" s="248" t="s">
        <v>108</v>
      </c>
      <c r="C188" s="248"/>
      <c r="D188" s="54">
        <v>1</v>
      </c>
    </row>
    <row r="190" spans="2:15" ht="25.5">
      <c r="B190" s="23"/>
      <c r="C190" s="2"/>
      <c r="D190" s="2"/>
      <c r="E190" s="24" t="s">
        <v>50</v>
      </c>
      <c r="F190" s="24" t="s">
        <v>51</v>
      </c>
      <c r="G190" s="146" t="s">
        <v>52</v>
      </c>
      <c r="H190" s="117" t="s">
        <v>53</v>
      </c>
    </row>
    <row r="191" spans="2:15">
      <c r="B191" s="169" t="s">
        <v>55</v>
      </c>
      <c r="C191" s="5" t="s">
        <v>56</v>
      </c>
      <c r="D191" s="5" t="s">
        <v>57</v>
      </c>
      <c r="E191" s="22" t="s">
        <v>58</v>
      </c>
      <c r="F191" s="22" t="s">
        <v>59</v>
      </c>
      <c r="G191" s="147" t="s">
        <v>60</v>
      </c>
      <c r="H191" s="118" t="s">
        <v>61</v>
      </c>
      <c r="I191" t="s">
        <v>109</v>
      </c>
    </row>
    <row r="192" spans="2:15">
      <c r="B192" s="23" t="s">
        <v>64</v>
      </c>
      <c r="C192" s="2" t="s">
        <v>65</v>
      </c>
      <c r="D192" s="2" t="s">
        <v>71</v>
      </c>
      <c r="E192" s="69">
        <f>IF(E178&lt;0,E170,E170+($E$184*E178)*$D$188)</f>
        <v>161.26413465723121</v>
      </c>
      <c r="F192" s="69">
        <f>IF(F178&lt;0,F170,F170+($E$184*F178)*$D$188)</f>
        <v>191.06367580964843</v>
      </c>
      <c r="G192" s="149">
        <f>IF(G178&lt;0,G170,G170+($E$184*G178)*$D$188)</f>
        <v>191.06367580964843</v>
      </c>
      <c r="H192" s="122">
        <f>IF(H178&lt;0,H170,H170+($E$184*H178)*$D$188)</f>
        <v>193.76127702024905</v>
      </c>
      <c r="I192" s="12" t="s">
        <v>110</v>
      </c>
    </row>
    <row r="193" spans="2:15">
      <c r="B193" s="23" t="s">
        <v>64</v>
      </c>
      <c r="C193" s="2" t="s">
        <v>68</v>
      </c>
      <c r="D193" s="2" t="s">
        <v>71</v>
      </c>
      <c r="E193" s="90">
        <f>IF(E178&lt;=0,E171,E192+E178*(1-$D$188))</f>
        <v>161.26413465723121</v>
      </c>
      <c r="F193" s="90">
        <f>IF(F178&lt;=0,F171,F192+F178*(1-$D$188))</f>
        <v>191.06367580964843</v>
      </c>
      <c r="G193" s="156">
        <f>IF(G178&lt;=0,G171,G192+G178*(1-$D$188))</f>
        <v>191.06367580964843</v>
      </c>
      <c r="H193" s="137">
        <f>IF(H178&lt;=0,H171,H192+H178*(1-$D$188))</f>
        <v>193.76127702024905</v>
      </c>
      <c r="I193" s="18" t="s">
        <v>111</v>
      </c>
      <c r="L193" s="18"/>
      <c r="M193" s="18"/>
      <c r="N193" s="18"/>
      <c r="O193" s="18"/>
    </row>
    <row r="194" spans="2:15">
      <c r="B194" s="23" t="s">
        <v>70</v>
      </c>
      <c r="C194" s="2" t="s">
        <v>65</v>
      </c>
      <c r="D194" s="2" t="s">
        <v>71</v>
      </c>
      <c r="E194" s="69">
        <f>IF(E179&lt;0,E172,E172+($E$185*E179)*$D$188)</f>
        <v>110.10104553555227</v>
      </c>
      <c r="F194" s="69">
        <f>IF(F179&lt;0,F172,F172+($E$185*F179)*$D$188)</f>
        <v>112.15451275325375</v>
      </c>
      <c r="G194" s="149">
        <f>IF(G179&lt;0,G172,G172+($E$185*G179)*$D$188)</f>
        <v>112.15451275325375</v>
      </c>
      <c r="H194" s="122">
        <f>IF(H179&lt;0,H172,H172+($E$185*H179)*$D$188)</f>
        <v>115.49340122598139</v>
      </c>
      <c r="I194" s="18"/>
      <c r="L194" s="18"/>
      <c r="M194" s="18"/>
      <c r="N194" s="18"/>
      <c r="O194" s="18"/>
    </row>
    <row r="195" spans="2:15">
      <c r="B195" s="23" t="s">
        <v>70</v>
      </c>
      <c r="C195" s="2" t="s">
        <v>68</v>
      </c>
      <c r="D195" s="2" t="s">
        <v>71</v>
      </c>
      <c r="E195" s="69">
        <f>IF(E179&lt;=0,E173,E194+E179*(1-$D$188))</f>
        <v>110.10104553555227</v>
      </c>
      <c r="F195" s="69">
        <f>IF(F179&lt;=0,F173,F194+F179*(1-$D$188))</f>
        <v>112.15451275325375</v>
      </c>
      <c r="G195" s="149">
        <f>IF(G179&lt;=0,G173,G194+G179*(1-$D$188))</f>
        <v>112.15451275325375</v>
      </c>
      <c r="H195" s="122">
        <f>IF(H179&lt;=0,H173,H194+H179*(1-$D$188))</f>
        <v>115.49340122598139</v>
      </c>
      <c r="I195" s="18"/>
      <c r="L195" s="18"/>
      <c r="M195" s="18"/>
      <c r="N195" s="18"/>
      <c r="O195" s="18"/>
    </row>
    <row r="196" spans="2:15">
      <c r="E196" s="84"/>
      <c r="F196" s="84"/>
      <c r="I196" s="18"/>
      <c r="L196" s="18"/>
      <c r="M196" s="18"/>
      <c r="N196" s="18"/>
      <c r="O196" s="18"/>
    </row>
    <row r="197" spans="2:15">
      <c r="B197" s="168" t="s">
        <v>112</v>
      </c>
    </row>
    <row r="198" spans="2:15" ht="25.5">
      <c r="B198" s="23"/>
      <c r="C198" s="2"/>
      <c r="D198" s="2"/>
      <c r="E198" s="24" t="s">
        <v>50</v>
      </c>
      <c r="F198" s="24" t="s">
        <v>51</v>
      </c>
      <c r="G198" s="146" t="s">
        <v>52</v>
      </c>
      <c r="H198" s="117" t="s">
        <v>53</v>
      </c>
    </row>
    <row r="199" spans="2:15">
      <c r="B199" s="169" t="s">
        <v>55</v>
      </c>
      <c r="C199" s="5" t="s">
        <v>56</v>
      </c>
      <c r="D199" s="5" t="s">
        <v>57</v>
      </c>
      <c r="E199" s="22" t="s">
        <v>58</v>
      </c>
      <c r="F199" s="22" t="s">
        <v>59</v>
      </c>
      <c r="G199" s="147" t="s">
        <v>60</v>
      </c>
      <c r="H199" s="118" t="s">
        <v>61</v>
      </c>
      <c r="I199" t="s">
        <v>113</v>
      </c>
    </row>
    <row r="200" spans="2:15">
      <c r="B200" s="23" t="s">
        <v>64</v>
      </c>
      <c r="C200" s="2" t="s">
        <v>65</v>
      </c>
      <c r="D200" s="2" t="s">
        <v>71</v>
      </c>
      <c r="E200" s="16">
        <f>E192/365</f>
        <v>0.44181954700611292</v>
      </c>
      <c r="F200" s="16">
        <f t="shared" ref="F200:H203" si="25">F192/365</f>
        <v>0.52346212550588611</v>
      </c>
      <c r="G200" s="150">
        <f t="shared" si="25"/>
        <v>0.52346212550588611</v>
      </c>
      <c r="H200" s="123">
        <f t="shared" si="25"/>
        <v>0.53085281375410698</v>
      </c>
      <c r="I200" s="56"/>
      <c r="L200" s="56"/>
      <c r="M200" s="56"/>
      <c r="N200" s="56"/>
      <c r="O200" s="56"/>
    </row>
    <row r="201" spans="2:15">
      <c r="B201" s="23" t="s">
        <v>64</v>
      </c>
      <c r="C201" s="2" t="s">
        <v>68</v>
      </c>
      <c r="D201" s="2" t="s">
        <v>71</v>
      </c>
      <c r="E201" s="16">
        <f t="shared" ref="E201:G203" si="26">E193/365</f>
        <v>0.44181954700611292</v>
      </c>
      <c r="F201" s="16">
        <f t="shared" si="26"/>
        <v>0.52346212550588611</v>
      </c>
      <c r="G201" s="150">
        <f>G193/365</f>
        <v>0.52346212550588611</v>
      </c>
      <c r="H201" s="123">
        <f t="shared" si="25"/>
        <v>0.53085281375410698</v>
      </c>
      <c r="I201" s="56"/>
      <c r="L201" s="56"/>
      <c r="M201" s="56"/>
      <c r="N201" s="56"/>
      <c r="O201" s="56"/>
    </row>
    <row r="202" spans="2:15">
      <c r="B202" s="23" t="s">
        <v>70</v>
      </c>
      <c r="C202" s="2" t="s">
        <v>65</v>
      </c>
      <c r="D202" s="2" t="s">
        <v>71</v>
      </c>
      <c r="E202" s="16">
        <f t="shared" si="26"/>
        <v>0.30164670009740346</v>
      </c>
      <c r="F202" s="16">
        <f t="shared" si="26"/>
        <v>0.30727263768014729</v>
      </c>
      <c r="G202" s="150">
        <f t="shared" si="26"/>
        <v>0.30727263768014729</v>
      </c>
      <c r="H202" s="123">
        <f t="shared" si="25"/>
        <v>0.31642027733145583</v>
      </c>
      <c r="I202" s="56"/>
      <c r="L202" s="56"/>
      <c r="M202" s="56"/>
      <c r="N202" s="56"/>
      <c r="O202" s="56"/>
    </row>
    <row r="203" spans="2:15">
      <c r="B203" s="23" t="s">
        <v>70</v>
      </c>
      <c r="C203" s="2" t="s">
        <v>68</v>
      </c>
      <c r="D203" s="2" t="s">
        <v>71</v>
      </c>
      <c r="E203" s="16">
        <f t="shared" si="26"/>
        <v>0.30164670009740346</v>
      </c>
      <c r="F203" s="16">
        <f t="shared" si="26"/>
        <v>0.30727263768014729</v>
      </c>
      <c r="G203" s="150">
        <f t="shared" si="26"/>
        <v>0.30727263768014729</v>
      </c>
      <c r="H203" s="123">
        <f t="shared" si="25"/>
        <v>0.31642027733145583</v>
      </c>
      <c r="I203" s="56"/>
      <c r="L203" s="56"/>
      <c r="M203" s="56"/>
      <c r="N203" s="56"/>
      <c r="O203" s="56"/>
    </row>
    <row r="205" spans="2:15">
      <c r="B205" s="172" t="s">
        <v>26</v>
      </c>
      <c r="C205" s="82"/>
      <c r="D205" s="82"/>
      <c r="E205" s="82"/>
      <c r="F205" s="82"/>
      <c r="G205" s="82"/>
      <c r="H205" s="132"/>
    </row>
    <row r="206" spans="2:15" ht="25.5">
      <c r="B206" s="23"/>
      <c r="C206" s="2"/>
      <c r="D206" s="2"/>
      <c r="E206" s="24" t="s">
        <v>50</v>
      </c>
      <c r="F206" s="24" t="s">
        <v>51</v>
      </c>
      <c r="G206" s="146" t="s">
        <v>52</v>
      </c>
      <c r="H206" s="117" t="s">
        <v>53</v>
      </c>
    </row>
    <row r="207" spans="2:15">
      <c r="B207" s="169" t="s">
        <v>55</v>
      </c>
      <c r="C207" s="5" t="s">
        <v>56</v>
      </c>
      <c r="D207" s="5" t="s">
        <v>57</v>
      </c>
      <c r="E207" s="22" t="s">
        <v>58</v>
      </c>
      <c r="F207" s="22" t="s">
        <v>59</v>
      </c>
      <c r="G207" s="147" t="s">
        <v>60</v>
      </c>
      <c r="H207" s="118" t="s">
        <v>61</v>
      </c>
      <c r="I207" t="s">
        <v>114</v>
      </c>
    </row>
    <row r="208" spans="2:15">
      <c r="B208" s="23" t="s">
        <v>64</v>
      </c>
      <c r="C208" s="2" t="s">
        <v>65</v>
      </c>
      <c r="D208" s="2" t="s">
        <v>71</v>
      </c>
      <c r="E208" s="69">
        <f>E192-E170</f>
        <v>2.6766781233988866</v>
      </c>
      <c r="F208" s="69">
        <f t="shared" ref="E208:H211" si="27">F192-F170</f>
        <v>2.7136032345016758</v>
      </c>
      <c r="G208" s="149">
        <f t="shared" si="27"/>
        <v>2.7136032345016758</v>
      </c>
      <c r="H208" s="122">
        <f t="shared" si="27"/>
        <v>3.9598955089241201</v>
      </c>
      <c r="I208" s="56"/>
      <c r="L208" s="56"/>
      <c r="M208" s="56"/>
      <c r="N208" s="56"/>
      <c r="O208" s="56"/>
    </row>
    <row r="209" spans="2:15">
      <c r="B209" s="23" t="s">
        <v>64</v>
      </c>
      <c r="C209" s="2" t="s">
        <v>68</v>
      </c>
      <c r="D209" s="2" t="s">
        <v>71</v>
      </c>
      <c r="E209" s="69">
        <f t="shared" si="27"/>
        <v>-11.439884262493479</v>
      </c>
      <c r="F209" s="69">
        <f t="shared" si="27"/>
        <v>-11.597698903597632</v>
      </c>
      <c r="G209" s="149">
        <f t="shared" si="27"/>
        <v>-11.597698903597632</v>
      </c>
      <c r="H209" s="122">
        <f t="shared" si="27"/>
        <v>-16.924241251740852</v>
      </c>
      <c r="I209" s="56"/>
      <c r="L209" s="56"/>
      <c r="M209" s="56"/>
      <c r="N209" s="56"/>
      <c r="O209" s="56"/>
    </row>
    <row r="210" spans="2:15">
      <c r="B210" s="23" t="s">
        <v>70</v>
      </c>
      <c r="C210" s="2" t="s">
        <v>65</v>
      </c>
      <c r="D210" s="2" t="s">
        <v>71</v>
      </c>
      <c r="E210" s="69">
        <f t="shared" si="27"/>
        <v>5.4354974915033978</v>
      </c>
      <c r="F210" s="69">
        <f t="shared" si="27"/>
        <v>5.2020222485221126</v>
      </c>
      <c r="G210" s="149">
        <f t="shared" si="27"/>
        <v>5.2020222485221126</v>
      </c>
      <c r="H210" s="122">
        <f t="shared" si="27"/>
        <v>6.6887997601703262</v>
      </c>
      <c r="I210" s="56"/>
      <c r="L210" s="56"/>
      <c r="M210" s="56"/>
      <c r="N210" s="56"/>
      <c r="O210" s="56"/>
    </row>
    <row r="211" spans="2:15">
      <c r="B211" s="23" t="s">
        <v>70</v>
      </c>
      <c r="C211" s="2" t="s">
        <v>68</v>
      </c>
      <c r="D211" s="2" t="s">
        <v>71</v>
      </c>
      <c r="E211" s="69">
        <f t="shared" si="27"/>
        <v>-23.114388814982945</v>
      </c>
      <c r="F211" s="69">
        <f t="shared" si="27"/>
        <v>-22.121538104743848</v>
      </c>
      <c r="G211" s="149">
        <f t="shared" si="27"/>
        <v>-22.121538104743848</v>
      </c>
      <c r="H211" s="122">
        <f t="shared" si="27"/>
        <v>-28.444041893832093</v>
      </c>
      <c r="I211" s="56"/>
      <c r="L211" s="56"/>
      <c r="M211" s="56"/>
      <c r="N211" s="56"/>
      <c r="O211" s="56"/>
    </row>
    <row r="213" spans="2:15">
      <c r="B213" s="172" t="s">
        <v>27</v>
      </c>
      <c r="C213" s="82"/>
      <c r="D213" s="82"/>
      <c r="E213" s="82"/>
      <c r="F213" s="82"/>
      <c r="G213" s="82"/>
      <c r="H213" s="132"/>
    </row>
    <row r="214" spans="2:15" ht="25.5">
      <c r="B214" s="23"/>
      <c r="C214" s="2"/>
      <c r="D214" s="2"/>
      <c r="E214" s="24" t="s">
        <v>50</v>
      </c>
      <c r="F214" s="24" t="s">
        <v>51</v>
      </c>
      <c r="G214" s="146" t="s">
        <v>52</v>
      </c>
      <c r="H214" s="117" t="s">
        <v>53</v>
      </c>
    </row>
    <row r="215" spans="2:15">
      <c r="B215" s="169" t="s">
        <v>55</v>
      </c>
      <c r="C215" s="5" t="s">
        <v>56</v>
      </c>
      <c r="D215" s="5" t="s">
        <v>57</v>
      </c>
      <c r="E215" s="22" t="s">
        <v>58</v>
      </c>
      <c r="F215" s="22" t="s">
        <v>59</v>
      </c>
      <c r="G215" s="147" t="s">
        <v>60</v>
      </c>
      <c r="H215" s="118" t="s">
        <v>61</v>
      </c>
      <c r="I215" t="s">
        <v>115</v>
      </c>
    </row>
    <row r="216" spans="2:15">
      <c r="B216" s="23" t="s">
        <v>64</v>
      </c>
      <c r="C216" s="2" t="s">
        <v>65</v>
      </c>
      <c r="D216" s="2" t="s">
        <v>71</v>
      </c>
      <c r="E216" s="16">
        <f>E208/365</f>
        <v>7.3333647216407847E-3</v>
      </c>
      <c r="F216" s="16">
        <f t="shared" ref="E216:H219" si="28">F208/365</f>
        <v>7.4345294095936321E-3</v>
      </c>
      <c r="G216" s="150">
        <f t="shared" si="28"/>
        <v>7.4345294095936321E-3</v>
      </c>
      <c r="H216" s="123">
        <f t="shared" si="28"/>
        <v>1.0849028791572932E-2</v>
      </c>
      <c r="K216" s="56"/>
      <c r="L216" s="56"/>
      <c r="M216" s="56"/>
      <c r="N216" s="56"/>
      <c r="O216" s="56"/>
    </row>
    <row r="217" spans="2:15">
      <c r="B217" s="23" t="s">
        <v>64</v>
      </c>
      <c r="C217" s="2" t="s">
        <v>68</v>
      </c>
      <c r="D217" s="2" t="s">
        <v>71</v>
      </c>
      <c r="E217" s="16">
        <f t="shared" si="28"/>
        <v>-3.1342148664365695E-2</v>
      </c>
      <c r="F217" s="16">
        <f t="shared" si="28"/>
        <v>-3.1774517544103098E-2</v>
      </c>
      <c r="G217" s="150">
        <f t="shared" si="28"/>
        <v>-3.1774517544103098E-2</v>
      </c>
      <c r="H217" s="123">
        <f t="shared" si="28"/>
        <v>-4.6367784251344801E-2</v>
      </c>
      <c r="K217" s="56"/>
      <c r="L217" s="56"/>
      <c r="M217" s="56"/>
      <c r="N217" s="56"/>
      <c r="O217" s="56"/>
    </row>
    <row r="218" spans="2:15">
      <c r="B218" s="23" t="s">
        <v>70</v>
      </c>
      <c r="C218" s="2" t="s">
        <v>65</v>
      </c>
      <c r="D218" s="2" t="s">
        <v>71</v>
      </c>
      <c r="E218" s="16">
        <f t="shared" si="28"/>
        <v>1.4891773949324378E-2</v>
      </c>
      <c r="F218" s="16">
        <f t="shared" si="28"/>
        <v>1.4252115749375651E-2</v>
      </c>
      <c r="G218" s="150">
        <f t="shared" si="28"/>
        <v>1.4252115749375651E-2</v>
      </c>
      <c r="H218" s="123">
        <f t="shared" si="28"/>
        <v>1.8325478794987193E-2</v>
      </c>
      <c r="K218" s="56"/>
      <c r="L218" s="56"/>
      <c r="M218" s="56"/>
      <c r="N218" s="56"/>
      <c r="O218" s="56"/>
    </row>
    <row r="219" spans="2:15">
      <c r="B219" s="23" t="s">
        <v>70</v>
      </c>
      <c r="C219" s="2" t="s">
        <v>68</v>
      </c>
      <c r="D219" s="2" t="s">
        <v>71</v>
      </c>
      <c r="E219" s="16">
        <f t="shared" si="28"/>
        <v>-6.3327092643788885E-2</v>
      </c>
      <c r="F219" s="16">
        <f t="shared" si="28"/>
        <v>-6.0606953711626985E-2</v>
      </c>
      <c r="G219" s="150">
        <f t="shared" si="28"/>
        <v>-6.0606953711626985E-2</v>
      </c>
      <c r="H219" s="123">
        <f t="shared" si="28"/>
        <v>-7.7928881900909838E-2</v>
      </c>
      <c r="K219" s="56"/>
      <c r="L219" s="56"/>
      <c r="M219" s="56"/>
      <c r="N219" s="56"/>
      <c r="O219" s="56"/>
    </row>
    <row r="220" spans="2:15">
      <c r="E220" s="26"/>
      <c r="F220" s="26"/>
      <c r="G220" s="26"/>
      <c r="H220" s="124"/>
    </row>
    <row r="221" spans="2:15" ht="25.5">
      <c r="B221" s="23"/>
      <c r="C221" s="2"/>
      <c r="D221" s="2"/>
      <c r="E221" s="24" t="s">
        <v>50</v>
      </c>
      <c r="F221" s="24" t="s">
        <v>51</v>
      </c>
      <c r="G221" s="146" t="s">
        <v>52</v>
      </c>
      <c r="H221" s="117" t="s">
        <v>53</v>
      </c>
    </row>
    <row r="222" spans="2:15">
      <c r="B222" s="169" t="s">
        <v>55</v>
      </c>
      <c r="C222" s="5" t="s">
        <v>56</v>
      </c>
      <c r="D222" s="5" t="s">
        <v>57</v>
      </c>
      <c r="E222" s="22" t="s">
        <v>58</v>
      </c>
      <c r="F222" s="22" t="s">
        <v>59</v>
      </c>
      <c r="G222" s="147" t="s">
        <v>60</v>
      </c>
      <c r="H222" s="118" t="s">
        <v>61</v>
      </c>
      <c r="I222" t="s">
        <v>116</v>
      </c>
    </row>
    <row r="223" spans="2:15">
      <c r="B223" s="23" t="s">
        <v>64</v>
      </c>
      <c r="C223" s="2" t="s">
        <v>65</v>
      </c>
      <c r="D223" s="23" t="s">
        <v>66</v>
      </c>
      <c r="E223" s="71">
        <f>E123</f>
        <v>0.66761416448311883</v>
      </c>
      <c r="F223" s="71">
        <f t="shared" ref="E223:H228" si="29">F123</f>
        <v>0.501168038960627</v>
      </c>
      <c r="G223" s="151">
        <f t="shared" si="29"/>
        <v>0.29935561160381624</v>
      </c>
      <c r="H223" s="126">
        <f t="shared" si="29"/>
        <v>0.27211990030037075</v>
      </c>
    </row>
    <row r="224" spans="2:15">
      <c r="B224" s="23" t="s">
        <v>64</v>
      </c>
      <c r="C224" s="2" t="s">
        <v>68</v>
      </c>
      <c r="D224" s="23" t="s">
        <v>66</v>
      </c>
      <c r="E224" s="71">
        <f t="shared" si="29"/>
        <v>0.65733665321585877</v>
      </c>
      <c r="F224" s="71">
        <f t="shared" si="29"/>
        <v>0.48969107816261892</v>
      </c>
      <c r="G224" s="151">
        <f t="shared" si="29"/>
        <v>0.2888533701607815</v>
      </c>
      <c r="H224" s="126">
        <f t="shared" si="29"/>
        <v>0.26776503647550798</v>
      </c>
    </row>
    <row r="225" spans="2:15">
      <c r="B225" s="23" t="s">
        <v>64</v>
      </c>
      <c r="C225" s="2" t="s">
        <v>69</v>
      </c>
      <c r="D225" s="23" t="s">
        <v>66</v>
      </c>
      <c r="E225" s="71">
        <f t="shared" si="29"/>
        <v>0.70316614895357821</v>
      </c>
      <c r="F225" s="71">
        <f t="shared" si="29"/>
        <v>0.5278667703461063</v>
      </c>
      <c r="G225" s="151">
        <f t="shared" si="29"/>
        <v>0.31531837356319425</v>
      </c>
      <c r="H225" s="126">
        <f t="shared" si="29"/>
        <v>0.28645129497554012</v>
      </c>
    </row>
    <row r="226" spans="2:15">
      <c r="B226" s="23" t="s">
        <v>70</v>
      </c>
      <c r="C226" s="2" t="s">
        <v>65</v>
      </c>
      <c r="D226" s="23" t="s">
        <v>66</v>
      </c>
      <c r="E226" s="71">
        <f t="shared" si="29"/>
        <v>0.17072820265294575</v>
      </c>
      <c r="F226" s="71">
        <f t="shared" si="29"/>
        <v>0.12612548321441716</v>
      </c>
      <c r="G226" s="151">
        <f t="shared" si="29"/>
        <v>7.5130032508594846E-2</v>
      </c>
      <c r="H226" s="126">
        <f t="shared" si="29"/>
        <v>6.8983847987742139E-2</v>
      </c>
    </row>
    <row r="227" spans="2:15">
      <c r="B227" s="23" t="s">
        <v>70</v>
      </c>
      <c r="C227" s="2" t="s">
        <v>68</v>
      </c>
      <c r="D227" s="23" t="s">
        <v>66</v>
      </c>
      <c r="E227" s="71">
        <f t="shared" si="29"/>
        <v>0.17545132105569741</v>
      </c>
      <c r="F227" s="71">
        <f t="shared" si="29"/>
        <v>0.12827331094636105</v>
      </c>
      <c r="G227" s="151">
        <f t="shared" si="29"/>
        <v>7.3597020415030356E-2</v>
      </c>
      <c r="H227" s="126">
        <f t="shared" si="29"/>
        <v>6.6567641386573451E-2</v>
      </c>
    </row>
    <row r="228" spans="2:15">
      <c r="B228" s="23" t="s">
        <v>70</v>
      </c>
      <c r="C228" s="2" t="s">
        <v>69</v>
      </c>
      <c r="D228" s="23" t="s">
        <v>66</v>
      </c>
      <c r="E228" s="71">
        <f t="shared" si="29"/>
        <v>0.1798177347394497</v>
      </c>
      <c r="F228" s="71">
        <f t="shared" si="29"/>
        <v>0.13284332629535775</v>
      </c>
      <c r="G228" s="151">
        <f t="shared" si="29"/>
        <v>7.9136389475980409E-2</v>
      </c>
      <c r="H228" s="126">
        <f t="shared" si="29"/>
        <v>7.2611494784872388E-2</v>
      </c>
    </row>
    <row r="229" spans="2:15">
      <c r="B229" s="23" t="s">
        <v>64</v>
      </c>
      <c r="C229" s="2" t="s">
        <v>65</v>
      </c>
      <c r="D229" s="23" t="s">
        <v>71</v>
      </c>
      <c r="E229" s="91">
        <f>E200</f>
        <v>0.44181954700611292</v>
      </c>
      <c r="F229" s="91">
        <f t="shared" ref="E229:H230" si="30">F200</f>
        <v>0.52346212550588611</v>
      </c>
      <c r="G229" s="157">
        <f t="shared" si="30"/>
        <v>0.52346212550588611</v>
      </c>
      <c r="H229" s="138">
        <f t="shared" si="30"/>
        <v>0.53085281375410698</v>
      </c>
      <c r="K229" s="92"/>
      <c r="L229" s="92"/>
      <c r="M229" s="92"/>
      <c r="N229" s="92"/>
      <c r="O229" s="92"/>
    </row>
    <row r="230" spans="2:15">
      <c r="B230" s="23" t="s">
        <v>64</v>
      </c>
      <c r="C230" s="2" t="s">
        <v>68</v>
      </c>
      <c r="D230" s="23" t="s">
        <v>71</v>
      </c>
      <c r="E230" s="91">
        <f t="shared" si="30"/>
        <v>0.44181954700611292</v>
      </c>
      <c r="F230" s="91">
        <f t="shared" si="30"/>
        <v>0.52346212550588611</v>
      </c>
      <c r="G230" s="157">
        <f t="shared" si="30"/>
        <v>0.52346212550588611</v>
      </c>
      <c r="H230" s="138">
        <f t="shared" si="30"/>
        <v>0.53085281375410698</v>
      </c>
      <c r="K230" s="92"/>
      <c r="L230" s="92"/>
      <c r="M230" s="92"/>
      <c r="N230" s="92"/>
      <c r="O230" s="92"/>
    </row>
    <row r="231" spans="2:15">
      <c r="B231" s="23" t="s">
        <v>64</v>
      </c>
      <c r="C231" s="2" t="s">
        <v>69</v>
      </c>
      <c r="D231" s="23" t="s">
        <v>71</v>
      </c>
      <c r="E231" s="71">
        <f>E131</f>
        <v>0.49324370469516277</v>
      </c>
      <c r="F231" s="71">
        <f>F131</f>
        <v>0.58059437282284043</v>
      </c>
      <c r="G231" s="151">
        <f>G131</f>
        <v>0.58059437282284043</v>
      </c>
      <c r="H231" s="126">
        <f>H131</f>
        <v>0.58580648992122619</v>
      </c>
      <c r="K231" s="92"/>
      <c r="L231" s="92"/>
      <c r="M231" s="92"/>
      <c r="N231" s="92"/>
      <c r="O231" s="92"/>
    </row>
    <row r="232" spans="2:15">
      <c r="B232" s="23" t="s">
        <v>70</v>
      </c>
      <c r="C232" s="2" t="s">
        <v>65</v>
      </c>
      <c r="D232" s="23" t="s">
        <v>71</v>
      </c>
      <c r="E232" s="91">
        <f t="shared" ref="E232:H233" si="31">E202</f>
        <v>0.30164670009740346</v>
      </c>
      <c r="F232" s="91">
        <f t="shared" si="31"/>
        <v>0.30727263768014729</v>
      </c>
      <c r="G232" s="157">
        <f t="shared" si="31"/>
        <v>0.30727263768014729</v>
      </c>
      <c r="H232" s="138">
        <f t="shared" si="31"/>
        <v>0.31642027733145583</v>
      </c>
      <c r="K232" s="92"/>
      <c r="L232" s="92"/>
      <c r="M232" s="92"/>
      <c r="N232" s="92"/>
      <c r="O232" s="92"/>
    </row>
    <row r="233" spans="2:15">
      <c r="B233" s="23" t="s">
        <v>70</v>
      </c>
      <c r="C233" s="2" t="s">
        <v>68</v>
      </c>
      <c r="D233" s="23" t="s">
        <v>71</v>
      </c>
      <c r="E233" s="91">
        <f t="shared" si="31"/>
        <v>0.30164670009740346</v>
      </c>
      <c r="F233" s="91">
        <f t="shared" si="31"/>
        <v>0.30727263768014729</v>
      </c>
      <c r="G233" s="157">
        <f t="shared" si="31"/>
        <v>0.30727263768014729</v>
      </c>
      <c r="H233" s="138">
        <f t="shared" si="31"/>
        <v>0.31642027733145583</v>
      </c>
      <c r="K233" s="92"/>
      <c r="L233" s="92"/>
      <c r="M233" s="92"/>
      <c r="N233" s="92"/>
      <c r="O233" s="92"/>
    </row>
    <row r="234" spans="2:15">
      <c r="B234" s="23" t="s">
        <v>70</v>
      </c>
      <c r="C234" s="2" t="s">
        <v>69</v>
      </c>
      <c r="D234" s="23" t="s">
        <v>71</v>
      </c>
      <c r="E234" s="71">
        <f>E134</f>
        <v>0.33728034722694056</v>
      </c>
      <c r="F234" s="71">
        <f>F134</f>
        <v>0.34528840068900563</v>
      </c>
      <c r="G234" s="151">
        <f>G134</f>
        <v>0.34528840068900563</v>
      </c>
      <c r="H234" s="126">
        <f>H134</f>
        <v>0.35181373822059359</v>
      </c>
      <c r="K234" s="92"/>
      <c r="L234" s="92"/>
      <c r="M234" s="92"/>
      <c r="N234" s="92"/>
      <c r="O234" s="92"/>
    </row>
    <row r="235" spans="2:15">
      <c r="E235" s="26"/>
      <c r="F235" s="26"/>
      <c r="G235" s="26"/>
      <c r="H235" s="124"/>
    </row>
    <row r="236" spans="2:15">
      <c r="B236" s="170" t="s">
        <v>72</v>
      </c>
      <c r="C236" s="68"/>
      <c r="D236" s="68"/>
      <c r="E236" s="68"/>
      <c r="F236" s="68"/>
      <c r="G236" s="68"/>
      <c r="H236" s="121"/>
    </row>
    <row r="237" spans="2:15" ht="25.5">
      <c r="B237" s="23"/>
      <c r="C237" s="2"/>
      <c r="D237" s="2"/>
      <c r="E237" s="24" t="s">
        <v>50</v>
      </c>
      <c r="F237" s="24" t="s">
        <v>51</v>
      </c>
      <c r="G237" s="146" t="s">
        <v>52</v>
      </c>
      <c r="H237" s="117" t="s">
        <v>53</v>
      </c>
    </row>
    <row r="238" spans="2:15">
      <c r="B238" s="169" t="s">
        <v>55</v>
      </c>
      <c r="C238" s="5" t="s">
        <v>56</v>
      </c>
      <c r="D238" s="5" t="s">
        <v>57</v>
      </c>
      <c r="E238" s="22" t="s">
        <v>58</v>
      </c>
      <c r="F238" s="22" t="s">
        <v>59</v>
      </c>
      <c r="G238" s="147" t="s">
        <v>60</v>
      </c>
      <c r="H238" s="118" t="s">
        <v>61</v>
      </c>
    </row>
    <row r="239" spans="2:15">
      <c r="B239" s="241" t="s">
        <v>74</v>
      </c>
      <c r="C239" s="242"/>
      <c r="D239" s="242"/>
      <c r="E239" s="242"/>
      <c r="F239" s="242"/>
      <c r="G239" s="242"/>
      <c r="H239" s="243"/>
      <c r="I239" t="s">
        <v>89</v>
      </c>
    </row>
    <row r="240" spans="2:15">
      <c r="B240" s="23" t="s">
        <v>64</v>
      </c>
      <c r="C240" s="2" t="s">
        <v>65</v>
      </c>
      <c r="D240" s="23" t="s">
        <v>66</v>
      </c>
      <c r="E240" s="69">
        <f>(E223*'TDCV Values'!$C$4)</f>
        <v>1936.0810770010446</v>
      </c>
      <c r="F240" s="69">
        <f>(F223*'TDCV Values'!$C$4)</f>
        <v>1453.3873129858184</v>
      </c>
      <c r="G240" s="149">
        <f>(G223*'TDCV Values'!$C$4)</f>
        <v>868.13127365106709</v>
      </c>
      <c r="H240" s="122">
        <f>(H223*'TDCV Values'!$D$4)</f>
        <v>789.14771087107522</v>
      </c>
    </row>
    <row r="241" spans="2:15">
      <c r="B241" s="23" t="s">
        <v>64</v>
      </c>
      <c r="C241" s="2" t="s">
        <v>68</v>
      </c>
      <c r="D241" s="23" t="s">
        <v>66</v>
      </c>
      <c r="E241" s="69">
        <f>(E224*'TDCV Values'!$C$4)</f>
        <v>1906.2762943259904</v>
      </c>
      <c r="F241" s="69">
        <f>(F224*'TDCV Values'!$C$4)</f>
        <v>1420.1041266715949</v>
      </c>
      <c r="G241" s="149">
        <f>(G224*'TDCV Values'!$C$4)</f>
        <v>837.67477346626629</v>
      </c>
      <c r="H241" s="122">
        <f>(H224*'TDCV Values'!$D$4)</f>
        <v>776.5186057789731</v>
      </c>
    </row>
    <row r="242" spans="2:15">
      <c r="B242" s="23" t="s">
        <v>64</v>
      </c>
      <c r="C242" s="2" t="s">
        <v>69</v>
      </c>
      <c r="D242" s="23" t="s">
        <v>66</v>
      </c>
      <c r="E242" s="69">
        <f>(E225*'TDCV Values'!$C$4)</f>
        <v>2039.1818319653769</v>
      </c>
      <c r="F242" s="69">
        <f>(F225*'TDCV Values'!$C$4)</f>
        <v>1530.8136340037083</v>
      </c>
      <c r="G242" s="149">
        <f>(G225*'TDCV Values'!$C$4)</f>
        <v>914.42328333326338</v>
      </c>
      <c r="H242" s="122">
        <f>(H225*'TDCV Values'!$D$4)</f>
        <v>830.70875542906629</v>
      </c>
    </row>
    <row r="243" spans="2:15">
      <c r="B243" s="23" t="s">
        <v>70</v>
      </c>
      <c r="C243" s="2" t="s">
        <v>65</v>
      </c>
      <c r="D243" s="23" t="s">
        <v>66</v>
      </c>
      <c r="E243" s="69">
        <f>(E226*'TDCV Values'!$C$5)</f>
        <v>2048.7384318353488</v>
      </c>
      <c r="F243" s="69">
        <f>(F226*'TDCV Values'!$C$5)</f>
        <v>1513.5057985730059</v>
      </c>
      <c r="G243" s="149">
        <f>(G226*'TDCV Values'!$C$5)</f>
        <v>901.56039010313816</v>
      </c>
      <c r="H243" s="122">
        <f>(H226*'TDCV Values'!$D$5)</f>
        <v>827.80617585290565</v>
      </c>
    </row>
    <row r="244" spans="2:15">
      <c r="B244" s="23" t="s">
        <v>70</v>
      </c>
      <c r="C244" s="2" t="s">
        <v>68</v>
      </c>
      <c r="D244" s="23" t="s">
        <v>66</v>
      </c>
      <c r="E244" s="69">
        <f>(E227*'TDCV Values'!$C$5)</f>
        <v>2105.4158526683691</v>
      </c>
      <c r="F244" s="69">
        <f>(F227*'TDCV Values'!$C$5)</f>
        <v>1539.2797313563326</v>
      </c>
      <c r="G244" s="149">
        <f>(G227*'TDCV Values'!$C$5)</f>
        <v>883.16424498036429</v>
      </c>
      <c r="H244" s="122">
        <f>(H227*'TDCV Values'!$D$5)</f>
        <v>798.81169663888136</v>
      </c>
    </row>
    <row r="245" spans="2:15">
      <c r="B245" s="23" t="s">
        <v>70</v>
      </c>
      <c r="C245" s="2" t="s">
        <v>69</v>
      </c>
      <c r="D245" s="23" t="s">
        <v>66</v>
      </c>
      <c r="E245" s="69">
        <f>(E228*'TDCV Values'!$C$5)</f>
        <v>2157.8128168733965</v>
      </c>
      <c r="F245" s="69">
        <f>(F228*'TDCV Values'!$C$5)</f>
        <v>1594.119915544293</v>
      </c>
      <c r="G245" s="149">
        <f>(G228*'TDCV Values'!$C$5)</f>
        <v>949.63667371176496</v>
      </c>
      <c r="H245" s="122">
        <f>(H228*'TDCV Values'!$D$5)</f>
        <v>871.33793741846864</v>
      </c>
    </row>
    <row r="246" spans="2:15">
      <c r="B246" s="241" t="s">
        <v>75</v>
      </c>
      <c r="C246" s="242"/>
      <c r="D246" s="242"/>
      <c r="E246" s="242"/>
      <c r="F246" s="242"/>
      <c r="G246" s="242"/>
      <c r="H246" s="243"/>
      <c r="I246" t="s">
        <v>76</v>
      </c>
    </row>
    <row r="247" spans="2:15">
      <c r="B247" s="23" t="s">
        <v>64</v>
      </c>
      <c r="C247" s="2" t="s">
        <v>65</v>
      </c>
      <c r="D247" s="23" t="s">
        <v>71</v>
      </c>
      <c r="E247" s="16">
        <f>E229*365</f>
        <v>161.26413465723121</v>
      </c>
      <c r="F247" s="16">
        <f t="shared" ref="E247:H252" si="32">F229*365</f>
        <v>191.06367580964843</v>
      </c>
      <c r="G247" s="150">
        <f t="shared" si="32"/>
        <v>191.06367580964843</v>
      </c>
      <c r="H247" s="123">
        <f t="shared" si="32"/>
        <v>193.76127702024905</v>
      </c>
      <c r="K247" s="56"/>
      <c r="L247" s="56"/>
      <c r="M247" s="56"/>
      <c r="N247" s="56"/>
      <c r="O247" s="56"/>
    </row>
    <row r="248" spans="2:15">
      <c r="B248" s="23" t="s">
        <v>64</v>
      </c>
      <c r="C248" s="2" t="s">
        <v>68</v>
      </c>
      <c r="D248" s="23" t="s">
        <v>71</v>
      </c>
      <c r="E248" s="16">
        <f>E230*365</f>
        <v>161.26413465723121</v>
      </c>
      <c r="F248" s="16">
        <f t="shared" si="32"/>
        <v>191.06367580964843</v>
      </c>
      <c r="G248" s="150">
        <f t="shared" si="32"/>
        <v>191.06367580964843</v>
      </c>
      <c r="H248" s="123">
        <f t="shared" si="32"/>
        <v>193.76127702024905</v>
      </c>
      <c r="K248" s="56"/>
      <c r="L248" s="56"/>
      <c r="M248" s="56"/>
      <c r="N248" s="56"/>
      <c r="O248" s="56"/>
    </row>
    <row r="249" spans="2:15">
      <c r="B249" s="23" t="s">
        <v>64</v>
      </c>
      <c r="C249" s="2" t="s">
        <v>69</v>
      </c>
      <c r="D249" s="23" t="s">
        <v>71</v>
      </c>
      <c r="E249" s="16">
        <f t="shared" si="32"/>
        <v>180.03395221373441</v>
      </c>
      <c r="F249" s="16">
        <f t="shared" si="32"/>
        <v>211.91694608033677</v>
      </c>
      <c r="G249" s="150">
        <f t="shared" si="32"/>
        <v>211.91694608033677</v>
      </c>
      <c r="H249" s="123">
        <f t="shared" si="32"/>
        <v>213.81936882124756</v>
      </c>
      <c r="K249" s="56"/>
      <c r="L249" s="56"/>
      <c r="M249" s="56"/>
      <c r="N249" s="56"/>
      <c r="O249" s="56"/>
    </row>
    <row r="250" spans="2:15">
      <c r="B250" s="23" t="s">
        <v>70</v>
      </c>
      <c r="C250" s="2" t="s">
        <v>65</v>
      </c>
      <c r="D250" s="23" t="s">
        <v>71</v>
      </c>
      <c r="E250" s="16">
        <f>E232*365</f>
        <v>110.10104553555226</v>
      </c>
      <c r="F250" s="16">
        <f t="shared" si="32"/>
        <v>112.15451275325375</v>
      </c>
      <c r="G250" s="150">
        <f t="shared" si="32"/>
        <v>112.15451275325375</v>
      </c>
      <c r="H250" s="123">
        <f t="shared" si="32"/>
        <v>115.49340122598137</v>
      </c>
      <c r="K250" s="56"/>
      <c r="L250" s="56"/>
      <c r="M250" s="56"/>
      <c r="N250" s="56"/>
      <c r="O250" s="56"/>
    </row>
    <row r="251" spans="2:15">
      <c r="B251" s="23" t="s">
        <v>70</v>
      </c>
      <c r="C251" s="2" t="s">
        <v>68</v>
      </c>
      <c r="D251" s="23" t="s">
        <v>71</v>
      </c>
      <c r="E251" s="16">
        <f>E233*365</f>
        <v>110.10104553555226</v>
      </c>
      <c r="F251" s="16">
        <f t="shared" si="32"/>
        <v>112.15451275325375</v>
      </c>
      <c r="G251" s="150">
        <f t="shared" si="32"/>
        <v>112.15451275325375</v>
      </c>
      <c r="H251" s="123">
        <f t="shared" si="32"/>
        <v>115.49340122598137</v>
      </c>
      <c r="K251" s="56"/>
      <c r="L251" s="56"/>
      <c r="M251" s="56"/>
      <c r="N251" s="56"/>
      <c r="O251" s="56"/>
    </row>
    <row r="252" spans="2:15">
      <c r="B252" s="23" t="s">
        <v>70</v>
      </c>
      <c r="C252" s="2" t="s">
        <v>69</v>
      </c>
      <c r="D252" s="23" t="s">
        <v>71</v>
      </c>
      <c r="E252" s="16">
        <f>E234*365</f>
        <v>123.1073267378333</v>
      </c>
      <c r="F252" s="16">
        <f t="shared" si="32"/>
        <v>126.03026625148705</v>
      </c>
      <c r="G252" s="150">
        <f t="shared" si="32"/>
        <v>126.03026625148705</v>
      </c>
      <c r="H252" s="123">
        <f t="shared" si="32"/>
        <v>128.41201445051666</v>
      </c>
      <c r="K252" s="56"/>
      <c r="L252" s="56"/>
      <c r="M252" s="56"/>
      <c r="N252" s="56"/>
      <c r="O252" s="56"/>
    </row>
    <row r="253" spans="2:15">
      <c r="B253" s="241" t="s">
        <v>77</v>
      </c>
      <c r="C253" s="242"/>
      <c r="D253" s="242"/>
      <c r="E253" s="242"/>
      <c r="F253" s="242"/>
      <c r="G253" s="242"/>
      <c r="H253" s="243"/>
      <c r="I253" t="s">
        <v>78</v>
      </c>
    </row>
    <row r="254" spans="2:15">
      <c r="B254" s="23" t="s">
        <v>64</v>
      </c>
      <c r="C254" s="2" t="s">
        <v>65</v>
      </c>
      <c r="D254" s="2"/>
      <c r="E254" s="16">
        <f>E240+E247</f>
        <v>2097.3452116582757</v>
      </c>
      <c r="F254" s="16">
        <f t="shared" ref="E254:H259" si="33">F240+F247</f>
        <v>1644.4509887954669</v>
      </c>
      <c r="G254" s="150">
        <f t="shared" si="33"/>
        <v>1059.1949494607156</v>
      </c>
      <c r="H254" s="123">
        <f t="shared" si="33"/>
        <v>982.90898789132427</v>
      </c>
      <c r="K254" s="56"/>
      <c r="L254" s="56"/>
      <c r="M254" s="56"/>
      <c r="N254" s="56"/>
      <c r="O254" s="56"/>
    </row>
    <row r="255" spans="2:15">
      <c r="B255" s="23" t="s">
        <v>64</v>
      </c>
      <c r="C255" s="2" t="s">
        <v>68</v>
      </c>
      <c r="D255" s="2"/>
      <c r="E255" s="16">
        <f>E241+E248</f>
        <v>2067.5404289832218</v>
      </c>
      <c r="F255" s="16">
        <f t="shared" si="33"/>
        <v>1611.1678024812434</v>
      </c>
      <c r="G255" s="150">
        <f t="shared" si="33"/>
        <v>1028.7384492759147</v>
      </c>
      <c r="H255" s="123">
        <f t="shared" si="33"/>
        <v>970.27988279922215</v>
      </c>
      <c r="K255" s="56"/>
      <c r="L255" s="56"/>
      <c r="M255" s="56"/>
      <c r="N255" s="56"/>
      <c r="O255" s="56"/>
    </row>
    <row r="256" spans="2:15">
      <c r="B256" s="23" t="s">
        <v>64</v>
      </c>
      <c r="C256" s="2" t="s">
        <v>69</v>
      </c>
      <c r="D256" s="2"/>
      <c r="E256" s="16">
        <f t="shared" si="33"/>
        <v>2219.2157841791113</v>
      </c>
      <c r="F256" s="16">
        <f t="shared" si="33"/>
        <v>1742.7305800840452</v>
      </c>
      <c r="G256" s="150">
        <f t="shared" si="33"/>
        <v>1126.3402294136001</v>
      </c>
      <c r="H256" s="123">
        <f>H242+H249</f>
        <v>1044.5281242503138</v>
      </c>
      <c r="K256" s="56"/>
      <c r="L256" s="56"/>
      <c r="M256" s="56"/>
      <c r="N256" s="56"/>
      <c r="O256" s="56"/>
    </row>
    <row r="257" spans="2:15">
      <c r="B257" s="23" t="s">
        <v>70</v>
      </c>
      <c r="C257" s="2" t="s">
        <v>65</v>
      </c>
      <c r="D257" s="2"/>
      <c r="E257" s="16">
        <f t="shared" si="33"/>
        <v>2158.839477370901</v>
      </c>
      <c r="F257" s="16">
        <f t="shared" si="33"/>
        <v>1625.6603113262597</v>
      </c>
      <c r="G257" s="150">
        <f>G243+G250</f>
        <v>1013.714902856392</v>
      </c>
      <c r="H257" s="123">
        <f t="shared" si="33"/>
        <v>943.29957707888707</v>
      </c>
      <c r="K257" s="56"/>
      <c r="L257" s="56"/>
      <c r="M257" s="56"/>
      <c r="N257" s="56"/>
      <c r="O257" s="56"/>
    </row>
    <row r="258" spans="2:15">
      <c r="B258" s="23" t="s">
        <v>70</v>
      </c>
      <c r="C258" s="2" t="s">
        <v>68</v>
      </c>
      <c r="D258" s="2"/>
      <c r="E258" s="16">
        <f t="shared" si="33"/>
        <v>2215.5168982039213</v>
      </c>
      <c r="F258" s="16">
        <f t="shared" si="33"/>
        <v>1651.4342441095864</v>
      </c>
      <c r="G258" s="150">
        <f t="shared" si="33"/>
        <v>995.31875773361799</v>
      </c>
      <c r="H258" s="123">
        <f t="shared" si="33"/>
        <v>914.30509786486277</v>
      </c>
      <c r="K258" s="56"/>
      <c r="L258" s="56"/>
      <c r="M258" s="56"/>
      <c r="N258" s="56"/>
      <c r="O258" s="56"/>
    </row>
    <row r="259" spans="2:15">
      <c r="B259" s="23" t="s">
        <v>70</v>
      </c>
      <c r="C259" s="2" t="s">
        <v>69</v>
      </c>
      <c r="D259" s="2"/>
      <c r="E259" s="16">
        <f>E245+E252</f>
        <v>2280.9201436112298</v>
      </c>
      <c r="F259" s="16">
        <f t="shared" si="33"/>
        <v>1720.1501817957801</v>
      </c>
      <c r="G259" s="150">
        <f t="shared" si="33"/>
        <v>1075.6669399632519</v>
      </c>
      <c r="H259" s="123">
        <f t="shared" si="33"/>
        <v>999.74995186898536</v>
      </c>
      <c r="K259" s="56"/>
      <c r="L259" s="56"/>
      <c r="M259" s="56"/>
      <c r="N259" s="56"/>
      <c r="O259" s="56"/>
    </row>
    <row r="260" spans="2:15">
      <c r="B260" s="241" t="s">
        <v>77</v>
      </c>
      <c r="C260" s="242"/>
      <c r="D260" s="242"/>
      <c r="E260" s="242"/>
      <c r="F260" s="242"/>
      <c r="G260" s="242"/>
      <c r="H260" s="243"/>
      <c r="I260" t="s">
        <v>79</v>
      </c>
    </row>
    <row r="261" spans="2:15">
      <c r="B261" s="23" t="s">
        <v>80</v>
      </c>
      <c r="C261" s="2" t="s">
        <v>65</v>
      </c>
      <c r="D261" s="2"/>
      <c r="E261" s="16">
        <f>E254+E257</f>
        <v>4256.1846890291763</v>
      </c>
      <c r="F261" s="16">
        <f t="shared" ref="F261:H261" si="34">F254+F257</f>
        <v>3270.1113001217263</v>
      </c>
      <c r="G261" s="150">
        <f>G254+G257</f>
        <v>2072.9098523171078</v>
      </c>
      <c r="H261" s="123">
        <f t="shared" si="34"/>
        <v>1926.2085649702112</v>
      </c>
      <c r="K261" s="56"/>
      <c r="L261" s="56"/>
      <c r="M261" s="56"/>
      <c r="N261" s="56"/>
      <c r="O261" s="56"/>
    </row>
    <row r="262" spans="2:15">
      <c r="B262" s="23" t="s">
        <v>80</v>
      </c>
      <c r="C262" s="2" t="s">
        <v>68</v>
      </c>
      <c r="D262" s="2"/>
      <c r="E262" s="16">
        <f t="shared" ref="E262:H263" si="35">E255+E258</f>
        <v>4283.0573271871435</v>
      </c>
      <c r="F262" s="16">
        <f t="shared" si="35"/>
        <v>3262.6020465908296</v>
      </c>
      <c r="G262" s="150">
        <f>G255+G258</f>
        <v>2024.0572070095327</v>
      </c>
      <c r="H262" s="123">
        <f t="shared" si="35"/>
        <v>1884.5849806640849</v>
      </c>
      <c r="K262" s="56"/>
      <c r="L262" s="56"/>
      <c r="M262" s="56"/>
      <c r="N262" s="56"/>
      <c r="O262" s="56"/>
    </row>
    <row r="263" spans="2:15">
      <c r="B263" s="23" t="s">
        <v>80</v>
      </c>
      <c r="C263" s="2" t="s">
        <v>69</v>
      </c>
      <c r="D263" s="2"/>
      <c r="E263" s="16">
        <f t="shared" si="35"/>
        <v>4500.1359277903412</v>
      </c>
      <c r="F263" s="16">
        <f t="shared" si="35"/>
        <v>3462.8807618798255</v>
      </c>
      <c r="G263" s="150">
        <f>G256+G259</f>
        <v>2202.0071693768523</v>
      </c>
      <c r="H263" s="123">
        <f t="shared" si="35"/>
        <v>2044.2780761192992</v>
      </c>
      <c r="I263" s="56"/>
      <c r="K263" s="56"/>
      <c r="L263" s="56"/>
      <c r="M263" s="56"/>
      <c r="N263" s="56"/>
      <c r="O263" s="56"/>
    </row>
    <row r="264" spans="2:15">
      <c r="E264" s="26"/>
      <c r="F264" s="26"/>
      <c r="G264" s="26"/>
      <c r="H264" s="124"/>
      <c r="I264" s="11"/>
    </row>
    <row r="265" spans="2:15">
      <c r="B265" s="172" t="s">
        <v>28</v>
      </c>
      <c r="C265" s="82"/>
      <c r="D265" s="82"/>
      <c r="E265" s="93"/>
      <c r="F265" s="93"/>
      <c r="G265" s="93"/>
      <c r="H265" s="139"/>
    </row>
    <row r="266" spans="2:15" ht="25.5">
      <c r="B266" s="23"/>
      <c r="C266" s="2"/>
      <c r="D266" s="2"/>
      <c r="E266" s="24" t="s">
        <v>50</v>
      </c>
      <c r="F266" s="24" t="s">
        <v>51</v>
      </c>
      <c r="G266" s="146" t="s">
        <v>52</v>
      </c>
      <c r="H266" s="117" t="s">
        <v>53</v>
      </c>
    </row>
    <row r="267" spans="2:15">
      <c r="B267" s="169" t="s">
        <v>55</v>
      </c>
      <c r="C267" s="5" t="s">
        <v>56</v>
      </c>
      <c r="D267" s="5" t="s">
        <v>57</v>
      </c>
      <c r="E267" s="22" t="s">
        <v>58</v>
      </c>
      <c r="F267" s="22" t="s">
        <v>59</v>
      </c>
      <c r="G267" s="147" t="s">
        <v>60</v>
      </c>
      <c r="H267" s="118" t="s">
        <v>61</v>
      </c>
    </row>
    <row r="268" spans="2:15">
      <c r="B268" s="241" t="s">
        <v>77</v>
      </c>
      <c r="C268" s="242"/>
      <c r="D268" s="242"/>
      <c r="E268" s="242"/>
      <c r="F268" s="242"/>
      <c r="G268" s="242"/>
      <c r="H268" s="243"/>
      <c r="I268" s="230" t="s">
        <v>117</v>
      </c>
    </row>
    <row r="269" spans="2:15">
      <c r="B269" s="23" t="s">
        <v>64</v>
      </c>
      <c r="C269" s="2" t="s">
        <v>65</v>
      </c>
      <c r="D269" s="2"/>
      <c r="E269" s="69">
        <f>E254-E38</f>
        <v>3.360884653328867</v>
      </c>
      <c r="F269" s="69">
        <f t="shared" ref="E269:H274" si="36">F254-F38</f>
        <v>3.3978097644317131</v>
      </c>
      <c r="G269" s="149">
        <f t="shared" si="36"/>
        <v>3.3978097644319405</v>
      </c>
      <c r="H269" s="122">
        <f t="shared" si="36"/>
        <v>4.6441020388541574</v>
      </c>
      <c r="K269" s="56"/>
      <c r="L269" s="56"/>
      <c r="M269" s="56"/>
      <c r="N269" s="56"/>
      <c r="O269" s="56"/>
    </row>
    <row r="270" spans="2:15">
      <c r="B270" s="23" t="s">
        <v>64</v>
      </c>
      <c r="C270" s="2" t="s">
        <v>68</v>
      </c>
      <c r="D270" s="2"/>
      <c r="E270" s="69">
        <f t="shared" si="36"/>
        <v>-15.14067773256329</v>
      </c>
      <c r="F270" s="69">
        <f t="shared" si="36"/>
        <v>-15.298492373667614</v>
      </c>
      <c r="G270" s="149">
        <f t="shared" si="36"/>
        <v>-15.298492373667614</v>
      </c>
      <c r="H270" s="122">
        <f t="shared" si="36"/>
        <v>-20.625034721810721</v>
      </c>
      <c r="K270" s="56"/>
      <c r="L270" s="56"/>
      <c r="M270" s="56"/>
      <c r="N270" s="56"/>
      <c r="O270" s="56"/>
    </row>
    <row r="271" spans="2:15">
      <c r="B271" s="23" t="s">
        <v>64</v>
      </c>
      <c r="C271" s="2" t="s">
        <v>69</v>
      </c>
      <c r="D271" s="2"/>
      <c r="E271" s="69">
        <f t="shared" si="36"/>
        <v>0.68420652993017939</v>
      </c>
      <c r="F271" s="69">
        <f t="shared" si="36"/>
        <v>0.68420652993017939</v>
      </c>
      <c r="G271" s="149">
        <f t="shared" si="36"/>
        <v>0.68420652993017939</v>
      </c>
      <c r="H271" s="122">
        <f t="shared" si="36"/>
        <v>0.68420652992995201</v>
      </c>
      <c r="K271" s="56"/>
      <c r="L271" s="56"/>
      <c r="M271" s="56"/>
      <c r="N271" s="56"/>
      <c r="O271" s="56"/>
    </row>
    <row r="272" spans="2:15">
      <c r="B272" s="23" t="s">
        <v>70</v>
      </c>
      <c r="C272" s="2" t="s">
        <v>65</v>
      </c>
      <c r="D272" s="2"/>
      <c r="E272" s="69">
        <f t="shared" si="36"/>
        <v>6.130116166461903</v>
      </c>
      <c r="F272" s="69">
        <f t="shared" si="36"/>
        <v>5.8966409234806179</v>
      </c>
      <c r="G272" s="149">
        <f t="shared" si="36"/>
        <v>5.8966409234806179</v>
      </c>
      <c r="H272" s="122">
        <f t="shared" si="36"/>
        <v>7.3834184351287604</v>
      </c>
      <c r="K272" s="56"/>
      <c r="L272" s="56"/>
      <c r="M272" s="56"/>
      <c r="N272" s="56"/>
      <c r="O272" s="56"/>
    </row>
    <row r="273" spans="1:15">
      <c r="B273" s="23" t="s">
        <v>70</v>
      </c>
      <c r="C273" s="2" t="s">
        <v>68</v>
      </c>
      <c r="D273" s="2"/>
      <c r="E273" s="69">
        <f t="shared" si="36"/>
        <v>-26.80477014002463</v>
      </c>
      <c r="F273" s="69">
        <f t="shared" si="36"/>
        <v>-25.811919429785348</v>
      </c>
      <c r="G273" s="149">
        <f t="shared" si="36"/>
        <v>-25.811919429785462</v>
      </c>
      <c r="H273" s="122">
        <f t="shared" si="36"/>
        <v>-32.134423218873621</v>
      </c>
      <c r="K273" s="56"/>
      <c r="L273" s="56"/>
      <c r="M273" s="56"/>
      <c r="N273" s="56"/>
      <c r="O273" s="56"/>
    </row>
    <row r="274" spans="1:15">
      <c r="B274" s="23" t="s">
        <v>70</v>
      </c>
      <c r="C274" s="2" t="s">
        <v>69</v>
      </c>
      <c r="D274" s="2"/>
      <c r="E274" s="69">
        <f t="shared" si="36"/>
        <v>0.6946186749582921</v>
      </c>
      <c r="F274" s="69">
        <f t="shared" si="36"/>
        <v>0.69461867495851948</v>
      </c>
      <c r="G274" s="149">
        <f t="shared" si="36"/>
        <v>0.6946186749582921</v>
      </c>
      <c r="H274" s="122">
        <f t="shared" si="36"/>
        <v>0.69461867495851948</v>
      </c>
      <c r="K274" s="56"/>
      <c r="L274" s="56"/>
      <c r="M274" s="56"/>
      <c r="N274" s="56"/>
      <c r="O274" s="56"/>
    </row>
    <row r="275" spans="1:15">
      <c r="B275" s="241" t="s">
        <v>77</v>
      </c>
      <c r="C275" s="242"/>
      <c r="D275" s="242"/>
      <c r="E275" s="242"/>
      <c r="F275" s="242"/>
      <c r="G275" s="242"/>
      <c r="H275" s="243"/>
    </row>
    <row r="276" spans="1:15">
      <c r="B276" s="23" t="s">
        <v>80</v>
      </c>
      <c r="C276" s="2" t="s">
        <v>65</v>
      </c>
      <c r="D276" s="2"/>
      <c r="E276" s="16">
        <f>E269+E272</f>
        <v>9.49100081979077</v>
      </c>
      <c r="F276" s="16">
        <f t="shared" ref="F276:H276" si="37">F269+F272</f>
        <v>9.294450687912331</v>
      </c>
      <c r="G276" s="150">
        <f>G269+G272</f>
        <v>9.2944506879125584</v>
      </c>
      <c r="H276" s="123">
        <f t="shared" si="37"/>
        <v>12.027520473982918</v>
      </c>
      <c r="K276" s="56"/>
      <c r="L276" s="56"/>
      <c r="M276" s="56"/>
      <c r="N276" s="56"/>
      <c r="O276" s="56"/>
    </row>
    <row r="277" spans="1:15">
      <c r="B277" s="23" t="s">
        <v>80</v>
      </c>
      <c r="C277" s="2" t="s">
        <v>68</v>
      </c>
      <c r="D277" s="2"/>
      <c r="E277" s="16">
        <f t="shared" ref="E277:H278" si="38">E270+E273</f>
        <v>-41.94544787258792</v>
      </c>
      <c r="F277" s="16">
        <f t="shared" si="38"/>
        <v>-41.110411803452962</v>
      </c>
      <c r="G277" s="150">
        <f>G270+G273</f>
        <v>-41.110411803453076</v>
      </c>
      <c r="H277" s="123">
        <f t="shared" si="38"/>
        <v>-52.759457940684342</v>
      </c>
      <c r="K277" s="56"/>
      <c r="L277" s="56"/>
      <c r="M277" s="56"/>
      <c r="N277" s="56"/>
      <c r="O277" s="56"/>
    </row>
    <row r="278" spans="1:15">
      <c r="B278" s="23" t="s">
        <v>80</v>
      </c>
      <c r="C278" s="2" t="s">
        <v>69</v>
      </c>
      <c r="D278" s="2"/>
      <c r="E278" s="16">
        <f>E271+E274</f>
        <v>1.3788252048884715</v>
      </c>
      <c r="F278" s="16">
        <f t="shared" si="38"/>
        <v>1.3788252048886989</v>
      </c>
      <c r="G278" s="150">
        <f>G271+G274</f>
        <v>1.3788252048884715</v>
      </c>
      <c r="H278" s="123">
        <f t="shared" si="38"/>
        <v>1.3788252048884715</v>
      </c>
      <c r="I278" s="18"/>
      <c r="K278" s="56"/>
      <c r="L278" s="56"/>
      <c r="M278" s="56"/>
      <c r="N278" s="56"/>
      <c r="O278" s="56"/>
    </row>
    <row r="279" spans="1:15">
      <c r="E279" s="26"/>
      <c r="F279" s="26"/>
      <c r="G279" s="26"/>
      <c r="H279" s="124"/>
      <c r="I279" s="94"/>
    </row>
    <row r="280" spans="1:15" s="65" customFormat="1">
      <c r="A280" s="65" t="s">
        <v>118</v>
      </c>
      <c r="B280" s="167"/>
      <c r="E280" s="70"/>
      <c r="F280" s="70"/>
      <c r="G280" s="70"/>
      <c r="H280" s="125"/>
    </row>
    <row r="281" spans="1:15" s="8" customFormat="1">
      <c r="B281" s="168"/>
      <c r="E281" s="57"/>
      <c r="F281" s="57"/>
      <c r="G281" s="57"/>
      <c r="H281" s="140"/>
      <c r="K281" s="163"/>
      <c r="L281" s="163"/>
      <c r="M281" s="163"/>
    </row>
    <row r="282" spans="1:15">
      <c r="B282" s="168" t="s">
        <v>119</v>
      </c>
      <c r="E282" s="26"/>
      <c r="F282" s="26"/>
      <c r="G282" s="26"/>
      <c r="H282" s="124"/>
      <c r="I282" s="96"/>
      <c r="K282" s="164"/>
      <c r="L282" s="164"/>
      <c r="M282" s="164"/>
    </row>
    <row r="283" spans="1:15" ht="25.5">
      <c r="B283" s="23"/>
      <c r="C283" s="2"/>
      <c r="D283" s="2"/>
      <c r="E283" s="24" t="s">
        <v>50</v>
      </c>
      <c r="F283" s="24" t="s">
        <v>51</v>
      </c>
      <c r="G283" s="146" t="s">
        <v>52</v>
      </c>
      <c r="H283" s="117" t="s">
        <v>53</v>
      </c>
      <c r="I283" s="96"/>
      <c r="K283" s="164"/>
      <c r="L283" s="164"/>
      <c r="M283" s="164"/>
    </row>
    <row r="284" spans="1:15">
      <c r="B284" s="169" t="s">
        <v>55</v>
      </c>
      <c r="C284" s="5" t="s">
        <v>93</v>
      </c>
      <c r="D284" s="5" t="s">
        <v>57</v>
      </c>
      <c r="E284" s="22" t="s">
        <v>58</v>
      </c>
      <c r="F284" s="22" t="s">
        <v>59</v>
      </c>
      <c r="G284" s="147" t="s">
        <v>60</v>
      </c>
      <c r="H284" s="118" t="s">
        <v>61</v>
      </c>
      <c r="I284" t="s">
        <v>120</v>
      </c>
    </row>
    <row r="285" spans="1:15">
      <c r="B285" s="23" t="s">
        <v>64</v>
      </c>
      <c r="C285" s="2" t="s">
        <v>65</v>
      </c>
      <c r="D285" s="2" t="s">
        <v>66</v>
      </c>
      <c r="E285" s="98">
        <f>'Regional Cap levels'!F655</f>
        <v>6.7911961702477285E-3</v>
      </c>
      <c r="F285" s="98">
        <f>'Regional Cap levels'!G655</f>
        <v>5.1000337965999643E-3</v>
      </c>
      <c r="G285" s="158">
        <f>'Regional Cap levels'!H655</f>
        <v>3.0492319767741792E-3</v>
      </c>
      <c r="H285" s="141">
        <f>'Regional Cap levels'!I655</f>
        <v>2.7589107538680282E-3</v>
      </c>
      <c r="I285" s="99"/>
    </row>
    <row r="286" spans="1:15">
      <c r="B286" s="23" t="s">
        <v>64</v>
      </c>
      <c r="C286" s="2" t="s">
        <v>68</v>
      </c>
      <c r="D286" s="2" t="s">
        <v>66</v>
      </c>
      <c r="E286" s="100">
        <v>0</v>
      </c>
      <c r="F286" s="100">
        <v>0</v>
      </c>
      <c r="G286" s="159">
        <v>0</v>
      </c>
      <c r="H286" s="142">
        <v>0</v>
      </c>
      <c r="I286" s="99"/>
    </row>
    <row r="287" spans="1:15">
      <c r="B287" s="23" t="s">
        <v>64</v>
      </c>
      <c r="C287" s="2" t="s">
        <v>95</v>
      </c>
      <c r="D287" s="23" t="s">
        <v>66</v>
      </c>
      <c r="E287" s="98">
        <f>'Regional Cap levels'!F651</f>
        <v>2.6716024392547007E-2</v>
      </c>
      <c r="F287" s="98">
        <f>'Regional Cap levels'!G651</f>
        <v>2.0063126420895097E-2</v>
      </c>
      <c r="G287" s="158">
        <f>'Regional Cap levels'!H651</f>
        <v>1.199543553563138E-2</v>
      </c>
      <c r="H287" s="141">
        <f>'Regional Cap levels'!I651</f>
        <v>1.0853334986862827E-2</v>
      </c>
      <c r="I287" s="99"/>
    </row>
    <row r="288" spans="1:15">
      <c r="B288" s="23" t="s">
        <v>70</v>
      </c>
      <c r="C288" s="2" t="s">
        <v>65</v>
      </c>
      <c r="D288" s="2" t="s">
        <v>66</v>
      </c>
      <c r="E288" s="98">
        <f>'Regional Cap levels'!F657</f>
        <v>1.6203232859455232E-3</v>
      </c>
      <c r="F288" s="98">
        <f>'Regional Cap levels'!G657</f>
        <v>1.1975399252441301E-3</v>
      </c>
      <c r="G288" s="158">
        <f>'Regional Cap levels'!H657</f>
        <v>7.1418346118207827E-4</v>
      </c>
      <c r="H288" s="141">
        <f>'Regional Cap levels'!I657</f>
        <v>2.5240591877009238E-3</v>
      </c>
      <c r="I288" s="99"/>
    </row>
    <row r="289" spans="2:11">
      <c r="B289" s="23" t="s">
        <v>70</v>
      </c>
      <c r="C289" s="2" t="s">
        <v>68</v>
      </c>
      <c r="D289" s="2" t="s">
        <v>66</v>
      </c>
      <c r="E289" s="100">
        <v>0</v>
      </c>
      <c r="F289" s="100">
        <v>0</v>
      </c>
      <c r="G289" s="159">
        <v>0</v>
      </c>
      <c r="H289" s="142">
        <v>0</v>
      </c>
      <c r="I289" s="99"/>
    </row>
    <row r="290" spans="2:11">
      <c r="B290" s="23" t="s">
        <v>70</v>
      </c>
      <c r="C290" s="2" t="s">
        <v>95</v>
      </c>
      <c r="D290" s="23" t="s">
        <v>66</v>
      </c>
      <c r="E290" s="98">
        <f>'Regional Cap levels'!F653</f>
        <v>6.7176588730199814E-3</v>
      </c>
      <c r="F290" s="98">
        <f>'Regional Cap levels'!G653</f>
        <v>4.9648516283079475E-3</v>
      </c>
      <c r="G290" s="158">
        <f>'Regional Cap levels'!H653</f>
        <v>2.9609158287040812E-3</v>
      </c>
      <c r="H290" s="141">
        <f>'Regional Cap levels'!I653</f>
        <v>2.7033125174572951E-3</v>
      </c>
      <c r="I290" s="99"/>
    </row>
    <row r="291" spans="2:11">
      <c r="B291" s="23" t="s">
        <v>64</v>
      </c>
      <c r="C291" s="2" t="s">
        <v>65</v>
      </c>
      <c r="D291" s="2" t="s">
        <v>71</v>
      </c>
      <c r="E291" s="98">
        <f>'Regional Cap levels'!F656</f>
        <v>4.3064139374710472E-3</v>
      </c>
      <c r="F291" s="98">
        <f>'Regional Cap levels'!G656</f>
        <v>5.1405533744927007E-3</v>
      </c>
      <c r="G291" s="158">
        <f>'Regional Cap levels'!H656</f>
        <v>5.1405533744927007E-3</v>
      </c>
      <c r="H291" s="141">
        <f>'Regional Cap levels'!I656</f>
        <v>5.1508442380987299E-3</v>
      </c>
      <c r="I291" s="99"/>
    </row>
    <row r="292" spans="2:11">
      <c r="B292" s="23" t="s">
        <v>64</v>
      </c>
      <c r="C292" s="2" t="s">
        <v>68</v>
      </c>
      <c r="D292" s="2" t="s">
        <v>71</v>
      </c>
      <c r="E292" s="100">
        <v>0</v>
      </c>
      <c r="F292" s="100">
        <v>0</v>
      </c>
      <c r="G292" s="159">
        <v>0</v>
      </c>
      <c r="H292" s="142">
        <v>0</v>
      </c>
      <c r="I292" s="99"/>
    </row>
    <row r="293" spans="2:11">
      <c r="B293" s="23" t="s">
        <v>64</v>
      </c>
      <c r="C293" s="2" t="s">
        <v>95</v>
      </c>
      <c r="D293" s="23" t="s">
        <v>71</v>
      </c>
      <c r="E293" s="98">
        <f>'Regional Cap levels'!F652</f>
        <v>1.694108915626923E-2</v>
      </c>
      <c r="F293" s="98">
        <f>'Regional Cap levels'!G652</f>
        <v>2.0222527210420303E-2</v>
      </c>
      <c r="G293" s="158">
        <f>'Regional Cap levels'!H652</f>
        <v>2.0222527210420303E-2</v>
      </c>
      <c r="H293" s="141">
        <f>'Regional Cap levels'!I652</f>
        <v>2.026301064753902E-2</v>
      </c>
      <c r="I293" s="99"/>
    </row>
    <row r="294" spans="2:11">
      <c r="B294" s="23" t="s">
        <v>70</v>
      </c>
      <c r="C294" s="2" t="s">
        <v>65</v>
      </c>
      <c r="D294" s="2" t="s">
        <v>71</v>
      </c>
      <c r="E294" s="98">
        <f>'Regional Cap levels'!F658</f>
        <v>2.5940103363497921E-3</v>
      </c>
      <c r="F294" s="98">
        <f>'Regional Cap levels'!G658</f>
        <v>2.6491784412743242E-3</v>
      </c>
      <c r="G294" s="158">
        <f>'Regional Cap levels'!H658</f>
        <v>2.6491784412743242E-3</v>
      </c>
      <c r="H294" s="141">
        <f>'Regional Cap levels'!I658</f>
        <v>2.6769511264842561E-3</v>
      </c>
      <c r="I294" s="99"/>
    </row>
    <row r="295" spans="2:11">
      <c r="B295" s="23" t="s">
        <v>70</v>
      </c>
      <c r="C295" s="2" t="s">
        <v>68</v>
      </c>
      <c r="D295" s="2" t="s">
        <v>71</v>
      </c>
      <c r="E295" s="100">
        <v>0</v>
      </c>
      <c r="F295" s="100">
        <v>0</v>
      </c>
      <c r="G295" s="159">
        <v>0</v>
      </c>
      <c r="H295" s="142">
        <v>0</v>
      </c>
      <c r="I295" s="99"/>
    </row>
    <row r="296" spans="2:11">
      <c r="B296" s="23" t="s">
        <v>70</v>
      </c>
      <c r="C296" s="2" t="s">
        <v>95</v>
      </c>
      <c r="D296" s="23" t="s">
        <v>71</v>
      </c>
      <c r="E296" s="98">
        <f>'Regional Cap levels'!F654</f>
        <v>1.0754444316041011E-2</v>
      </c>
      <c r="F296" s="98">
        <f>'Regional Cap levels'!G654</f>
        <v>1.0983164419472545E-2</v>
      </c>
      <c r="G296" s="158">
        <f>'Regional Cap levels'!H654</f>
        <v>1.0983164419472545E-2</v>
      </c>
      <c r="H296" s="141">
        <f>'Regional Cap levels'!I654</f>
        <v>1.1098306519105592E-2</v>
      </c>
      <c r="I296" s="99"/>
    </row>
    <row r="297" spans="2:11" s="8" customFormat="1">
      <c r="B297" s="168"/>
      <c r="E297" s="57"/>
      <c r="F297" s="57"/>
      <c r="G297" s="57"/>
      <c r="H297" s="140"/>
      <c r="I297" s="101"/>
      <c r="K297" s="102"/>
    </row>
    <row r="298" spans="2:11">
      <c r="B298" s="168" t="s">
        <v>121</v>
      </c>
      <c r="D298" s="12"/>
      <c r="E298" s="52"/>
      <c r="F298" s="52"/>
      <c r="G298" s="52"/>
      <c r="H298" s="143"/>
      <c r="I298" s="96"/>
    </row>
    <row r="299" spans="2:11" ht="25.5">
      <c r="B299" s="23"/>
      <c r="C299" s="2"/>
      <c r="D299" s="2"/>
      <c r="E299" s="24" t="s">
        <v>50</v>
      </c>
      <c r="F299" s="24" t="s">
        <v>51</v>
      </c>
      <c r="G299" s="146" t="s">
        <v>52</v>
      </c>
      <c r="H299" s="117" t="s">
        <v>53</v>
      </c>
      <c r="I299" s="96"/>
    </row>
    <row r="300" spans="2:11">
      <c r="B300" s="169" t="s">
        <v>55</v>
      </c>
      <c r="C300" s="5" t="s">
        <v>93</v>
      </c>
      <c r="D300" s="5" t="s">
        <v>57</v>
      </c>
      <c r="E300" s="22" t="s">
        <v>58</v>
      </c>
      <c r="F300" s="22" t="s">
        <v>59</v>
      </c>
      <c r="G300" s="147" t="s">
        <v>60</v>
      </c>
      <c r="H300" s="118" t="s">
        <v>61</v>
      </c>
      <c r="I300" t="s">
        <v>122</v>
      </c>
    </row>
    <row r="301" spans="2:11">
      <c r="B301" s="23" t="s">
        <v>64</v>
      </c>
      <c r="C301" s="2" t="s">
        <v>65</v>
      </c>
      <c r="D301" s="2" t="s">
        <v>66</v>
      </c>
      <c r="E301" s="51">
        <f>E223-E285</f>
        <v>0.66082296831287113</v>
      </c>
      <c r="F301" s="51">
        <f t="shared" ref="E301:H312" si="39">F223-F285</f>
        <v>0.49606800516402705</v>
      </c>
      <c r="G301" s="160">
        <f t="shared" si="39"/>
        <v>0.29630637962704204</v>
      </c>
      <c r="H301" s="144">
        <f t="shared" si="39"/>
        <v>0.26936098954650273</v>
      </c>
    </row>
    <row r="302" spans="2:11">
      <c r="B302" s="23" t="s">
        <v>64</v>
      </c>
      <c r="C302" s="2" t="s">
        <v>68</v>
      </c>
      <c r="D302" s="2" t="s">
        <v>66</v>
      </c>
      <c r="E302" s="51">
        <f>E224-E286</f>
        <v>0.65733665321585877</v>
      </c>
      <c r="F302" s="51">
        <f t="shared" si="39"/>
        <v>0.48969107816261892</v>
      </c>
      <c r="G302" s="160">
        <f t="shared" si="39"/>
        <v>0.2888533701607815</v>
      </c>
      <c r="H302" s="144">
        <f t="shared" si="39"/>
        <v>0.26776503647550798</v>
      </c>
    </row>
    <row r="303" spans="2:11">
      <c r="B303" s="23" t="s">
        <v>64</v>
      </c>
      <c r="C303" s="2" t="s">
        <v>95</v>
      </c>
      <c r="D303" s="23" t="s">
        <v>66</v>
      </c>
      <c r="E303" s="51">
        <f t="shared" si="39"/>
        <v>0.67645012456103115</v>
      </c>
      <c r="F303" s="51">
        <f t="shared" si="39"/>
        <v>0.50780364392521116</v>
      </c>
      <c r="G303" s="160">
        <f t="shared" si="39"/>
        <v>0.30332293802756288</v>
      </c>
      <c r="H303" s="144">
        <f t="shared" si="39"/>
        <v>0.27559795998867731</v>
      </c>
    </row>
    <row r="304" spans="2:11">
      <c r="B304" s="23" t="s">
        <v>70</v>
      </c>
      <c r="C304" s="2" t="s">
        <v>65</v>
      </c>
      <c r="D304" s="2" t="s">
        <v>66</v>
      </c>
      <c r="E304" s="51">
        <f t="shared" si="39"/>
        <v>0.16910787936700022</v>
      </c>
      <c r="F304" s="51">
        <f t="shared" si="39"/>
        <v>0.12492794328917303</v>
      </c>
      <c r="G304" s="160">
        <f t="shared" si="39"/>
        <v>7.4415849047412774E-2</v>
      </c>
      <c r="H304" s="144">
        <f t="shared" si="39"/>
        <v>6.645978880004122E-2</v>
      </c>
    </row>
    <row r="305" spans="2:22">
      <c r="B305" s="23" t="s">
        <v>70</v>
      </c>
      <c r="C305" s="2" t="s">
        <v>68</v>
      </c>
      <c r="D305" s="2" t="s">
        <v>66</v>
      </c>
      <c r="E305" s="51">
        <f t="shared" si="39"/>
        <v>0.17545132105569741</v>
      </c>
      <c r="F305" s="51">
        <f t="shared" si="39"/>
        <v>0.12827331094636105</v>
      </c>
      <c r="G305" s="160">
        <f t="shared" si="39"/>
        <v>7.3597020415030356E-2</v>
      </c>
      <c r="H305" s="144">
        <f t="shared" si="39"/>
        <v>6.6567641386573451E-2</v>
      </c>
    </row>
    <row r="306" spans="2:22">
      <c r="B306" s="23" t="s">
        <v>70</v>
      </c>
      <c r="C306" s="2" t="s">
        <v>95</v>
      </c>
      <c r="D306" s="23" t="s">
        <v>66</v>
      </c>
      <c r="E306" s="51">
        <f t="shared" si="39"/>
        <v>0.17310007586642973</v>
      </c>
      <c r="F306" s="51">
        <f t="shared" si="39"/>
        <v>0.1278784746670498</v>
      </c>
      <c r="G306" s="160">
        <f t="shared" si="39"/>
        <v>7.6175473647276323E-2</v>
      </c>
      <c r="H306" s="144">
        <f t="shared" si="39"/>
        <v>6.9908182267415089E-2</v>
      </c>
    </row>
    <row r="307" spans="2:22">
      <c r="B307" s="23" t="s">
        <v>64</v>
      </c>
      <c r="C307" s="2" t="s">
        <v>65</v>
      </c>
      <c r="D307" s="2" t="s">
        <v>71</v>
      </c>
      <c r="E307" s="51">
        <f>E229-E291</f>
        <v>0.43751313306864187</v>
      </c>
      <c r="F307" s="51">
        <f t="shared" si="39"/>
        <v>0.5183215721313934</v>
      </c>
      <c r="G307" s="160">
        <f t="shared" si="39"/>
        <v>0.5183215721313934</v>
      </c>
      <c r="H307" s="144">
        <f t="shared" si="39"/>
        <v>0.52570196951600823</v>
      </c>
      <c r="K307" s="103"/>
      <c r="L307" s="103"/>
      <c r="M307" s="103"/>
      <c r="N307" s="103"/>
      <c r="O307" s="103"/>
    </row>
    <row r="308" spans="2:22">
      <c r="B308" s="23" t="s">
        <v>64</v>
      </c>
      <c r="C308" s="2" t="s">
        <v>68</v>
      </c>
      <c r="D308" s="2" t="s">
        <v>71</v>
      </c>
      <c r="E308" s="51">
        <f>E230-E292</f>
        <v>0.44181954700611292</v>
      </c>
      <c r="F308" s="51">
        <f t="shared" si="39"/>
        <v>0.52346212550588611</v>
      </c>
      <c r="G308" s="160">
        <f t="shared" si="39"/>
        <v>0.52346212550588611</v>
      </c>
      <c r="H308" s="144">
        <f t="shared" si="39"/>
        <v>0.53085281375410698</v>
      </c>
      <c r="K308" s="103"/>
      <c r="L308" s="103"/>
      <c r="M308" s="103"/>
      <c r="N308" s="103"/>
      <c r="O308" s="103"/>
    </row>
    <row r="309" spans="2:22">
      <c r="B309" s="23" t="s">
        <v>64</v>
      </c>
      <c r="C309" s="2" t="s">
        <v>95</v>
      </c>
      <c r="D309" s="23" t="s">
        <v>71</v>
      </c>
      <c r="E309" s="51">
        <f t="shared" si="39"/>
        <v>0.47630261553889353</v>
      </c>
      <c r="F309" s="51">
        <f t="shared" si="39"/>
        <v>0.56037184561242015</v>
      </c>
      <c r="G309" s="160">
        <f t="shared" si="39"/>
        <v>0.56037184561242015</v>
      </c>
      <c r="H309" s="144">
        <f t="shared" si="39"/>
        <v>0.5655434792736872</v>
      </c>
      <c r="K309" s="103"/>
      <c r="L309" s="103"/>
      <c r="M309" s="103"/>
      <c r="N309" s="103"/>
      <c r="O309" s="103"/>
    </row>
    <row r="310" spans="2:22">
      <c r="B310" s="23" t="s">
        <v>70</v>
      </c>
      <c r="C310" s="2" t="s">
        <v>65</v>
      </c>
      <c r="D310" s="2" t="s">
        <v>71</v>
      </c>
      <c r="E310" s="51">
        <f t="shared" si="39"/>
        <v>0.29905268976105365</v>
      </c>
      <c r="F310" s="51">
        <f t="shared" si="39"/>
        <v>0.30462345923887296</v>
      </c>
      <c r="G310" s="160">
        <f t="shared" si="39"/>
        <v>0.30462345923887296</v>
      </c>
      <c r="H310" s="144">
        <f t="shared" si="39"/>
        <v>0.31374332620497158</v>
      </c>
      <c r="K310" s="103"/>
      <c r="L310" s="103"/>
      <c r="M310" s="103"/>
      <c r="N310" s="103"/>
      <c r="O310" s="103"/>
    </row>
    <row r="311" spans="2:22">
      <c r="B311" s="23" t="s">
        <v>70</v>
      </c>
      <c r="C311" s="2" t="s">
        <v>68</v>
      </c>
      <c r="D311" s="2" t="s">
        <v>71</v>
      </c>
      <c r="E311" s="51">
        <f t="shared" si="39"/>
        <v>0.30164670009740346</v>
      </c>
      <c r="F311" s="51">
        <f t="shared" si="39"/>
        <v>0.30727263768014729</v>
      </c>
      <c r="G311" s="160">
        <f t="shared" si="39"/>
        <v>0.30727263768014729</v>
      </c>
      <c r="H311" s="144">
        <f t="shared" si="39"/>
        <v>0.31642027733145583</v>
      </c>
      <c r="K311" s="103"/>
      <c r="L311" s="103"/>
      <c r="M311" s="103"/>
      <c r="N311" s="103"/>
      <c r="O311" s="103"/>
    </row>
    <row r="312" spans="2:22">
      <c r="B312" s="23" t="s">
        <v>70</v>
      </c>
      <c r="C312" s="2" t="s">
        <v>95</v>
      </c>
      <c r="D312" s="23" t="s">
        <v>71</v>
      </c>
      <c r="E312" s="51">
        <f t="shared" si="39"/>
        <v>0.32652590291089956</v>
      </c>
      <c r="F312" s="51">
        <f t="shared" si="39"/>
        <v>0.33430523626953307</v>
      </c>
      <c r="G312" s="160">
        <f t="shared" si="39"/>
        <v>0.33430523626953307</v>
      </c>
      <c r="H312" s="144">
        <f t="shared" si="39"/>
        <v>0.34071543170148799</v>
      </c>
      <c r="K312" s="103"/>
      <c r="L312" s="103"/>
      <c r="M312" s="103"/>
      <c r="N312" s="103"/>
      <c r="O312" s="103"/>
    </row>
    <row r="313" spans="2:22" s="8" customFormat="1">
      <c r="B313" s="168"/>
      <c r="E313" s="57"/>
      <c r="F313" s="57"/>
      <c r="G313" s="57"/>
      <c r="H313" s="140"/>
    </row>
    <row r="314" spans="2:22">
      <c r="B314" s="174" t="s">
        <v>123</v>
      </c>
      <c r="C314" s="68"/>
      <c r="D314" s="68"/>
      <c r="E314" s="68"/>
      <c r="F314" s="105"/>
      <c r="G314" s="68"/>
      <c r="H314" s="121"/>
      <c r="I314" s="96"/>
    </row>
    <row r="315" spans="2:22" ht="25.5">
      <c r="B315" s="23"/>
      <c r="C315" s="2"/>
      <c r="D315" s="2"/>
      <c r="E315" s="24" t="s">
        <v>50</v>
      </c>
      <c r="F315" s="24" t="s">
        <v>51</v>
      </c>
      <c r="G315" s="146" t="s">
        <v>52</v>
      </c>
      <c r="H315" s="117" t="s">
        <v>53</v>
      </c>
      <c r="I315" s="96"/>
    </row>
    <row r="316" spans="2:22">
      <c r="B316" s="169" t="s">
        <v>55</v>
      </c>
      <c r="C316" s="5" t="s">
        <v>56</v>
      </c>
      <c r="D316" s="5" t="s">
        <v>57</v>
      </c>
      <c r="E316" s="22" t="s">
        <v>58</v>
      </c>
      <c r="F316" s="22" t="s">
        <v>59</v>
      </c>
      <c r="G316" s="147" t="s">
        <v>60</v>
      </c>
      <c r="H316" s="118" t="s">
        <v>61</v>
      </c>
      <c r="I316" t="s">
        <v>124</v>
      </c>
      <c r="Q316" s="106"/>
    </row>
    <row r="317" spans="2:22">
      <c r="B317" s="23" t="s">
        <v>64</v>
      </c>
      <c r="C317" s="2" t="s">
        <v>65</v>
      </c>
      <c r="D317" s="23" t="s">
        <v>66</v>
      </c>
      <c r="E317" s="16">
        <f>(('Customer Numbers - North West'!$D$16*E$285)+('Customer Numbers - North West'!$D$17*E$286)+('Customer Numbers - North West'!$D$18*E$287))</f>
        <v>9.2601029709569287E-3</v>
      </c>
      <c r="F317" s="16">
        <f>(('Customer Numbers - North West'!$D$16*F$285)+('Customer Numbers - North West'!$D$17*F$286)+('Customer Numbers - North West'!$D$18*F$287))</f>
        <v>6.954126626289657E-3</v>
      </c>
      <c r="G317" s="150">
        <f>(('Customer Numbers - North West'!$D$16*G$285)+('Customer Numbers - North West'!$D$17*G$286)+('Customer Numbers - North West'!$D$18*G$287))</f>
        <v>4.1577656394268837E-3</v>
      </c>
      <c r="H317" s="123">
        <f>(('Customer Numbers - North West'!$D$16*H$285)+('Customer Numbers - North West'!$D$17*H$286)+('Customer Numbers - North West'!$D$18*H$287))</f>
        <v>3.7618995281602091E-3</v>
      </c>
      <c r="I317" s="99"/>
      <c r="K317" s="56"/>
      <c r="L317" s="56"/>
      <c r="M317" s="56"/>
      <c r="N317" s="56"/>
      <c r="O317" s="56"/>
      <c r="P317" s="11"/>
      <c r="Q317" s="56"/>
      <c r="R317" s="56"/>
      <c r="S317" s="56"/>
      <c r="T317" s="56"/>
      <c r="U317" s="56"/>
      <c r="V317" s="107"/>
    </row>
    <row r="318" spans="2:22">
      <c r="B318" s="23" t="s">
        <v>64</v>
      </c>
      <c r="C318" s="2" t="s">
        <v>68</v>
      </c>
      <c r="D318" s="23" t="s">
        <v>66</v>
      </c>
      <c r="E318" s="16">
        <f>(('Customer Numbers - North West'!$D$16*E$285)+('Customer Numbers - North West'!$D$17*E$286)+('Customer Numbers - North West'!$D$18*E$287))</f>
        <v>9.2601029709569287E-3</v>
      </c>
      <c r="F318" s="16">
        <f>(('Customer Numbers - North West'!$D$16*F$285)+('Customer Numbers - North West'!$D$17*F$286)+('Customer Numbers - North West'!$D$18*F$287))</f>
        <v>6.954126626289657E-3</v>
      </c>
      <c r="G318" s="150">
        <f>(('Customer Numbers - North West'!$D$16*G$285)+('Customer Numbers - North West'!$D$17*G$286)+('Customer Numbers - North West'!$D$18*G$287))</f>
        <v>4.1577656394268837E-3</v>
      </c>
      <c r="H318" s="123">
        <f>(('Customer Numbers - North West'!$D$16*H$285)+('Customer Numbers - North West'!$D$17*H$286)+('Customer Numbers - North West'!$D$18*H$287))</f>
        <v>3.7618995281602091E-3</v>
      </c>
      <c r="I318" s="99"/>
      <c r="K318" s="56"/>
      <c r="L318" s="56"/>
      <c r="M318" s="56"/>
      <c r="N318" s="56"/>
      <c r="O318" s="56"/>
      <c r="P318" s="11"/>
      <c r="Q318" s="56"/>
      <c r="R318" s="56"/>
      <c r="S318" s="56"/>
      <c r="T318" s="56"/>
      <c r="U318" s="56"/>
      <c r="V318" s="107"/>
    </row>
    <row r="319" spans="2:22">
      <c r="B319" s="23" t="s">
        <v>64</v>
      </c>
      <c r="C319" s="2" t="s">
        <v>69</v>
      </c>
      <c r="D319" s="23" t="s">
        <v>66</v>
      </c>
      <c r="E319" s="16">
        <f>(('Customer Numbers - North West'!$D$16*E$285)+('Customer Numbers - North West'!$D$17*E$286)+('Customer Numbers - North West'!$D$18*E$287))</f>
        <v>9.2601029709569287E-3</v>
      </c>
      <c r="F319" s="16">
        <f>(('Customer Numbers - North West'!$D$16*F$285)+('Customer Numbers - North West'!$D$17*F$286)+('Customer Numbers - North West'!$D$18*F$287))</f>
        <v>6.954126626289657E-3</v>
      </c>
      <c r="G319" s="150">
        <f>(('Customer Numbers - North West'!$D$16*G$285)+('Customer Numbers - North West'!$D$17*G$286)+('Customer Numbers - North West'!$D$18*G$287))</f>
        <v>4.1577656394268837E-3</v>
      </c>
      <c r="H319" s="123">
        <f>(('Customer Numbers - North West'!$D$16*H$285)+('Customer Numbers - North West'!$D$17*H$286)+('Customer Numbers - North West'!$D$18*H$287))</f>
        <v>3.7618995281602091E-3</v>
      </c>
      <c r="I319" s="99"/>
      <c r="K319" s="56"/>
      <c r="L319" s="56"/>
      <c r="M319" s="56"/>
      <c r="N319" s="56"/>
      <c r="O319" s="56"/>
      <c r="P319" s="11"/>
      <c r="Q319" s="56"/>
      <c r="R319" s="56"/>
      <c r="S319" s="56"/>
      <c r="T319" s="56"/>
      <c r="U319" s="56"/>
      <c r="V319" s="107"/>
    </row>
    <row r="320" spans="2:22">
      <c r="B320" s="23" t="s">
        <v>70</v>
      </c>
      <c r="C320" s="2" t="s">
        <v>65</v>
      </c>
      <c r="D320" s="23" t="s">
        <v>66</v>
      </c>
      <c r="E320" s="16">
        <f>(('Customer Numbers - North West'!$D$21*E$288)+('Customer Numbers - North West'!$D$22*E$289)+('Customer Numbers - North West'!$D$23*E$290))</f>
        <v>2.2198218626864781E-3</v>
      </c>
      <c r="F320" s="16">
        <f>(('Customer Numbers - North West'!$D$21*F$288)+('Customer Numbers - North West'!$D$22*F$289)+('Customer Numbers - North West'!$D$23*F$290))</f>
        <v>1.6406141481485972E-3</v>
      </c>
      <c r="G320" s="150">
        <f>(('Customer Numbers - North West'!$D$21*G$288)+('Customer Numbers - North West'!$D$22*G$289)+('Customer Numbers - North West'!$D$23*G$290))</f>
        <v>9.7842206851699726E-4</v>
      </c>
      <c r="H320" s="123">
        <f>(('Customer Numbers - North West'!$D$21*H$288)+('Customer Numbers - North West'!$D$22*H$289)+('Customer Numbers - North West'!$D$23*H$290))</f>
        <v>2.1543364199340886E-3</v>
      </c>
      <c r="I320" s="99"/>
      <c r="K320" s="56"/>
      <c r="L320" s="56"/>
      <c r="M320" s="56"/>
      <c r="N320" s="56"/>
      <c r="O320" s="56"/>
      <c r="Q320" s="56"/>
      <c r="R320" s="56"/>
      <c r="S320" s="56"/>
      <c r="T320" s="56"/>
      <c r="U320" s="56"/>
    </row>
    <row r="321" spans="2:21">
      <c r="B321" s="23" t="s">
        <v>70</v>
      </c>
      <c r="C321" s="2" t="s">
        <v>68</v>
      </c>
      <c r="D321" s="23" t="s">
        <v>66</v>
      </c>
      <c r="E321" s="16">
        <f>(('Customer Numbers - North West'!$D$21*E$288)+('Customer Numbers - North West'!$D$22*E$289)+('Customer Numbers - North West'!$D$23*E$290))</f>
        <v>2.2198218626864781E-3</v>
      </c>
      <c r="F321" s="16">
        <f>(('Customer Numbers - North West'!$D$21*F$288)+('Customer Numbers - North West'!$D$22*F$289)+('Customer Numbers - North West'!$D$23*F$290))</f>
        <v>1.6406141481485972E-3</v>
      </c>
      <c r="G321" s="150">
        <f>(('Customer Numbers - North West'!$D$21*G$288)+('Customer Numbers - North West'!$D$22*G$289)+('Customer Numbers - North West'!$D$23*G$290))</f>
        <v>9.7842206851699726E-4</v>
      </c>
      <c r="H321" s="123">
        <f>(('Customer Numbers - North West'!$D$21*H$288)+('Customer Numbers - North West'!$D$22*H$289)+('Customer Numbers - North West'!$D$23*H$290))</f>
        <v>2.1543364199340886E-3</v>
      </c>
      <c r="I321" s="99"/>
      <c r="K321" s="56"/>
      <c r="L321" s="56"/>
      <c r="M321" s="56"/>
      <c r="N321" s="56"/>
      <c r="O321" s="56"/>
      <c r="Q321" s="56"/>
      <c r="R321" s="56"/>
      <c r="S321" s="56"/>
      <c r="T321" s="56"/>
      <c r="U321" s="56"/>
    </row>
    <row r="322" spans="2:21">
      <c r="B322" s="23" t="s">
        <v>70</v>
      </c>
      <c r="C322" s="2" t="s">
        <v>69</v>
      </c>
      <c r="D322" s="23" t="s">
        <v>66</v>
      </c>
      <c r="E322" s="16">
        <f>(('Customer Numbers - North West'!$D$21*E$288)+('Customer Numbers - North West'!$D$22*E$289)+('Customer Numbers - North West'!$D$23*E$290))</f>
        <v>2.2198218626864781E-3</v>
      </c>
      <c r="F322" s="16">
        <f>(('Customer Numbers - North West'!$D$21*F$288)+('Customer Numbers - North West'!$D$22*F$289)+('Customer Numbers - North West'!$D$23*F$290))</f>
        <v>1.6406141481485972E-3</v>
      </c>
      <c r="G322" s="150">
        <f>(('Customer Numbers - North West'!$D$21*G$288)+('Customer Numbers - North West'!$D$22*G$289)+('Customer Numbers - North West'!$D$23*G$290))</f>
        <v>9.7842206851699726E-4</v>
      </c>
      <c r="H322" s="123">
        <f>(('Customer Numbers - North West'!$D$21*H$288)+('Customer Numbers - North West'!$D$22*H$289)+('Customer Numbers - North West'!$D$23*H$290))</f>
        <v>2.1543364199340886E-3</v>
      </c>
      <c r="I322" s="99"/>
      <c r="K322" s="56"/>
      <c r="L322" s="56"/>
      <c r="M322" s="56"/>
      <c r="N322" s="56"/>
      <c r="O322" s="56"/>
      <c r="Q322" s="56"/>
      <c r="R322" s="56"/>
      <c r="S322" s="56"/>
      <c r="T322" s="56"/>
      <c r="U322" s="56"/>
    </row>
    <row r="323" spans="2:21">
      <c r="B323" s="23" t="s">
        <v>64</v>
      </c>
      <c r="C323" s="2" t="s">
        <v>65</v>
      </c>
      <c r="D323" s="23" t="s">
        <v>71</v>
      </c>
      <c r="E323" s="16">
        <f>(('Customer Numbers - North West'!$D$16*E$291)+('Customer Numbers - North West'!$D$17*E$292)+('Customer Numbers - North West'!$D$18*E$293))</f>
        <v>5.8719900731554493E-3</v>
      </c>
      <c r="F323" s="16">
        <f>(('Customer Numbers - North West'!$D$16*F$291)+('Customer Numbers - North West'!$D$17*F$292)+('Customer Numbers - North West'!$D$18*F$293))</f>
        <v>7.0093769024148368E-3</v>
      </c>
      <c r="G323" s="150">
        <f>(('Customer Numbers - North West'!$D$16*G$291)+('Customer Numbers - North West'!$D$17*G$292)+('Customer Numbers - North West'!$D$18*G$293))</f>
        <v>7.0093769024148368E-3</v>
      </c>
      <c r="H323" s="123">
        <f>(('Customer Numbers - North West'!$D$16*H$291)+('Customer Numbers - North West'!$D$17*H$292)+('Customer Numbers - North West'!$D$18*H$293))</f>
        <v>7.0234089601353003E-3</v>
      </c>
      <c r="I323" s="99"/>
      <c r="K323" s="56"/>
      <c r="L323" s="56"/>
      <c r="M323" s="56"/>
      <c r="N323" s="56"/>
      <c r="O323" s="56"/>
      <c r="Q323" s="56"/>
      <c r="R323" s="56"/>
      <c r="S323" s="56"/>
      <c r="T323" s="56"/>
      <c r="U323" s="56"/>
    </row>
    <row r="324" spans="2:21">
      <c r="B324" s="23" t="s">
        <v>64</v>
      </c>
      <c r="C324" s="2" t="s">
        <v>68</v>
      </c>
      <c r="D324" s="23" t="s">
        <v>71</v>
      </c>
      <c r="E324" s="16">
        <f>(('Customer Numbers - North West'!$D$16*E$291)+('Customer Numbers - North West'!$D$17*E$292)+('Customer Numbers - North West'!$D$18*E$293))</f>
        <v>5.8719900731554493E-3</v>
      </c>
      <c r="F324" s="16">
        <f>(('Customer Numbers - North West'!$D$16*F$291)+('Customer Numbers - North West'!$D$17*F$292)+('Customer Numbers - North West'!$D$18*F$293))</f>
        <v>7.0093769024148368E-3</v>
      </c>
      <c r="G324" s="150">
        <f>(('Customer Numbers - North West'!$D$16*G$291)+('Customer Numbers - North West'!$D$17*G$292)+('Customer Numbers - North West'!$D$18*G$293))</f>
        <v>7.0093769024148368E-3</v>
      </c>
      <c r="H324" s="123">
        <f>(('Customer Numbers - North West'!$D$16*H$291)+('Customer Numbers - North West'!$D$17*H$292)+('Customer Numbers - North West'!$D$18*H$293))</f>
        <v>7.0234089601353003E-3</v>
      </c>
      <c r="I324" s="99"/>
      <c r="K324" s="56"/>
      <c r="L324" s="56"/>
      <c r="M324" s="56"/>
      <c r="N324" s="56"/>
      <c r="O324" s="56"/>
      <c r="Q324" s="56"/>
      <c r="R324" s="56"/>
      <c r="S324" s="56"/>
      <c r="T324" s="56"/>
      <c r="U324" s="56"/>
    </row>
    <row r="325" spans="2:21">
      <c r="B325" s="23" t="s">
        <v>64</v>
      </c>
      <c r="C325" s="2" t="s">
        <v>69</v>
      </c>
      <c r="D325" s="23" t="s">
        <v>71</v>
      </c>
      <c r="E325" s="16">
        <f>(('Customer Numbers - North West'!$D$16*E$291)+('Customer Numbers - North West'!$D$17*E$292)+('Customer Numbers - North West'!$D$18*E$293))</f>
        <v>5.8719900731554493E-3</v>
      </c>
      <c r="F325" s="16">
        <f>(('Customer Numbers - North West'!$D$16*F$291)+('Customer Numbers - North West'!$D$17*F$292)+('Customer Numbers - North West'!$D$18*F$293))</f>
        <v>7.0093769024148368E-3</v>
      </c>
      <c r="G325" s="150">
        <f>(('Customer Numbers - North West'!$D$16*G$291)+('Customer Numbers - North West'!$D$17*G$292)+('Customer Numbers - North West'!$D$18*G$293))</f>
        <v>7.0093769024148368E-3</v>
      </c>
      <c r="H325" s="123">
        <f>(('Customer Numbers - North West'!$D$16*H$291)+('Customer Numbers - North West'!$D$17*H$292)+('Customer Numbers - North West'!$D$18*H$293))</f>
        <v>7.0234089601353003E-3</v>
      </c>
      <c r="I325" s="99"/>
      <c r="K325" s="56"/>
      <c r="L325" s="56"/>
      <c r="M325" s="56"/>
      <c r="N325" s="56"/>
      <c r="O325" s="56"/>
      <c r="Q325" s="56"/>
      <c r="R325" s="56"/>
      <c r="S325" s="56"/>
      <c r="T325" s="56"/>
      <c r="U325" s="56"/>
    </row>
    <row r="326" spans="2:21">
      <c r="B326" s="23" t="s">
        <v>70</v>
      </c>
      <c r="C326" s="2" t="s">
        <v>65</v>
      </c>
      <c r="D326" s="23" t="s">
        <v>71</v>
      </c>
      <c r="E326" s="16">
        <f>(('Customer Numbers - North West'!$D$21*E$294)+('Customer Numbers - North West'!$D$22*E$295)+('Customer Numbers - North West'!$D$23*E$296))</f>
        <v>3.5537604789181373E-3</v>
      </c>
      <c r="F326" s="16">
        <f>(('Customer Numbers - North West'!$D$21*F$294)+('Customer Numbers - North West'!$D$22*F$295)+('Customer Numbers - North West'!$D$23*F$296))</f>
        <v>3.6293400663354697E-3</v>
      </c>
      <c r="G326" s="150">
        <f>(('Customer Numbers - North West'!$D$21*G$294)+('Customer Numbers - North West'!$D$22*G$295)+('Customer Numbers - North West'!$D$23*G$296))</f>
        <v>3.6293400663354697E-3</v>
      </c>
      <c r="H326" s="123">
        <f>(('Customer Numbers - North West'!$D$21*H$294)+('Customer Numbers - North West'!$D$22*H$295)+('Customer Numbers - North West'!$D$23*H$296))</f>
        <v>3.6673882844591387E-3</v>
      </c>
      <c r="I326" s="99"/>
      <c r="K326" s="56"/>
      <c r="L326" s="56"/>
      <c r="M326" s="56"/>
      <c r="N326" s="56"/>
      <c r="O326" s="56"/>
      <c r="Q326" s="56"/>
      <c r="R326" s="56"/>
      <c r="S326" s="56"/>
      <c r="T326" s="56"/>
      <c r="U326" s="56"/>
    </row>
    <row r="327" spans="2:21">
      <c r="B327" s="23" t="s">
        <v>70</v>
      </c>
      <c r="C327" s="2" t="s">
        <v>68</v>
      </c>
      <c r="D327" s="23" t="s">
        <v>71</v>
      </c>
      <c r="E327" s="16">
        <f>(('Customer Numbers - North West'!$D$21*E$294)+('Customer Numbers - North West'!$D$22*E$295)+('Customer Numbers - North West'!$D$23*E$296))</f>
        <v>3.5537604789181373E-3</v>
      </c>
      <c r="F327" s="16">
        <f>(('Customer Numbers - North West'!$D$21*F$294)+('Customer Numbers - North West'!$D$22*F$295)+('Customer Numbers - North West'!$D$23*F$296))</f>
        <v>3.6293400663354697E-3</v>
      </c>
      <c r="G327" s="150">
        <f>(('Customer Numbers - North West'!$D$21*G$294)+('Customer Numbers - North West'!$D$22*G$295)+('Customer Numbers - North West'!$D$23*G$296))</f>
        <v>3.6293400663354697E-3</v>
      </c>
      <c r="H327" s="123">
        <f>(('Customer Numbers - North West'!$D$21*H$294)+('Customer Numbers - North West'!$D$22*H$295)+('Customer Numbers - North West'!$D$23*H$296))</f>
        <v>3.6673882844591387E-3</v>
      </c>
      <c r="I327" s="99"/>
      <c r="K327" s="56"/>
      <c r="L327" s="56"/>
      <c r="M327" s="56"/>
      <c r="N327" s="56"/>
      <c r="O327" s="56"/>
      <c r="Q327" s="56"/>
      <c r="R327" s="56"/>
      <c r="S327" s="56"/>
      <c r="T327" s="56"/>
      <c r="U327" s="56"/>
    </row>
    <row r="328" spans="2:21">
      <c r="B328" s="23" t="s">
        <v>70</v>
      </c>
      <c r="C328" s="2" t="s">
        <v>69</v>
      </c>
      <c r="D328" s="23" t="s">
        <v>71</v>
      </c>
      <c r="E328" s="16">
        <f>(('Customer Numbers - North West'!$D$21*E$294)+('Customer Numbers - North West'!$D$22*E$295)+('Customer Numbers - North West'!$D$23*E$296))</f>
        <v>3.5537604789181373E-3</v>
      </c>
      <c r="F328" s="16">
        <f>(('Customer Numbers - North West'!$D$21*F$294)+('Customer Numbers - North West'!$D$22*F$295)+('Customer Numbers - North West'!$D$23*F$296))</f>
        <v>3.6293400663354697E-3</v>
      </c>
      <c r="G328" s="150">
        <f>(('Customer Numbers - North West'!$D$21*G$294)+('Customer Numbers - North West'!$D$22*G$295)+('Customer Numbers - North West'!$D$23*G$296))</f>
        <v>3.6293400663354697E-3</v>
      </c>
      <c r="H328" s="123">
        <f>(('Customer Numbers - North West'!$D$21*H$294)+('Customer Numbers - North West'!$D$22*H$295)+('Customer Numbers - North West'!$D$23*H$296))</f>
        <v>3.6673882844591387E-3</v>
      </c>
      <c r="I328" s="99"/>
      <c r="K328" s="56"/>
      <c r="L328" s="56"/>
      <c r="M328" s="56"/>
      <c r="N328" s="56"/>
      <c r="O328" s="56"/>
      <c r="Q328" s="56"/>
      <c r="R328" s="56"/>
      <c r="S328" s="56"/>
      <c r="T328" s="56"/>
      <c r="U328" s="56"/>
    </row>
    <row r="329" spans="2:21">
      <c r="E329" s="26"/>
      <c r="F329" s="26"/>
      <c r="G329" s="26"/>
      <c r="H329" s="124"/>
      <c r="I329" s="165"/>
    </row>
    <row r="330" spans="2:21" s="82" customFormat="1">
      <c r="B330" s="172" t="s">
        <v>29</v>
      </c>
      <c r="F330" s="108"/>
      <c r="G330" s="109" t="s">
        <v>125</v>
      </c>
      <c r="H330" s="132"/>
      <c r="I330" s="110"/>
    </row>
    <row r="331" spans="2:21" ht="25.5">
      <c r="B331" s="23"/>
      <c r="C331" s="2"/>
      <c r="D331" s="2"/>
      <c r="E331" s="24" t="s">
        <v>50</v>
      </c>
      <c r="F331" s="24" t="s">
        <v>51</v>
      </c>
      <c r="G331" s="146" t="s">
        <v>52</v>
      </c>
      <c r="H331" s="117" t="s">
        <v>53</v>
      </c>
    </row>
    <row r="332" spans="2:21">
      <c r="B332" s="169" t="s">
        <v>55</v>
      </c>
      <c r="C332" s="5" t="s">
        <v>56</v>
      </c>
      <c r="D332" s="5" t="s">
        <v>57</v>
      </c>
      <c r="E332" s="22" t="s">
        <v>58</v>
      </c>
      <c r="F332" s="22" t="s">
        <v>59</v>
      </c>
      <c r="G332" s="147" t="s">
        <v>60</v>
      </c>
      <c r="H332" s="118" t="s">
        <v>61</v>
      </c>
      <c r="I332" t="s">
        <v>126</v>
      </c>
    </row>
    <row r="333" spans="2:21">
      <c r="B333" s="23" t="s">
        <v>64</v>
      </c>
      <c r="C333" s="2" t="s">
        <v>65</v>
      </c>
      <c r="D333" s="23" t="s">
        <v>66</v>
      </c>
      <c r="E333" s="16">
        <f t="shared" ref="E333:H344" si="40">E301+E317</f>
        <v>0.67008307128382805</v>
      </c>
      <c r="F333" s="16">
        <f t="shared" si="40"/>
        <v>0.50302213179031674</v>
      </c>
      <c r="G333" s="150">
        <f t="shared" si="40"/>
        <v>0.30046414526646892</v>
      </c>
      <c r="H333" s="123">
        <f t="shared" si="40"/>
        <v>0.27312288907466292</v>
      </c>
      <c r="I333" s="8" t="s">
        <v>127</v>
      </c>
      <c r="L333" s="56"/>
      <c r="M333" s="56"/>
      <c r="N333" s="56"/>
      <c r="O333" s="56"/>
    </row>
    <row r="334" spans="2:21">
      <c r="B334" s="23" t="s">
        <v>64</v>
      </c>
      <c r="C334" s="2" t="s">
        <v>68</v>
      </c>
      <c r="D334" s="23" t="s">
        <v>66</v>
      </c>
      <c r="E334" s="16">
        <f t="shared" si="40"/>
        <v>0.66659675618681569</v>
      </c>
      <c r="F334" s="16">
        <f t="shared" si="40"/>
        <v>0.49664520478890856</v>
      </c>
      <c r="G334" s="150">
        <f t="shared" si="40"/>
        <v>0.29301113580020838</v>
      </c>
      <c r="H334" s="123">
        <f t="shared" si="40"/>
        <v>0.27152693600366817</v>
      </c>
      <c r="K334" s="56"/>
      <c r="L334" s="56"/>
      <c r="M334" s="56"/>
      <c r="N334" s="56"/>
      <c r="O334" s="56"/>
    </row>
    <row r="335" spans="2:21">
      <c r="B335" s="23" t="s">
        <v>64</v>
      </c>
      <c r="C335" s="2" t="s">
        <v>69</v>
      </c>
      <c r="D335" s="23" t="s">
        <v>66</v>
      </c>
      <c r="E335" s="16">
        <f t="shared" si="40"/>
        <v>0.68571022753198807</v>
      </c>
      <c r="F335" s="16">
        <f t="shared" si="40"/>
        <v>0.51475777055150085</v>
      </c>
      <c r="G335" s="150">
        <f t="shared" si="40"/>
        <v>0.30748070366698976</v>
      </c>
      <c r="H335" s="123">
        <f t="shared" si="40"/>
        <v>0.27935985951683751</v>
      </c>
      <c r="K335" s="56"/>
      <c r="L335" s="56"/>
      <c r="M335" s="56"/>
      <c r="N335" s="56"/>
      <c r="O335" s="56"/>
    </row>
    <row r="336" spans="2:21">
      <c r="B336" s="23" t="s">
        <v>70</v>
      </c>
      <c r="C336" s="2" t="s">
        <v>65</v>
      </c>
      <c r="D336" s="23" t="s">
        <v>66</v>
      </c>
      <c r="E336" s="16">
        <f t="shared" si="40"/>
        <v>0.17132770122968671</v>
      </c>
      <c r="F336" s="16">
        <f t="shared" si="40"/>
        <v>0.12656855743732162</v>
      </c>
      <c r="G336" s="150">
        <f t="shared" si="40"/>
        <v>7.5394271115929778E-2</v>
      </c>
      <c r="H336" s="123">
        <f t="shared" si="40"/>
        <v>6.8614125219975314E-2</v>
      </c>
      <c r="K336" s="56"/>
      <c r="L336" s="56"/>
      <c r="M336" s="56"/>
      <c r="N336" s="56"/>
      <c r="O336" s="56"/>
    </row>
    <row r="337" spans="2:15">
      <c r="B337" s="23" t="s">
        <v>70</v>
      </c>
      <c r="C337" s="2" t="s">
        <v>68</v>
      </c>
      <c r="D337" s="23" t="s">
        <v>66</v>
      </c>
      <c r="E337" s="16">
        <f t="shared" si="40"/>
        <v>0.1776711429183839</v>
      </c>
      <c r="F337" s="16">
        <f t="shared" si="40"/>
        <v>0.12991392509450964</v>
      </c>
      <c r="G337" s="150">
        <f t="shared" si="40"/>
        <v>7.4575442483547361E-2</v>
      </c>
      <c r="H337" s="123">
        <f t="shared" si="40"/>
        <v>6.8721977806507545E-2</v>
      </c>
      <c r="K337" s="56"/>
      <c r="L337" s="56"/>
      <c r="M337" s="56"/>
      <c r="N337" s="56"/>
      <c r="O337" s="56"/>
    </row>
    <row r="338" spans="2:15">
      <c r="B338" s="23" t="s">
        <v>70</v>
      </c>
      <c r="C338" s="2" t="s">
        <v>69</v>
      </c>
      <c r="D338" s="23" t="s">
        <v>66</v>
      </c>
      <c r="E338" s="16">
        <f t="shared" si="40"/>
        <v>0.17531989772911621</v>
      </c>
      <c r="F338" s="16">
        <f t="shared" si="40"/>
        <v>0.12951908881519839</v>
      </c>
      <c r="G338" s="150">
        <f t="shared" si="40"/>
        <v>7.7153895715793314E-2</v>
      </c>
      <c r="H338" s="123">
        <f t="shared" si="40"/>
        <v>7.2062518687349184E-2</v>
      </c>
      <c r="K338" s="56"/>
      <c r="L338" s="56"/>
      <c r="M338" s="56"/>
      <c r="N338" s="56"/>
      <c r="O338" s="56"/>
    </row>
    <row r="339" spans="2:15">
      <c r="B339" s="23" t="s">
        <v>64</v>
      </c>
      <c r="C339" s="2" t="s">
        <v>65</v>
      </c>
      <c r="D339" s="23" t="s">
        <v>71</v>
      </c>
      <c r="E339" s="16">
        <f t="shared" si="40"/>
        <v>0.44338512314179734</v>
      </c>
      <c r="F339" s="16">
        <f t="shared" si="40"/>
        <v>0.52533094903380828</v>
      </c>
      <c r="G339" s="150">
        <f t="shared" si="40"/>
        <v>0.52533094903380828</v>
      </c>
      <c r="H339" s="123">
        <f t="shared" si="40"/>
        <v>0.53272537847614354</v>
      </c>
      <c r="K339" s="56"/>
      <c r="L339" s="56"/>
      <c r="M339" s="56"/>
      <c r="N339" s="56"/>
      <c r="O339" s="56"/>
    </row>
    <row r="340" spans="2:15">
      <c r="B340" s="23" t="s">
        <v>64</v>
      </c>
      <c r="C340" s="2" t="s">
        <v>68</v>
      </c>
      <c r="D340" s="23" t="s">
        <v>71</v>
      </c>
      <c r="E340" s="16">
        <f t="shared" si="40"/>
        <v>0.4476915370792684</v>
      </c>
      <c r="F340" s="16">
        <f t="shared" si="40"/>
        <v>0.53047150240830099</v>
      </c>
      <c r="G340" s="150">
        <f t="shared" si="40"/>
        <v>0.53047150240830099</v>
      </c>
      <c r="H340" s="123">
        <f t="shared" si="40"/>
        <v>0.53787622271424229</v>
      </c>
      <c r="K340" s="56"/>
      <c r="L340" s="56"/>
      <c r="M340" s="56"/>
      <c r="N340" s="56"/>
      <c r="O340" s="56"/>
    </row>
    <row r="341" spans="2:15">
      <c r="B341" s="23" t="s">
        <v>64</v>
      </c>
      <c r="C341" s="2" t="s">
        <v>69</v>
      </c>
      <c r="D341" s="23" t="s">
        <v>71</v>
      </c>
      <c r="E341" s="16">
        <f t="shared" si="40"/>
        <v>0.482174605612049</v>
      </c>
      <c r="F341" s="16">
        <f t="shared" si="40"/>
        <v>0.56738122251483503</v>
      </c>
      <c r="G341" s="150">
        <f t="shared" si="40"/>
        <v>0.56738122251483503</v>
      </c>
      <c r="H341" s="123">
        <f t="shared" si="40"/>
        <v>0.57256688823382251</v>
      </c>
      <c r="K341" s="56"/>
      <c r="L341" s="56"/>
      <c r="M341" s="56"/>
      <c r="N341" s="56"/>
      <c r="O341" s="56"/>
    </row>
    <row r="342" spans="2:15">
      <c r="B342" s="23" t="s">
        <v>70</v>
      </c>
      <c r="C342" s="2" t="s">
        <v>65</v>
      </c>
      <c r="D342" s="23" t="s">
        <v>71</v>
      </c>
      <c r="E342" s="16">
        <f t="shared" si="40"/>
        <v>0.30260645023997179</v>
      </c>
      <c r="F342" s="16">
        <f t="shared" si="40"/>
        <v>0.30825279930520844</v>
      </c>
      <c r="G342" s="150">
        <f t="shared" si="40"/>
        <v>0.30825279930520844</v>
      </c>
      <c r="H342" s="123">
        <f t="shared" si="40"/>
        <v>0.3174107144894307</v>
      </c>
      <c r="K342" s="56"/>
      <c r="L342" s="56"/>
      <c r="M342" s="56"/>
      <c r="N342" s="56"/>
      <c r="O342" s="56"/>
    </row>
    <row r="343" spans="2:15">
      <c r="B343" s="23" t="s">
        <v>70</v>
      </c>
      <c r="C343" s="2" t="s">
        <v>68</v>
      </c>
      <c r="D343" s="23" t="s">
        <v>71</v>
      </c>
      <c r="E343" s="16">
        <f t="shared" si="40"/>
        <v>0.30520046057632161</v>
      </c>
      <c r="F343" s="16">
        <f t="shared" si="40"/>
        <v>0.31090197774648276</v>
      </c>
      <c r="G343" s="150">
        <f t="shared" si="40"/>
        <v>0.31090197774648276</v>
      </c>
      <c r="H343" s="123">
        <f t="shared" si="40"/>
        <v>0.32008766561591495</v>
      </c>
      <c r="K343" s="56"/>
      <c r="L343" s="56"/>
      <c r="M343" s="56"/>
      <c r="N343" s="56"/>
      <c r="O343" s="56"/>
    </row>
    <row r="344" spans="2:15">
      <c r="B344" s="23" t="s">
        <v>70</v>
      </c>
      <c r="C344" s="2" t="s">
        <v>69</v>
      </c>
      <c r="D344" s="23" t="s">
        <v>71</v>
      </c>
      <c r="E344" s="16">
        <f t="shared" si="40"/>
        <v>0.3300796633898177</v>
      </c>
      <c r="F344" s="16">
        <f t="shared" si="40"/>
        <v>0.33793457633586854</v>
      </c>
      <c r="G344" s="150">
        <f t="shared" si="40"/>
        <v>0.33793457633586854</v>
      </c>
      <c r="H344" s="123">
        <f t="shared" si="40"/>
        <v>0.34438281998594711</v>
      </c>
      <c r="K344" s="56"/>
      <c r="L344" s="56"/>
      <c r="M344" s="56"/>
      <c r="N344" s="56"/>
      <c r="O344" s="56"/>
    </row>
    <row r="345" spans="2:15">
      <c r="D345" s="12"/>
      <c r="E345" s="26"/>
      <c r="F345" s="26"/>
      <c r="G345" s="26"/>
      <c r="H345" s="124"/>
    </row>
    <row r="346" spans="2:15">
      <c r="B346" s="170" t="s">
        <v>72</v>
      </c>
      <c r="C346" s="68"/>
      <c r="D346" s="68"/>
      <c r="E346" s="68"/>
      <c r="F346" s="68"/>
      <c r="G346" s="68"/>
      <c r="H346" s="121"/>
    </row>
    <row r="347" spans="2:15" ht="25.5">
      <c r="B347" s="23"/>
      <c r="C347" s="2"/>
      <c r="D347" s="2"/>
      <c r="E347" s="24" t="s">
        <v>50</v>
      </c>
      <c r="F347" s="24" t="s">
        <v>51</v>
      </c>
      <c r="G347" s="146" t="s">
        <v>52</v>
      </c>
      <c r="H347" s="117" t="s">
        <v>53</v>
      </c>
    </row>
    <row r="348" spans="2:15">
      <c r="B348" s="169" t="s">
        <v>55</v>
      </c>
      <c r="C348" s="5" t="s">
        <v>56</v>
      </c>
      <c r="D348" s="5" t="s">
        <v>57</v>
      </c>
      <c r="E348" s="22" t="s">
        <v>58</v>
      </c>
      <c r="F348" s="22" t="s">
        <v>59</v>
      </c>
      <c r="G348" s="147" t="s">
        <v>60</v>
      </c>
      <c r="H348" s="118" t="s">
        <v>61</v>
      </c>
    </row>
    <row r="349" spans="2:15">
      <c r="B349" s="241" t="s">
        <v>74</v>
      </c>
      <c r="C349" s="242"/>
      <c r="D349" s="242"/>
      <c r="E349" s="242"/>
      <c r="F349" s="242"/>
      <c r="G349" s="242"/>
      <c r="H349" s="243"/>
      <c r="I349" t="s">
        <v>89</v>
      </c>
    </row>
    <row r="350" spans="2:15">
      <c r="B350" s="23" t="s">
        <v>64</v>
      </c>
      <c r="C350" s="2" t="s">
        <v>65</v>
      </c>
      <c r="D350" s="23" t="s">
        <v>66</v>
      </c>
      <c r="E350" s="69">
        <f>(E333*'TDCV Values'!$C$4)</f>
        <v>1943.2409067231013</v>
      </c>
      <c r="F350" s="69">
        <f>(F333*'TDCV Values'!$C$4)</f>
        <v>1458.7641821919185</v>
      </c>
      <c r="G350" s="149">
        <f>(G333*'TDCV Values'!$C$4)</f>
        <v>871.34602127275991</v>
      </c>
      <c r="H350" s="122">
        <f>(H333*'TDCV Values'!$D$4)</f>
        <v>792.05637831652245</v>
      </c>
    </row>
    <row r="351" spans="2:15">
      <c r="B351" s="23" t="s">
        <v>64</v>
      </c>
      <c r="C351" s="2" t="s">
        <v>68</v>
      </c>
      <c r="D351" s="23" t="s">
        <v>66</v>
      </c>
      <c r="E351" s="69">
        <f>(E334*'TDCV Values'!$C$4)</f>
        <v>1933.1305929417656</v>
      </c>
      <c r="F351" s="69">
        <f>(F334*'TDCV Values'!$C$4)</f>
        <v>1440.2710938878349</v>
      </c>
      <c r="G351" s="149">
        <f>(G334*'TDCV Values'!$C$4)</f>
        <v>849.73229382060424</v>
      </c>
      <c r="H351" s="122">
        <f>(H334*'TDCV Values'!$D$4)</f>
        <v>787.4281144106377</v>
      </c>
    </row>
    <row r="352" spans="2:15">
      <c r="B352" s="23" t="s">
        <v>64</v>
      </c>
      <c r="C352" s="2" t="s">
        <v>69</v>
      </c>
      <c r="D352" s="23" t="s">
        <v>66</v>
      </c>
      <c r="E352" s="69">
        <f>(E335*'TDCV Values'!$C$4)</f>
        <v>1988.5596598427653</v>
      </c>
      <c r="F352" s="69">
        <f>(F335*'TDCV Values'!$C$4)</f>
        <v>1492.7975345993525</v>
      </c>
      <c r="G352" s="149">
        <f>(G335*'TDCV Values'!$C$4)</f>
        <v>891.69404063427032</v>
      </c>
      <c r="H352" s="122">
        <f>(H335*'TDCV Values'!$D$4)</f>
        <v>810.14359259882872</v>
      </c>
    </row>
    <row r="353" spans="2:9">
      <c r="B353" s="23" t="s">
        <v>70</v>
      </c>
      <c r="C353" s="2" t="s">
        <v>65</v>
      </c>
      <c r="D353" s="23" t="s">
        <v>66</v>
      </c>
      <c r="E353" s="69">
        <f>(E336*'TDCV Values'!$C$5)</f>
        <v>2055.9324147562406</v>
      </c>
      <c r="F353" s="69">
        <f>(F336*'TDCV Values'!$C$5)</f>
        <v>1518.8226892478594</v>
      </c>
      <c r="G353" s="149">
        <f>(G336*'TDCV Values'!$C$5)</f>
        <v>904.73125339115734</v>
      </c>
      <c r="H353" s="122">
        <f>(H336*'TDCV Values'!$D$5)</f>
        <v>823.3695026397038</v>
      </c>
    </row>
    <row r="354" spans="2:9">
      <c r="B354" s="23" t="s">
        <v>70</v>
      </c>
      <c r="C354" s="2" t="s">
        <v>68</v>
      </c>
      <c r="D354" s="23" t="s">
        <v>66</v>
      </c>
      <c r="E354" s="69">
        <f>(E337*'TDCV Values'!$C$5)</f>
        <v>2132.0537150206069</v>
      </c>
      <c r="F354" s="69">
        <f>(F337*'TDCV Values'!$C$5)</f>
        <v>1558.9671011341156</v>
      </c>
      <c r="G354" s="149">
        <f>(G337*'TDCV Values'!$C$5)</f>
        <v>894.90530980256835</v>
      </c>
      <c r="H354" s="122">
        <f>(H337*'TDCV Values'!$D$5)</f>
        <v>824.66373367809058</v>
      </c>
    </row>
    <row r="355" spans="2:9">
      <c r="B355" s="23" t="s">
        <v>70</v>
      </c>
      <c r="C355" s="2" t="s">
        <v>69</v>
      </c>
      <c r="D355" s="23" t="s">
        <v>66</v>
      </c>
      <c r="E355" s="69">
        <f>(E338*'TDCV Values'!$C$5)</f>
        <v>2103.8387727493946</v>
      </c>
      <c r="F355" s="69">
        <f>(F338*'TDCV Values'!$C$5)</f>
        <v>1554.2290657823805</v>
      </c>
      <c r="G355" s="149">
        <f>(G338*'TDCV Values'!$C$5)</f>
        <v>925.84674858951973</v>
      </c>
      <c r="H355" s="122">
        <f>(H338*'TDCV Values'!$D$5)</f>
        <v>864.75022424819019</v>
      </c>
    </row>
    <row r="356" spans="2:9">
      <c r="B356" s="241" t="s">
        <v>75</v>
      </c>
      <c r="C356" s="242"/>
      <c r="D356" s="242"/>
      <c r="E356" s="242"/>
      <c r="F356" s="242"/>
      <c r="G356" s="242"/>
      <c r="H356" s="243"/>
      <c r="I356" t="s">
        <v>76</v>
      </c>
    </row>
    <row r="357" spans="2:9">
      <c r="B357" s="23" t="s">
        <v>64</v>
      </c>
      <c r="C357" s="2" t="s">
        <v>65</v>
      </c>
      <c r="D357" s="23" t="s">
        <v>71</v>
      </c>
      <c r="E357" s="16">
        <f>E339*365</f>
        <v>161.83556994675604</v>
      </c>
      <c r="F357" s="16">
        <f t="shared" ref="F357:H357" si="41">F339*365</f>
        <v>191.74579639734003</v>
      </c>
      <c r="G357" s="150">
        <f t="shared" si="41"/>
        <v>191.74579639734003</v>
      </c>
      <c r="H357" s="123">
        <f t="shared" si="41"/>
        <v>194.44476314379239</v>
      </c>
    </row>
    <row r="358" spans="2:9">
      <c r="B358" s="23" t="s">
        <v>64</v>
      </c>
      <c r="C358" s="2" t="s">
        <v>68</v>
      </c>
      <c r="D358" s="23" t="s">
        <v>71</v>
      </c>
      <c r="E358" s="16">
        <f t="shared" ref="E358:H362" si="42">E340*365</f>
        <v>163.40741103393296</v>
      </c>
      <c r="F358" s="16">
        <f t="shared" si="42"/>
        <v>193.62209837902986</v>
      </c>
      <c r="G358" s="150">
        <f t="shared" si="42"/>
        <v>193.62209837902986</v>
      </c>
      <c r="H358" s="123">
        <f t="shared" si="42"/>
        <v>196.32482129069842</v>
      </c>
    </row>
    <row r="359" spans="2:9">
      <c r="B359" s="23" t="s">
        <v>64</v>
      </c>
      <c r="C359" s="2" t="s">
        <v>69</v>
      </c>
      <c r="D359" s="23" t="s">
        <v>71</v>
      </c>
      <c r="E359" s="16">
        <f t="shared" si="42"/>
        <v>175.99373104839788</v>
      </c>
      <c r="F359" s="16">
        <f t="shared" si="42"/>
        <v>207.09414621791478</v>
      </c>
      <c r="G359" s="150">
        <f t="shared" si="42"/>
        <v>207.09414621791478</v>
      </c>
      <c r="H359" s="123">
        <f t="shared" si="42"/>
        <v>208.98691420534522</v>
      </c>
    </row>
    <row r="360" spans="2:9">
      <c r="B360" s="23" t="s">
        <v>70</v>
      </c>
      <c r="C360" s="2" t="s">
        <v>65</v>
      </c>
      <c r="D360" s="23" t="s">
        <v>71</v>
      </c>
      <c r="E360" s="16">
        <f t="shared" si="42"/>
        <v>110.45135433758971</v>
      </c>
      <c r="F360" s="16">
        <f t="shared" si="42"/>
        <v>112.51227174640108</v>
      </c>
      <c r="G360" s="150">
        <f t="shared" si="42"/>
        <v>112.51227174640108</v>
      </c>
      <c r="H360" s="123">
        <f t="shared" si="42"/>
        <v>115.8549107886422</v>
      </c>
    </row>
    <row r="361" spans="2:9">
      <c r="B361" s="23" t="s">
        <v>70</v>
      </c>
      <c r="C361" s="2" t="s">
        <v>68</v>
      </c>
      <c r="D361" s="23" t="s">
        <v>71</v>
      </c>
      <c r="E361" s="16">
        <f t="shared" si="42"/>
        <v>111.39816811035739</v>
      </c>
      <c r="F361" s="16">
        <f t="shared" si="42"/>
        <v>113.4792218774662</v>
      </c>
      <c r="G361" s="150">
        <f t="shared" si="42"/>
        <v>113.4792218774662</v>
      </c>
      <c r="H361" s="123">
        <f t="shared" si="42"/>
        <v>116.83199794980895</v>
      </c>
    </row>
    <row r="362" spans="2:9">
      <c r="B362" s="23" t="s">
        <v>70</v>
      </c>
      <c r="C362" s="2" t="s">
        <v>69</v>
      </c>
      <c r="D362" s="23" t="s">
        <v>71</v>
      </c>
      <c r="E362" s="16">
        <f t="shared" si="42"/>
        <v>120.47907713728345</v>
      </c>
      <c r="F362" s="16">
        <f t="shared" si="42"/>
        <v>123.34612036259202</v>
      </c>
      <c r="G362" s="150">
        <f t="shared" si="42"/>
        <v>123.34612036259202</v>
      </c>
      <c r="H362" s="123">
        <f t="shared" si="42"/>
        <v>125.69972929487069</v>
      </c>
    </row>
    <row r="363" spans="2:9">
      <c r="B363" s="241" t="s">
        <v>77</v>
      </c>
      <c r="C363" s="242"/>
      <c r="D363" s="242"/>
      <c r="E363" s="242"/>
      <c r="F363" s="242"/>
      <c r="G363" s="242"/>
      <c r="H363" s="243"/>
      <c r="I363" t="s">
        <v>78</v>
      </c>
    </row>
    <row r="364" spans="2:9">
      <c r="B364" s="23" t="s">
        <v>64</v>
      </c>
      <c r="C364" s="2" t="s">
        <v>65</v>
      </c>
      <c r="D364" s="2"/>
      <c r="E364" s="16">
        <f>E350+E357</f>
        <v>2105.0764766698571</v>
      </c>
      <c r="F364" s="16">
        <f t="shared" ref="F364:H364" si="43">F350+F357</f>
        <v>1650.5099785892585</v>
      </c>
      <c r="G364" s="150">
        <f t="shared" si="43"/>
        <v>1063.0918176701</v>
      </c>
      <c r="H364" s="123">
        <f t="shared" si="43"/>
        <v>986.50114146031478</v>
      </c>
    </row>
    <row r="365" spans="2:9">
      <c r="B365" s="23" t="s">
        <v>64</v>
      </c>
      <c r="C365" s="2" t="s">
        <v>68</v>
      </c>
      <c r="D365" s="2"/>
      <c r="E365" s="16">
        <f t="shared" ref="E365:H369" si="44">E351+E358</f>
        <v>2096.5380039756988</v>
      </c>
      <c r="F365" s="16">
        <f t="shared" si="44"/>
        <v>1633.8931922668648</v>
      </c>
      <c r="G365" s="150">
        <f t="shared" si="44"/>
        <v>1043.354392199634</v>
      </c>
      <c r="H365" s="123">
        <f t="shared" si="44"/>
        <v>983.75293570133613</v>
      </c>
    </row>
    <row r="366" spans="2:9">
      <c r="B366" s="23" t="s">
        <v>64</v>
      </c>
      <c r="C366" s="2" t="s">
        <v>69</v>
      </c>
      <c r="D366" s="2"/>
      <c r="E366" s="16">
        <f t="shared" si="44"/>
        <v>2164.553390891163</v>
      </c>
      <c r="F366" s="16">
        <f t="shared" si="44"/>
        <v>1699.8916808172673</v>
      </c>
      <c r="G366" s="150">
        <f t="shared" si="44"/>
        <v>1098.7881868521852</v>
      </c>
      <c r="H366" s="123">
        <f t="shared" si="44"/>
        <v>1019.1305068041739</v>
      </c>
    </row>
    <row r="367" spans="2:9">
      <c r="B367" s="23" t="s">
        <v>70</v>
      </c>
      <c r="C367" s="2" t="s">
        <v>65</v>
      </c>
      <c r="D367" s="2"/>
      <c r="E367" s="16">
        <f t="shared" si="44"/>
        <v>2166.3837690938303</v>
      </c>
      <c r="F367" s="16">
        <f t="shared" si="44"/>
        <v>1631.3349609942604</v>
      </c>
      <c r="G367" s="150">
        <f t="shared" si="44"/>
        <v>1017.2435251375584</v>
      </c>
      <c r="H367" s="123">
        <f t="shared" si="44"/>
        <v>939.224413428346</v>
      </c>
    </row>
    <row r="368" spans="2:9">
      <c r="B368" s="23" t="s">
        <v>70</v>
      </c>
      <c r="C368" s="2" t="s">
        <v>68</v>
      </c>
      <c r="D368" s="2"/>
      <c r="E368" s="16">
        <f t="shared" si="44"/>
        <v>2243.4518831309642</v>
      </c>
      <c r="F368" s="16">
        <f t="shared" si="44"/>
        <v>1672.4463230115819</v>
      </c>
      <c r="G368" s="150">
        <f t="shared" si="44"/>
        <v>1008.3845316800346</v>
      </c>
      <c r="H368" s="123">
        <f t="shared" si="44"/>
        <v>941.49573162789954</v>
      </c>
    </row>
    <row r="369" spans="2:15">
      <c r="B369" s="23" t="s">
        <v>70</v>
      </c>
      <c r="C369" s="2" t="s">
        <v>69</v>
      </c>
      <c r="D369" s="2"/>
      <c r="E369" s="16">
        <f t="shared" si="44"/>
        <v>2224.3178498866782</v>
      </c>
      <c r="F369" s="16">
        <f t="shared" si="44"/>
        <v>1677.5751861449726</v>
      </c>
      <c r="G369" s="150">
        <f t="shared" si="44"/>
        <v>1049.1928689521117</v>
      </c>
      <c r="H369" s="123">
        <f t="shared" si="44"/>
        <v>990.44995354306093</v>
      </c>
    </row>
    <row r="370" spans="2:15">
      <c r="B370" s="241" t="s">
        <v>77</v>
      </c>
      <c r="C370" s="242"/>
      <c r="D370" s="242"/>
      <c r="E370" s="242"/>
      <c r="F370" s="242"/>
      <c r="G370" s="242"/>
      <c r="H370" s="243"/>
      <c r="I370" t="s">
        <v>79</v>
      </c>
    </row>
    <row r="371" spans="2:15">
      <c r="B371" s="23" t="s">
        <v>80</v>
      </c>
      <c r="C371" s="2" t="s">
        <v>65</v>
      </c>
      <c r="D371" s="2"/>
      <c r="E371" s="16">
        <f>E364+E367</f>
        <v>4271.4602457636875</v>
      </c>
      <c r="F371" s="16">
        <f t="shared" ref="F371:H371" si="45">F364+F367</f>
        <v>3281.8449395835187</v>
      </c>
      <c r="G371" s="150">
        <f t="shared" si="45"/>
        <v>2080.3353428076584</v>
      </c>
      <c r="H371" s="123">
        <f t="shared" si="45"/>
        <v>1925.7255548886608</v>
      </c>
    </row>
    <row r="372" spans="2:15">
      <c r="B372" s="23" t="s">
        <v>80</v>
      </c>
      <c r="C372" s="2" t="s">
        <v>68</v>
      </c>
      <c r="D372" s="2"/>
      <c r="E372" s="16">
        <f t="shared" ref="E372:H373" si="46">E365+E368</f>
        <v>4339.9898871066634</v>
      </c>
      <c r="F372" s="16">
        <f t="shared" si="46"/>
        <v>3306.3395152784469</v>
      </c>
      <c r="G372" s="150">
        <f t="shared" si="46"/>
        <v>2051.7389238796686</v>
      </c>
      <c r="H372" s="123">
        <f t="shared" si="46"/>
        <v>1925.2486673292356</v>
      </c>
    </row>
    <row r="373" spans="2:15">
      <c r="B373" s="23" t="s">
        <v>80</v>
      </c>
      <c r="C373" s="2" t="s">
        <v>69</v>
      </c>
      <c r="D373" s="2"/>
      <c r="E373" s="16">
        <f t="shared" si="46"/>
        <v>4388.8712407778412</v>
      </c>
      <c r="F373" s="16">
        <f t="shared" si="46"/>
        <v>3377.4668669622397</v>
      </c>
      <c r="G373" s="150">
        <f t="shared" si="46"/>
        <v>2147.9810558042968</v>
      </c>
      <c r="H373" s="123">
        <f t="shared" si="46"/>
        <v>2009.5804603472347</v>
      </c>
    </row>
    <row r="374" spans="2:15">
      <c r="D374" s="12"/>
      <c r="E374" s="26"/>
      <c r="F374" s="26"/>
      <c r="G374" s="26"/>
      <c r="H374" s="124"/>
    </row>
    <row r="375" spans="2:15">
      <c r="B375" s="81" t="s">
        <v>30</v>
      </c>
      <c r="C375" s="82"/>
      <c r="D375" s="82"/>
      <c r="E375" s="93"/>
      <c r="F375" s="93"/>
      <c r="G375" s="93"/>
      <c r="H375" s="139"/>
    </row>
    <row r="376" spans="2:15" ht="25.5">
      <c r="B376" s="23"/>
      <c r="C376" s="2"/>
      <c r="D376" s="2"/>
      <c r="E376" s="24" t="s">
        <v>50</v>
      </c>
      <c r="F376" s="24" t="s">
        <v>51</v>
      </c>
      <c r="G376" s="146" t="s">
        <v>52</v>
      </c>
      <c r="H376" s="117" t="s">
        <v>53</v>
      </c>
      <c r="I376" t="s">
        <v>128</v>
      </c>
    </row>
    <row r="377" spans="2:15">
      <c r="B377" s="169" t="s">
        <v>55</v>
      </c>
      <c r="C377" s="5" t="s">
        <v>56</v>
      </c>
      <c r="D377" s="5" t="s">
        <v>57</v>
      </c>
      <c r="E377" s="22" t="s">
        <v>58</v>
      </c>
      <c r="F377" s="22" t="s">
        <v>59</v>
      </c>
      <c r="G377" s="147" t="s">
        <v>60</v>
      </c>
      <c r="H377" s="118" t="s">
        <v>61</v>
      </c>
    </row>
    <row r="378" spans="2:15">
      <c r="B378" s="241" t="s">
        <v>77</v>
      </c>
      <c r="C378" s="242"/>
      <c r="D378" s="242"/>
      <c r="E378" s="242"/>
      <c r="F378" s="242"/>
      <c r="G378" s="242"/>
      <c r="H378" s="243"/>
      <c r="K378" s="13"/>
      <c r="L378" s="13"/>
      <c r="M378" s="13"/>
      <c r="N378" s="13"/>
      <c r="O378" s="13"/>
    </row>
    <row r="379" spans="2:15">
      <c r="B379" s="23" t="s">
        <v>64</v>
      </c>
      <c r="C379" s="2" t="s">
        <v>65</v>
      </c>
      <c r="D379" s="2"/>
      <c r="E379" s="16">
        <f t="shared" ref="E379:H384" si="47">E364-E38</f>
        <v>11.092149664910266</v>
      </c>
      <c r="F379" s="16">
        <f t="shared" si="47"/>
        <v>9.456799558223338</v>
      </c>
      <c r="G379" s="150">
        <f t="shared" si="47"/>
        <v>7.2946779738163059</v>
      </c>
      <c r="H379" s="123">
        <f t="shared" si="47"/>
        <v>8.2362556078446687</v>
      </c>
      <c r="K379" s="13"/>
      <c r="L379" s="13"/>
      <c r="M379" s="13"/>
      <c r="N379" s="13"/>
      <c r="O379" s="13"/>
    </row>
    <row r="380" spans="2:15">
      <c r="B380" s="23" t="s">
        <v>64</v>
      </c>
      <c r="C380" s="2" t="s">
        <v>68</v>
      </c>
      <c r="D380" s="2"/>
      <c r="E380" s="16">
        <f t="shared" si="47"/>
        <v>13.856897259913694</v>
      </c>
      <c r="F380" s="16">
        <f t="shared" si="47"/>
        <v>7.4268974119538598</v>
      </c>
      <c r="G380" s="150">
        <f t="shared" si="47"/>
        <v>-0.68254944994828293</v>
      </c>
      <c r="H380" s="123">
        <f t="shared" si="47"/>
        <v>-7.1519818196967435</v>
      </c>
      <c r="K380" s="13"/>
      <c r="L380" s="13"/>
      <c r="M380" s="13"/>
      <c r="N380" s="13"/>
      <c r="O380" s="13"/>
    </row>
    <row r="381" spans="2:15">
      <c r="B381" s="23" t="s">
        <v>64</v>
      </c>
      <c r="C381" s="2" t="s">
        <v>69</v>
      </c>
      <c r="D381" s="2"/>
      <c r="E381" s="16">
        <f t="shared" si="47"/>
        <v>-53.978186758018182</v>
      </c>
      <c r="F381" s="16">
        <f t="shared" si="47"/>
        <v>-42.154692736847664</v>
      </c>
      <c r="G381" s="150">
        <f t="shared" si="47"/>
        <v>-26.867836031484785</v>
      </c>
      <c r="H381" s="123">
        <f t="shared" si="47"/>
        <v>-24.713410916209909</v>
      </c>
      <c r="K381" s="13"/>
      <c r="L381" s="13"/>
      <c r="M381" s="13"/>
      <c r="N381" s="13"/>
      <c r="O381" s="13"/>
    </row>
    <row r="382" spans="2:15">
      <c r="B382" s="23" t="s">
        <v>70</v>
      </c>
      <c r="C382" s="2" t="s">
        <v>65</v>
      </c>
      <c r="D382" s="2"/>
      <c r="E382" s="16">
        <f t="shared" si="47"/>
        <v>13.674407889391205</v>
      </c>
      <c r="F382" s="16">
        <f t="shared" si="47"/>
        <v>11.571290591481329</v>
      </c>
      <c r="G382" s="150">
        <f t="shared" si="47"/>
        <v>9.4252632046470808</v>
      </c>
      <c r="H382" s="123">
        <f t="shared" si="47"/>
        <v>3.3082547845876888</v>
      </c>
      <c r="K382" s="13"/>
      <c r="L382" s="13"/>
      <c r="M382" s="13"/>
      <c r="N382" s="13"/>
      <c r="O382" s="13"/>
    </row>
    <row r="383" spans="2:15">
      <c r="B383" s="23" t="s">
        <v>70</v>
      </c>
      <c r="C383" s="2" t="s">
        <v>68</v>
      </c>
      <c r="D383" s="2"/>
      <c r="E383" s="16">
        <f t="shared" si="47"/>
        <v>1.1302147870183035</v>
      </c>
      <c r="F383" s="16">
        <f t="shared" si="47"/>
        <v>-4.799840527789911</v>
      </c>
      <c r="G383" s="150">
        <f t="shared" si="47"/>
        <v>-12.746145483368878</v>
      </c>
      <c r="H383" s="123">
        <f t="shared" si="47"/>
        <v>-4.9437894558368498</v>
      </c>
      <c r="K383" s="13"/>
      <c r="L383" s="13"/>
      <c r="M383" s="13"/>
      <c r="N383" s="13"/>
      <c r="O383" s="13"/>
    </row>
    <row r="384" spans="2:15">
      <c r="B384" s="23" t="s">
        <v>70</v>
      </c>
      <c r="C384" s="2" t="s">
        <v>69</v>
      </c>
      <c r="D384" s="2"/>
      <c r="E384" s="16">
        <f t="shared" si="47"/>
        <v>-55.907675049593308</v>
      </c>
      <c r="F384" s="16">
        <f t="shared" si="47"/>
        <v>-41.880376975849003</v>
      </c>
      <c r="G384" s="150">
        <f t="shared" si="47"/>
        <v>-25.779452336181976</v>
      </c>
      <c r="H384" s="123">
        <f t="shared" si="47"/>
        <v>-8.6053796509659151</v>
      </c>
      <c r="K384" s="13"/>
      <c r="L384" s="13"/>
      <c r="M384" s="13"/>
      <c r="N384" s="13"/>
      <c r="O384" s="13"/>
    </row>
    <row r="385" spans="2:15">
      <c r="B385" s="244" t="s">
        <v>77</v>
      </c>
      <c r="C385" s="245"/>
      <c r="D385" s="245"/>
      <c r="E385" s="245"/>
      <c r="F385" s="245"/>
      <c r="G385" s="245"/>
      <c r="H385" s="246"/>
      <c r="K385" s="13"/>
      <c r="L385" s="13"/>
      <c r="M385" s="13"/>
      <c r="N385" s="13"/>
      <c r="O385" s="13"/>
    </row>
    <row r="386" spans="2:15">
      <c r="B386" s="175" t="s">
        <v>80</v>
      </c>
      <c r="C386" s="17" t="s">
        <v>65</v>
      </c>
      <c r="D386" s="17"/>
      <c r="E386" s="113">
        <f>E379+E382</f>
        <v>24.766557554301471</v>
      </c>
      <c r="F386" s="113">
        <f t="shared" ref="F386:H388" si="48">F379+F382</f>
        <v>21.028090149704667</v>
      </c>
      <c r="G386" s="161">
        <f t="shared" si="48"/>
        <v>16.719941178463387</v>
      </c>
      <c r="H386" s="145">
        <f t="shared" si="48"/>
        <v>11.544510392432358</v>
      </c>
      <c r="K386" s="13"/>
      <c r="L386" s="13"/>
      <c r="M386" s="13"/>
      <c r="N386" s="13"/>
      <c r="O386" s="13"/>
    </row>
    <row r="387" spans="2:15">
      <c r="B387" s="175" t="s">
        <v>80</v>
      </c>
      <c r="C387" s="17" t="s">
        <v>68</v>
      </c>
      <c r="D387" s="17"/>
      <c r="E387" s="113">
        <f>E380+E383</f>
        <v>14.987112046931998</v>
      </c>
      <c r="F387" s="113">
        <f t="shared" si="48"/>
        <v>2.6270568841639488</v>
      </c>
      <c r="G387" s="161">
        <f t="shared" si="48"/>
        <v>-13.428694933317161</v>
      </c>
      <c r="H387" s="145">
        <f t="shared" si="48"/>
        <v>-12.095771275533593</v>
      </c>
      <c r="K387" s="13"/>
      <c r="L387" s="13"/>
      <c r="M387" s="13"/>
      <c r="N387" s="13"/>
      <c r="O387" s="13"/>
    </row>
    <row r="388" spans="2:15">
      <c r="B388" s="175" t="s">
        <v>80</v>
      </c>
      <c r="C388" s="17" t="s">
        <v>69</v>
      </c>
      <c r="D388" s="17"/>
      <c r="E388" s="113">
        <f>E381+E384</f>
        <v>-109.88586180761149</v>
      </c>
      <c r="F388" s="113">
        <f t="shared" si="48"/>
        <v>-84.035069712696668</v>
      </c>
      <c r="G388" s="161">
        <f t="shared" si="48"/>
        <v>-52.647288367666761</v>
      </c>
      <c r="H388" s="145">
        <f t="shared" si="48"/>
        <v>-33.318790567175824</v>
      </c>
    </row>
    <row r="389" spans="2:15">
      <c r="E389" s="26"/>
      <c r="F389" s="26"/>
      <c r="G389" s="26"/>
      <c r="H389" s="124"/>
      <c r="I389" s="26"/>
    </row>
    <row r="390" spans="2:15">
      <c r="I390" s="26"/>
    </row>
    <row r="391" spans="2:15">
      <c r="I391" s="26"/>
    </row>
    <row r="392" spans="2:15">
      <c r="I392" s="26"/>
    </row>
    <row r="393" spans="2:15">
      <c r="I393" s="26"/>
    </row>
    <row r="394" spans="2:15">
      <c r="I394" s="26"/>
    </row>
    <row r="395" spans="2:15">
      <c r="I395" s="26"/>
    </row>
    <row r="396" spans="2:15">
      <c r="I396" s="26"/>
    </row>
    <row r="397" spans="2:15">
      <c r="I397" s="26"/>
    </row>
    <row r="398" spans="2:15">
      <c r="I398" s="26"/>
    </row>
  </sheetData>
  <mergeCells count="29">
    <mergeCell ref="M185:N185"/>
    <mergeCell ref="B188:C188"/>
    <mergeCell ref="B153:H153"/>
    <mergeCell ref="B160:H160"/>
    <mergeCell ref="B246:H246"/>
    <mergeCell ref="E183:F183"/>
    <mergeCell ref="E184:F184"/>
    <mergeCell ref="E185:F185"/>
    <mergeCell ref="B30:H30"/>
    <mergeCell ref="B37:H37"/>
    <mergeCell ref="B44:H44"/>
    <mergeCell ref="B83:H83"/>
    <mergeCell ref="B90:H90"/>
    <mergeCell ref="B363:H363"/>
    <mergeCell ref="B370:H370"/>
    <mergeCell ref="B378:H378"/>
    <mergeCell ref="B385:H385"/>
    <mergeCell ref="B23:H23"/>
    <mergeCell ref="B76:H76"/>
    <mergeCell ref="B139:H139"/>
    <mergeCell ref="B239:H239"/>
    <mergeCell ref="B349:H349"/>
    <mergeCell ref="B253:H253"/>
    <mergeCell ref="B260:H260"/>
    <mergeCell ref="B268:H268"/>
    <mergeCell ref="B275:H275"/>
    <mergeCell ref="B356:H356"/>
    <mergeCell ref="B97:H97"/>
    <mergeCell ref="B146:H14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1080-6C20-47AF-9EE6-3189698ECD45}">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style="12"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129</v>
      </c>
      <c r="B2" s="166"/>
      <c r="H2" s="114"/>
    </row>
    <row r="3" spans="1:9" s="66" customFormat="1">
      <c r="A3" s="65" t="s">
        <v>49</v>
      </c>
      <c r="B3" s="167"/>
      <c r="C3" s="65"/>
      <c r="H3" s="115"/>
    </row>
    <row r="4" spans="1:9">
      <c r="A4" s="8"/>
      <c r="B4" s="168"/>
      <c r="C4" s="8"/>
    </row>
    <row r="5" spans="1:9" ht="25.5">
      <c r="A5" s="2"/>
      <c r="B5" s="23"/>
      <c r="C5" s="2"/>
      <c r="D5" s="2"/>
      <c r="E5" s="24" t="s">
        <v>50</v>
      </c>
      <c r="F5" s="24" t="s">
        <v>51</v>
      </c>
      <c r="G5" s="146" t="s">
        <v>52</v>
      </c>
      <c r="H5" s="117" t="s">
        <v>53</v>
      </c>
    </row>
    <row r="6" spans="1:9">
      <c r="A6" s="5" t="s">
        <v>54</v>
      </c>
      <c r="B6" s="169" t="s">
        <v>55</v>
      </c>
      <c r="C6" s="5" t="s">
        <v>56</v>
      </c>
      <c r="D6" s="5" t="s">
        <v>57</v>
      </c>
      <c r="E6" s="22" t="s">
        <v>58</v>
      </c>
      <c r="F6" s="22" t="s">
        <v>59</v>
      </c>
      <c r="G6" s="147" t="s">
        <v>60</v>
      </c>
      <c r="H6" s="118" t="s">
        <v>61</v>
      </c>
      <c r="I6" t="s">
        <v>62</v>
      </c>
    </row>
    <row r="7" spans="1:9" ht="13.5" customHeight="1">
      <c r="A7" s="2" t="s">
        <v>130</v>
      </c>
      <c r="B7" s="23"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0.65303425729469622</v>
      </c>
      <c r="F7" s="48" cm="1">
        <f t="array" ref="F7">INDEX('Regional Cap levels'!$F$361:$J$528,MATCH($A7&amp;$B7&amp;$C7&amp;$D7,'Regional Cap levels'!$B$361:$B$528&amp;'Regional Cap levels'!$C$361:$C$528&amp;'Regional Cap levels'!$D$361:$D$528&amp;'Regional Cap levels'!$E$361:$E$528,0),MATCH(F$6,'Regional Cap levels'!$F$360:$J$360,0))</f>
        <v>0.49322864865062366</v>
      </c>
      <c r="G7" s="148" cm="1">
        <f t="array" ref="G7">INDEX('Regional Cap levels'!$F$361:$J$528,MATCH($A7&amp;$B7&amp;$C7&amp;$D7,'Regional Cap levels'!$B$361:$B$528&amp;'Regional Cap levels'!$C$361:$C$528&amp;'Regional Cap levels'!$D$361:$D$528&amp;'Regional Cap levels'!$E$361:$E$528,0),MATCH(G$6,'Regional Cap levels'!$F$360:$J$360,0))</f>
        <v>0.29287285075796354</v>
      </c>
      <c r="H7" s="119" cm="1">
        <f t="array" ref="H7">INDEX('Regional Cap levels'!$F$361:$J$528,MATCH($A7&amp;$B7&amp;$C7&amp;$D7,'Regional Cap levels'!$B$361:$B$528&amp;'Regional Cap levels'!$C$361:$C$528&amp;'Regional Cap levels'!$D$361:$D$528&amp;'Regional Cap levels'!$E$361:$E$528,0),MATCH(H$6,'Regional Cap levels'!$F$360:$J$360,0))</f>
        <v>0.2657640927320763</v>
      </c>
      <c r="I7" s="8" t="s">
        <v>67</v>
      </c>
    </row>
    <row r="8" spans="1:9" ht="13.5" customHeight="1">
      <c r="A8" s="2" t="s">
        <v>130</v>
      </c>
      <c r="B8" s="23"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0.64292181750052069</v>
      </c>
      <c r="F8" s="48" cm="1">
        <f t="array" ref="F8">INDEX('Regional Cap levels'!$F$361:$J$528,MATCH($A8&amp;$B8&amp;$C8&amp;$D8,'Regional Cap levels'!$B$361:$B$528&amp;'Regional Cap levels'!$C$361:$C$528&amp;'Regional Cap levels'!$D$361:$D$528&amp;'Regional Cap levels'!$E$361:$E$528,0),MATCH(F$6,'Regional Cap levels'!$F$360:$J$360,0))</f>
        <v>0.48188467305762339</v>
      </c>
      <c r="G8" s="148" cm="1">
        <f t="array" ref="G8">INDEX('Regional Cap levels'!$F$361:$J$528,MATCH($A8&amp;$B8&amp;$C8&amp;$D8,'Regional Cap levels'!$B$361:$B$528&amp;'Regional Cap levels'!$C$361:$C$528&amp;'Regional Cap levels'!$D$361:$D$528&amp;'Regional Cap levels'!$E$361:$E$528,0),MATCH(G$6,'Regional Cap levels'!$F$360:$J$360,0))</f>
        <v>0.28249655824694853</v>
      </c>
      <c r="H8" s="119" cm="1">
        <f t="array" ref="H8">INDEX('Regional Cap levels'!$F$361:$J$528,MATCH($A8&amp;$B8&amp;$C8&amp;$D8,'Regional Cap levels'!$B$361:$B$528&amp;'Regional Cap levels'!$C$361:$C$528&amp;'Regional Cap levels'!$D$361:$D$528&amp;'Regional Cap levels'!$E$361:$E$528,0),MATCH(H$6,'Regional Cap levels'!$F$360:$J$360,0))</f>
        <v>0.26144119505618324</v>
      </c>
    </row>
    <row r="9" spans="1:9" ht="13.5" customHeight="1">
      <c r="A9" s="2" t="s">
        <v>130</v>
      </c>
      <c r="B9" s="23"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0.68780559754223447</v>
      </c>
      <c r="F9" s="48" cm="1">
        <f t="array" ref="F9">INDEX('Regional Cap levels'!$F$361:$J$528,MATCH($A9&amp;$B9&amp;$C9&amp;$D9,'Regional Cap levels'!$B$361:$B$528&amp;'Regional Cap levels'!$C$361:$C$528&amp;'Regional Cap levels'!$D$361:$D$528&amp;'Regional Cap levels'!$E$361:$E$528,0),MATCH(F$6,'Regional Cap levels'!$F$360:$J$360,0))</f>
        <v>0.51950014748117956</v>
      </c>
      <c r="G9" s="148" cm="1">
        <f t="array" ref="G9">INDEX('Regional Cap levels'!$F$361:$J$528,MATCH($A9&amp;$B9&amp;$C9&amp;$D9,'Regional Cap levels'!$B$361:$B$528&amp;'Regional Cap levels'!$C$361:$C$528&amp;'Regional Cap levels'!$D$361:$D$528&amp;'Regional Cap levels'!$E$361:$E$528,0),MATCH(G$6,'Regional Cap levels'!$F$360:$J$360,0))</f>
        <v>0.30848588063605459</v>
      </c>
      <c r="H9" s="119" cm="1">
        <f t="array" ref="H9">INDEX('Regional Cap levels'!$F$361:$J$528,MATCH($A9&amp;$B9&amp;$C9&amp;$D9,'Regional Cap levels'!$B$361:$B$528&amp;'Regional Cap levels'!$C$361:$C$528&amp;'Regional Cap levels'!$D$361:$D$528&amp;'Regional Cap levels'!$E$361:$E$528,0),MATCH(H$6,'Regional Cap levels'!$F$360:$J$360,0))</f>
        <v>0.27975704355610298</v>
      </c>
    </row>
    <row r="10" spans="1:9" ht="13.5" customHeight="1">
      <c r="A10" s="2" t="s">
        <v>130</v>
      </c>
      <c r="B10" s="23"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0.16945641501534361</v>
      </c>
      <c r="F10" s="48" cm="1">
        <f t="array" ref="F10">INDEX('Regional Cap levels'!$F$361:$J$528,MATCH($A10&amp;$B10&amp;$C10&amp;$D10,'Regional Cap levels'!$B$361:$B$528&amp;'Regional Cap levels'!$C$361:$C$528&amp;'Regional Cap levels'!$D$361:$D$528&amp;'Regional Cap levels'!$E$361:$E$528,0),MATCH(F$6,'Regional Cap levels'!$F$360:$J$360,0))</f>
        <v>0.12529740803022749</v>
      </c>
      <c r="G10" s="148" cm="1">
        <f t="array" ref="G10">INDEX('Regional Cap levels'!$F$361:$J$528,MATCH($A10&amp;$B10&amp;$C10&amp;$D10,'Regional Cap levels'!$B$361:$B$528&amp;'Regional Cap levels'!$C$361:$C$528&amp;'Regional Cap levels'!$D$361:$D$528&amp;'Regional Cap levels'!$E$361:$E$528,0),MATCH(G$6,'Regional Cap levels'!$F$360:$J$360,0))</f>
        <v>7.430195732440513E-2</v>
      </c>
      <c r="H10" s="119" cm="1">
        <f t="array" ref="H10">INDEX('Regional Cap levels'!$F$361:$J$528,MATCH($A10&amp;$B10&amp;$C10&amp;$D10,'Regional Cap levels'!$B$361:$B$528&amp;'Regional Cap levels'!$C$361:$C$528&amp;'Regional Cap levels'!$D$361:$D$528&amp;'Regional Cap levels'!$E$361:$E$528,0),MATCH(H$6,'Regional Cap levels'!$F$360:$J$360,0))</f>
        <v>6.8159113053677722E-2</v>
      </c>
    </row>
    <row r="11" spans="1:9" ht="13.5" customHeight="1">
      <c r="A11" s="2" t="s">
        <v>130</v>
      </c>
      <c r="B11" s="23"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0.17469240918303716</v>
      </c>
      <c r="F11" s="48" cm="1">
        <f t="array" ref="F11">INDEX('Regional Cap levels'!$F$361:$J$528,MATCH($A11&amp;$B11&amp;$C11&amp;$D11,'Regional Cap levels'!$B$361:$B$528&amp;'Regional Cap levels'!$C$361:$C$528&amp;'Regional Cap levels'!$D$361:$D$528&amp;'Regional Cap levels'!$E$361:$E$528,0),MATCH(F$6,'Regional Cap levels'!$F$360:$J$360,0))</f>
        <v>0.12777602015175807</v>
      </c>
      <c r="G11" s="148" cm="1">
        <f t="array" ref="G11">INDEX('Regional Cap levels'!$F$361:$J$528,MATCH($A11&amp;$B11&amp;$C11&amp;$D11,'Regional Cap levels'!$B$361:$B$528&amp;'Regional Cap levels'!$C$361:$C$528&amp;'Regional Cap levels'!$D$361:$D$528&amp;'Regional Cap levels'!$E$361:$E$528,0),MATCH(G$6,'Regional Cap levels'!$F$360:$J$360,0))</f>
        <v>7.3099729620427351E-2</v>
      </c>
      <c r="H11" s="119" cm="1">
        <f t="array" ref="H11">INDEX('Regional Cap levels'!$F$361:$J$528,MATCH($A11&amp;$B11&amp;$C11&amp;$D11,'Regional Cap levels'!$B$361:$B$528&amp;'Regional Cap levels'!$C$361:$C$528&amp;'Regional Cap levels'!$D$361:$D$528&amp;'Regional Cap levels'!$E$361:$E$528,0),MATCH(H$6,'Regional Cap levels'!$F$360:$J$360,0))</f>
        <v>6.6072138029415792E-2</v>
      </c>
    </row>
    <row r="12" spans="1:9" ht="13.5" customHeight="1">
      <c r="A12" s="2" t="s">
        <v>130</v>
      </c>
      <c r="B12" s="23"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0.17847735778408352</v>
      </c>
      <c r="F12" s="48" cm="1">
        <f t="array" ref="F12">INDEX('Regional Cap levels'!$F$361:$J$528,MATCH($A12&amp;$B12&amp;$C12&amp;$D12,'Regional Cap levels'!$B$361:$B$528&amp;'Regional Cap levels'!$C$361:$C$528&amp;'Regional Cap levels'!$D$361:$D$528&amp;'Regional Cap levels'!$E$361:$E$528,0),MATCH(F$6,'Regional Cap levels'!$F$360:$J$360,0))</f>
        <v>0.13197059183766863</v>
      </c>
      <c r="G12" s="148" cm="1">
        <f t="array" ref="G12">INDEX('Regional Cap levels'!$F$361:$J$528,MATCH($A12&amp;$B12&amp;$C12&amp;$D12,'Regional Cap levels'!$B$361:$B$528&amp;'Regional Cap levels'!$C$361:$C$528&amp;'Regional Cap levels'!$D$361:$D$528&amp;'Regional Cap levels'!$E$361:$E$528,0),MATCH(G$6,'Regional Cap levels'!$F$360:$J$360,0))</f>
        <v>7.8263655018291287E-2</v>
      </c>
      <c r="H12" s="119" cm="1">
        <f t="array" ref="H12">INDEX('Regional Cap levels'!$F$361:$J$528,MATCH($A12&amp;$B12&amp;$C12&amp;$D12,'Regional Cap levels'!$B$361:$B$528&amp;'Regional Cap levels'!$C$361:$C$528&amp;'Regional Cap levels'!$D$361:$D$528&amp;'Regional Cap levels'!$E$361:$E$528,0),MATCH(H$6,'Regional Cap levels'!$F$360:$J$360,0))</f>
        <v>7.1742236076886054E-2</v>
      </c>
    </row>
    <row r="13" spans="1:9" ht="13.5" customHeight="1">
      <c r="A13" s="2" t="s">
        <v>130</v>
      </c>
      <c r="B13" s="23"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0.49931779254410713</v>
      </c>
      <c r="F13" s="48" cm="1">
        <f t="array" ref="F13">INDEX('Regional Cap levels'!$F$361:$J$528,MATCH($A13&amp;$B13&amp;$C13&amp;$D13,'Regional Cap levels'!$B$361:$B$528&amp;'Regional Cap levels'!$C$361:$C$528&amp;'Regional Cap levels'!$D$361:$D$528&amp;'Regional Cap levels'!$E$361:$E$528,0),MATCH(F$6,'Regional Cap levels'!$F$360:$J$360,0))</f>
        <v>0.57031533123917832</v>
      </c>
      <c r="G13" s="148" cm="1">
        <f t="array" ref="G13">INDEX('Regional Cap levels'!$F$361:$J$528,MATCH($A13&amp;$B13&amp;$C13&amp;$D13,'Regional Cap levels'!$B$361:$B$528&amp;'Regional Cap levels'!$C$361:$C$528&amp;'Regional Cap levels'!$D$361:$D$528&amp;'Regional Cap levels'!$E$361:$E$528,0),MATCH(G$6,'Regional Cap levels'!$F$360:$J$360,0))</f>
        <v>0.57031533123917832</v>
      </c>
      <c r="H13" s="119" cm="1">
        <f t="array" ref="H13">INDEX('Regional Cap levels'!$F$361:$J$528,MATCH($A13&amp;$B13&amp;$C13&amp;$D13,'Regional Cap levels'!$B$361:$B$528&amp;'Regional Cap levels'!$C$361:$C$528&amp;'Regional Cap levels'!$D$361:$D$528&amp;'Regional Cap levels'!$E$361:$E$528,0),MATCH(H$6,'Regional Cap levels'!$F$360:$J$360,0))</f>
        <v>0.57456636065702993</v>
      </c>
    </row>
    <row r="14" spans="1:9" ht="13.5" customHeight="1">
      <c r="A14" s="2" t="s">
        <v>130</v>
      </c>
      <c r="B14" s="23"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0.54968017286685966</v>
      </c>
      <c r="F14" s="48" cm="1">
        <f t="array" ref="F14">INDEX('Regional Cap levels'!$F$361:$J$528,MATCH($A14&amp;$B14&amp;$C14&amp;$D14,'Regional Cap levels'!$B$361:$B$528&amp;'Regional Cap levels'!$C$361:$C$528&amp;'Regional Cap levels'!$D$361:$D$528&amp;'Regional Cap levels'!$E$361:$E$528,0),MATCH(F$6,'Regional Cap levels'!$F$360:$J$360,0))</f>
        <v>0.62126290562309272</v>
      </c>
      <c r="G14" s="148" cm="1">
        <f t="array" ref="G14">INDEX('Regional Cap levels'!$F$361:$J$528,MATCH($A14&amp;$B14&amp;$C14&amp;$D14,'Regional Cap levels'!$B$361:$B$528&amp;'Regional Cap levels'!$C$361:$C$528&amp;'Regional Cap levels'!$D$361:$D$528&amp;'Regional Cap levels'!$E$361:$E$528,0),MATCH(G$6,'Regional Cap levels'!$F$360:$J$360,0))</f>
        <v>0.62126290562309272</v>
      </c>
      <c r="H14" s="119" cm="1">
        <f t="array" ref="H14">INDEX('Regional Cap levels'!$F$361:$J$528,MATCH($A14&amp;$B14&amp;$C14&amp;$D14,'Regional Cap levels'!$B$361:$B$528&amp;'Regional Cap levels'!$C$361:$C$528&amp;'Regional Cap levels'!$D$361:$D$528&amp;'Regional Cap levels'!$E$361:$E$528,0),MATCH(H$6,'Regional Cap levels'!$F$360:$J$360,0))</f>
        <v>0.64351332182064125</v>
      </c>
    </row>
    <row r="15" spans="1:9" ht="13.5" customHeight="1">
      <c r="A15" s="2" t="s">
        <v>130</v>
      </c>
      <c r="B15" s="23"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0.56167517685332391</v>
      </c>
      <c r="F15" s="48" cm="1">
        <f t="array" ref="F15">INDEX('Regional Cap levels'!$F$361:$J$528,MATCH($A15&amp;$B15&amp;$C15&amp;$D15,'Regional Cap levels'!$B$361:$B$528&amp;'Regional Cap levels'!$C$361:$C$528&amp;'Regional Cap levels'!$D$361:$D$528&amp;'Regional Cap levels'!$E$361:$E$528,0),MATCH(F$6,'Regional Cap levels'!$F$360:$J$360,0))</f>
        <v>0.6379129594351306</v>
      </c>
      <c r="G15" s="148" cm="1">
        <f t="array" ref="G15">INDEX('Regional Cap levels'!$F$361:$J$528,MATCH($A15&amp;$B15&amp;$C15&amp;$D15,'Regional Cap levels'!$B$361:$B$528&amp;'Regional Cap levels'!$C$361:$C$528&amp;'Regional Cap levels'!$D$361:$D$528&amp;'Regional Cap levels'!$E$361:$E$528,0),MATCH(G$6,'Regional Cap levels'!$F$360:$J$360,0))</f>
        <v>0.6379129594351306</v>
      </c>
      <c r="H15" s="119" cm="1">
        <f t="array" ref="H15">INDEX('Regional Cap levels'!$F$361:$J$528,MATCH($A15&amp;$B15&amp;$C15&amp;$D15,'Regional Cap levels'!$B$361:$B$528&amp;'Regional Cap levels'!$C$361:$C$528&amp;'Regional Cap levels'!$D$361:$D$528&amp;'Regional Cap levels'!$E$361:$E$528,0),MATCH(H$6,'Regional Cap levels'!$F$360:$J$360,0))</f>
        <v>0.64337632320343929</v>
      </c>
    </row>
    <row r="16" spans="1:9" ht="13.5" customHeight="1">
      <c r="A16" s="2" t="s">
        <v>130</v>
      </c>
      <c r="B16" s="23"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0.29622800854213277</v>
      </c>
    </row>
    <row r="17" spans="1:9" ht="13.5" customHeight="1">
      <c r="A17" s="2" t="s">
        <v>130</v>
      </c>
      <c r="B17" s="23"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0.4044887666525579</v>
      </c>
    </row>
    <row r="18" spans="1:9" ht="13.5" customHeight="1">
      <c r="A18" s="2" t="s">
        <v>130</v>
      </c>
      <c r="B18" s="23"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0.34995026128701723</v>
      </c>
    </row>
    <row r="19" spans="1:9" ht="13.5" customHeight="1">
      <c r="D19" s="12"/>
      <c r="E19" s="55"/>
      <c r="F19" s="55"/>
      <c r="G19" s="55"/>
      <c r="H19" s="120"/>
    </row>
    <row r="20" spans="1:9" ht="13.5" customHeight="1">
      <c r="B20" s="170" t="s">
        <v>72</v>
      </c>
      <c r="C20" s="68"/>
      <c r="D20" s="68"/>
      <c r="E20" s="68"/>
      <c r="F20" s="68"/>
      <c r="G20" s="68"/>
      <c r="H20" s="121"/>
    </row>
    <row r="21" spans="1:9" ht="28.5" customHeight="1">
      <c r="B21" s="23"/>
      <c r="C21" s="2"/>
      <c r="D21" s="2"/>
      <c r="E21" s="24" t="s">
        <v>50</v>
      </c>
      <c r="F21" s="24" t="s">
        <v>51</v>
      </c>
      <c r="G21" s="146" t="s">
        <v>52</v>
      </c>
      <c r="H21" s="117" t="s">
        <v>53</v>
      </c>
    </row>
    <row r="22" spans="1:9" ht="13.5" customHeight="1">
      <c r="B22" s="169"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3" t="s">
        <v>64</v>
      </c>
      <c r="C24" s="2" t="s">
        <v>65</v>
      </c>
      <c r="D24" s="23" t="s">
        <v>66</v>
      </c>
      <c r="E24" s="69">
        <f>(E7*'TDCV Values'!$C$4)</f>
        <v>1893.7993461546191</v>
      </c>
      <c r="F24" s="69">
        <f>(F7*'TDCV Values'!$C$4)</f>
        <v>1430.3630810868085</v>
      </c>
      <c r="G24" s="149">
        <f>(G7*'TDCV Values'!$C$4)</f>
        <v>849.33126719809422</v>
      </c>
      <c r="H24" s="122">
        <f>(H7*'TDCV Values'!$D$4)</f>
        <v>770.71586892302128</v>
      </c>
    </row>
    <row r="25" spans="1:9" ht="13.5" customHeight="1">
      <c r="B25" s="23" t="s">
        <v>64</v>
      </c>
      <c r="C25" s="2" t="s">
        <v>68</v>
      </c>
      <c r="D25" s="23" t="s">
        <v>66</v>
      </c>
      <c r="E25" s="69">
        <f>(E8*'TDCV Values'!$C$4)</f>
        <v>1864.47327075151</v>
      </c>
      <c r="F25" s="69">
        <f>(F8*'TDCV Values'!$C$4)</f>
        <v>1397.4655518671079</v>
      </c>
      <c r="G25" s="149">
        <f>(G8*'TDCV Values'!$C$4)</f>
        <v>819.24001891615069</v>
      </c>
      <c r="H25" s="122">
        <f>(H8*'TDCV Values'!$D$4)</f>
        <v>758.17946566293142</v>
      </c>
    </row>
    <row r="26" spans="1:9" ht="13.5" customHeight="1">
      <c r="B26" s="23" t="s">
        <v>64</v>
      </c>
      <c r="C26" s="2" t="s">
        <v>69</v>
      </c>
      <c r="D26" s="23" t="s">
        <v>66</v>
      </c>
      <c r="E26" s="69">
        <f>(E9*'TDCV Values'!$C$4)</f>
        <v>1994.6362328724799</v>
      </c>
      <c r="F26" s="69">
        <f>(F9*'TDCV Values'!$C$4)</f>
        <v>1506.5504276954207</v>
      </c>
      <c r="G26" s="149">
        <f>(G9*'TDCV Values'!$C$4)</f>
        <v>894.60905384455828</v>
      </c>
      <c r="H26" s="122">
        <f>(H9*'TDCV Values'!$D$4)</f>
        <v>811.29542631269862</v>
      </c>
    </row>
    <row r="27" spans="1:9" ht="13.5" customHeight="1">
      <c r="B27" s="23" t="s">
        <v>70</v>
      </c>
      <c r="C27" s="2" t="s">
        <v>65</v>
      </c>
      <c r="D27" s="23" t="s">
        <v>66</v>
      </c>
      <c r="E27" s="69">
        <f>(E10*'TDCV Values'!$C$5)</f>
        <v>2033.4769801841235</v>
      </c>
      <c r="F27" s="69">
        <f>(F10*'TDCV Values'!$C$5)</f>
        <v>1503.5688963627299</v>
      </c>
      <c r="G27" s="149">
        <f>(G10*'TDCV Values'!$C$5)</f>
        <v>891.62348789286159</v>
      </c>
      <c r="H27" s="122">
        <f>(H10*'TDCV Values'!$D$5)</f>
        <v>817.90935664413269</v>
      </c>
    </row>
    <row r="28" spans="1:9" ht="13.5" customHeight="1">
      <c r="B28" s="23" t="s">
        <v>70</v>
      </c>
      <c r="C28" s="2" t="s">
        <v>68</v>
      </c>
      <c r="D28" s="23" t="s">
        <v>66</v>
      </c>
      <c r="E28" s="69">
        <f>(E11*'TDCV Values'!$C$5)</f>
        <v>2096.308910196446</v>
      </c>
      <c r="F28" s="69">
        <f>(F11*'TDCV Values'!$C$5)</f>
        <v>1533.3122418210969</v>
      </c>
      <c r="G28" s="149">
        <f>(G11*'TDCV Values'!$C$5)</f>
        <v>877.19675544512825</v>
      </c>
      <c r="H28" s="122">
        <f>(H11*'TDCV Values'!$D$5)</f>
        <v>792.8656563529895</v>
      </c>
    </row>
    <row r="29" spans="1:9" ht="13.5" customHeight="1">
      <c r="B29" s="23" t="s">
        <v>70</v>
      </c>
      <c r="C29" s="2" t="s">
        <v>69</v>
      </c>
      <c r="D29" s="23" t="s">
        <v>66</v>
      </c>
      <c r="E29" s="69">
        <f>(E12*'TDCV Values'!$C$5)</f>
        <v>2141.7282934090022</v>
      </c>
      <c r="F29" s="69">
        <f>(F12*'TDCV Values'!$C$5)</f>
        <v>1583.6471020520235</v>
      </c>
      <c r="G29" s="149">
        <f>(G12*'TDCV Values'!$C$5)</f>
        <v>939.1638602194954</v>
      </c>
      <c r="H29" s="122">
        <f>(H12*'TDCV Values'!$D$5)</f>
        <v>860.9068329226327</v>
      </c>
    </row>
    <row r="30" spans="1:9" ht="13.5" customHeight="1">
      <c r="B30" s="241" t="s">
        <v>75</v>
      </c>
      <c r="C30" s="242"/>
      <c r="D30" s="242"/>
      <c r="E30" s="242"/>
      <c r="F30" s="242"/>
      <c r="G30" s="242"/>
      <c r="H30" s="242"/>
      <c r="I30" t="s">
        <v>76</v>
      </c>
    </row>
    <row r="31" spans="1:9" ht="13.5" customHeight="1">
      <c r="B31" s="23" t="s">
        <v>64</v>
      </c>
      <c r="C31" s="2" t="s">
        <v>65</v>
      </c>
      <c r="D31" s="23" t="s">
        <v>71</v>
      </c>
      <c r="E31" s="16">
        <f>E13*365</f>
        <v>182.25099427859911</v>
      </c>
      <c r="F31" s="16">
        <f t="shared" ref="F31:H31" si="0">F13*365</f>
        <v>208.1650959023001</v>
      </c>
      <c r="G31" s="150">
        <f t="shared" si="0"/>
        <v>208.1650959023001</v>
      </c>
      <c r="H31" s="123">
        <f t="shared" si="0"/>
        <v>209.71672163981592</v>
      </c>
    </row>
    <row r="32" spans="1:9" ht="13.5" customHeight="1">
      <c r="B32" s="23" t="s">
        <v>64</v>
      </c>
      <c r="C32" s="2" t="s">
        <v>68</v>
      </c>
      <c r="D32" s="23" t="s">
        <v>71</v>
      </c>
      <c r="E32" s="16">
        <f t="shared" ref="E32:H36" si="1">E14*365</f>
        <v>200.63326309640377</v>
      </c>
      <c r="F32" s="16">
        <f t="shared" si="1"/>
        <v>226.76096055242886</v>
      </c>
      <c r="G32" s="150">
        <f t="shared" si="1"/>
        <v>226.76096055242886</v>
      </c>
      <c r="H32" s="123">
        <f t="shared" si="1"/>
        <v>234.88236246453405</v>
      </c>
    </row>
    <row r="33" spans="2:9" ht="13.5" customHeight="1">
      <c r="B33" s="23" t="s">
        <v>64</v>
      </c>
      <c r="C33" s="2" t="s">
        <v>69</v>
      </c>
      <c r="D33" s="23" t="s">
        <v>71</v>
      </c>
      <c r="E33" s="16">
        <f t="shared" si="1"/>
        <v>205.01143955146324</v>
      </c>
      <c r="F33" s="16">
        <f t="shared" si="1"/>
        <v>232.83823019382268</v>
      </c>
      <c r="G33" s="150">
        <f t="shared" si="1"/>
        <v>232.83823019382268</v>
      </c>
      <c r="H33" s="123">
        <f t="shared" si="1"/>
        <v>234.83235796925536</v>
      </c>
    </row>
    <row r="34" spans="2:9" ht="13.5" customHeight="1">
      <c r="B34" s="23" t="s">
        <v>70</v>
      </c>
      <c r="C34" s="2" t="s">
        <v>65</v>
      </c>
      <c r="D34" s="23" t="s">
        <v>71</v>
      </c>
      <c r="E34" s="16">
        <f t="shared" si="1"/>
        <v>103.97092936909048</v>
      </c>
      <c r="F34" s="16">
        <f t="shared" si="1"/>
        <v>106.25787182977324</v>
      </c>
      <c r="G34" s="150">
        <f t="shared" si="1"/>
        <v>106.25787182977324</v>
      </c>
      <c r="H34" s="123">
        <f t="shared" si="1"/>
        <v>108.12322311787847</v>
      </c>
    </row>
    <row r="35" spans="2:9" ht="13.5" customHeight="1">
      <c r="B35" s="23" t="s">
        <v>70</v>
      </c>
      <c r="C35" s="2" t="s">
        <v>68</v>
      </c>
      <c r="D35" s="23" t="s">
        <v>71</v>
      </c>
      <c r="E35" s="16">
        <f t="shared" si="1"/>
        <v>136.9058156755768</v>
      </c>
      <c r="F35" s="16">
        <f t="shared" si="1"/>
        <v>137.96643218303919</v>
      </c>
      <c r="G35" s="150">
        <f t="shared" si="1"/>
        <v>137.96643218303919</v>
      </c>
      <c r="H35" s="123">
        <f t="shared" si="1"/>
        <v>147.63839982818362</v>
      </c>
    </row>
    <row r="36" spans="2:9" ht="13.5" customHeight="1">
      <c r="B36" s="23" t="s">
        <v>70</v>
      </c>
      <c r="C36" s="2" t="s">
        <v>69</v>
      </c>
      <c r="D36" s="23" t="s">
        <v>71</v>
      </c>
      <c r="E36" s="16">
        <f t="shared" si="1"/>
        <v>122.41270806287491</v>
      </c>
      <c r="F36" s="16">
        <f t="shared" si="1"/>
        <v>125.33564757652866</v>
      </c>
      <c r="G36" s="150">
        <f t="shared" si="1"/>
        <v>125.33564757652866</v>
      </c>
      <c r="H36" s="123">
        <f t="shared" si="1"/>
        <v>127.73184536976129</v>
      </c>
    </row>
    <row r="37" spans="2:9" ht="13.5" customHeight="1">
      <c r="B37" s="241" t="s">
        <v>77</v>
      </c>
      <c r="C37" s="242"/>
      <c r="D37" s="242"/>
      <c r="E37" s="242"/>
      <c r="F37" s="242"/>
      <c r="G37" s="242"/>
      <c r="H37" s="242"/>
      <c r="I37" t="s">
        <v>78</v>
      </c>
    </row>
    <row r="38" spans="2:9" ht="13.5" customHeight="1">
      <c r="B38" s="23" t="s">
        <v>64</v>
      </c>
      <c r="C38" s="2" t="s">
        <v>65</v>
      </c>
      <c r="D38" s="2"/>
      <c r="E38" s="16">
        <f t="shared" ref="E38:H43" si="2">E24+E31</f>
        <v>2076.050340433218</v>
      </c>
      <c r="F38" s="16">
        <f t="shared" si="2"/>
        <v>1638.5281769891085</v>
      </c>
      <c r="G38" s="150">
        <f t="shared" si="2"/>
        <v>1057.4963631003943</v>
      </c>
      <c r="H38" s="123">
        <f t="shared" si="2"/>
        <v>980.43259056283716</v>
      </c>
    </row>
    <row r="39" spans="2:9" ht="13.5" customHeight="1">
      <c r="B39" s="23" t="s">
        <v>64</v>
      </c>
      <c r="C39" s="2" t="s">
        <v>68</v>
      </c>
      <c r="D39" s="2"/>
      <c r="E39" s="16">
        <f t="shared" si="2"/>
        <v>2065.1065338479139</v>
      </c>
      <c r="F39" s="16">
        <f t="shared" si="2"/>
        <v>1624.2265124195369</v>
      </c>
      <c r="G39" s="150">
        <f t="shared" si="2"/>
        <v>1046.0009794685795</v>
      </c>
      <c r="H39" s="123">
        <f t="shared" si="2"/>
        <v>993.06182812746545</v>
      </c>
    </row>
    <row r="40" spans="2:9" ht="13.5" customHeight="1">
      <c r="B40" s="23" t="s">
        <v>64</v>
      </c>
      <c r="C40" s="2" t="s">
        <v>69</v>
      </c>
      <c r="D40" s="2"/>
      <c r="E40" s="16">
        <f t="shared" si="2"/>
        <v>2199.6476724239433</v>
      </c>
      <c r="F40" s="16">
        <f t="shared" si="2"/>
        <v>1739.3886578892434</v>
      </c>
      <c r="G40" s="150">
        <f t="shared" si="2"/>
        <v>1127.447284038381</v>
      </c>
      <c r="H40" s="123">
        <f t="shared" si="2"/>
        <v>1046.1277842819541</v>
      </c>
    </row>
    <row r="41" spans="2:9" ht="13.5" customHeight="1">
      <c r="B41" s="23" t="s">
        <v>70</v>
      </c>
      <c r="C41" s="2" t="s">
        <v>65</v>
      </c>
      <c r="D41" s="2"/>
      <c r="E41" s="16">
        <f t="shared" si="2"/>
        <v>2137.4479095532138</v>
      </c>
      <c r="F41" s="16">
        <f t="shared" si="2"/>
        <v>1609.8267681925031</v>
      </c>
      <c r="G41" s="150">
        <f t="shared" si="2"/>
        <v>997.88135972263478</v>
      </c>
      <c r="H41" s="123">
        <f t="shared" si="2"/>
        <v>926.03257976201121</v>
      </c>
    </row>
    <row r="42" spans="2:9" ht="13.5" customHeight="1">
      <c r="B42" s="23" t="s">
        <v>70</v>
      </c>
      <c r="C42" s="2" t="s">
        <v>68</v>
      </c>
      <c r="D42" s="2"/>
      <c r="E42" s="16">
        <f t="shared" si="2"/>
        <v>2233.2147258720229</v>
      </c>
      <c r="F42" s="16">
        <f t="shared" si="2"/>
        <v>1671.2786740041361</v>
      </c>
      <c r="G42" s="150">
        <f t="shared" si="2"/>
        <v>1015.1631876281674</v>
      </c>
      <c r="H42" s="123">
        <f t="shared" si="2"/>
        <v>940.50405618117315</v>
      </c>
    </row>
    <row r="43" spans="2:9" ht="13.5" customHeight="1">
      <c r="B43" s="23" t="s">
        <v>70</v>
      </c>
      <c r="C43" s="2" t="s">
        <v>69</v>
      </c>
      <c r="D43" s="2"/>
      <c r="E43" s="16">
        <f t="shared" si="2"/>
        <v>2264.1410014718772</v>
      </c>
      <c r="F43" s="16">
        <f t="shared" si="2"/>
        <v>1708.982749628552</v>
      </c>
      <c r="G43" s="150">
        <f t="shared" si="2"/>
        <v>1064.4995077960241</v>
      </c>
      <c r="H43" s="123">
        <f t="shared" si="2"/>
        <v>988.63867829239393</v>
      </c>
    </row>
    <row r="44" spans="2:9" ht="13.5" customHeight="1">
      <c r="B44" s="241" t="s">
        <v>77</v>
      </c>
      <c r="C44" s="242"/>
      <c r="D44" s="242"/>
      <c r="E44" s="242"/>
      <c r="F44" s="242"/>
      <c r="G44" s="242"/>
      <c r="H44" s="242"/>
      <c r="I44" t="s">
        <v>79</v>
      </c>
    </row>
    <row r="45" spans="2:9" ht="13.5" customHeight="1">
      <c r="B45" s="23" t="s">
        <v>80</v>
      </c>
      <c r="C45" s="2" t="s">
        <v>65</v>
      </c>
      <c r="D45" s="2"/>
      <c r="E45" s="16">
        <f>E38+E41</f>
        <v>4213.4982499864318</v>
      </c>
      <c r="F45" s="16">
        <f t="shared" ref="F45:H45" si="3">F38+F41</f>
        <v>3248.3549451816116</v>
      </c>
      <c r="G45" s="150">
        <f t="shared" si="3"/>
        <v>2055.3777228230292</v>
      </c>
      <c r="H45" s="123">
        <f t="shared" si="3"/>
        <v>1906.4651703248483</v>
      </c>
    </row>
    <row r="46" spans="2:9" ht="13.5" customHeight="1">
      <c r="B46" s="23" t="s">
        <v>80</v>
      </c>
      <c r="C46" s="2" t="s">
        <v>68</v>
      </c>
      <c r="D46" s="2"/>
      <c r="E46" s="16">
        <f t="shared" ref="E46:H47" si="4">E39+E42</f>
        <v>4298.3212597199363</v>
      </c>
      <c r="F46" s="16">
        <f t="shared" si="4"/>
        <v>3295.505186423673</v>
      </c>
      <c r="G46" s="150">
        <f t="shared" si="4"/>
        <v>2061.164167096747</v>
      </c>
      <c r="H46" s="123">
        <f t="shared" si="4"/>
        <v>1933.5658843086385</v>
      </c>
    </row>
    <row r="47" spans="2:9" ht="13.5" customHeight="1">
      <c r="B47" s="23" t="s">
        <v>80</v>
      </c>
      <c r="C47" s="2" t="s">
        <v>69</v>
      </c>
      <c r="D47" s="2"/>
      <c r="E47" s="16">
        <f t="shared" si="4"/>
        <v>4463.7886738958205</v>
      </c>
      <c r="F47" s="16">
        <f t="shared" si="4"/>
        <v>3448.3714075177954</v>
      </c>
      <c r="G47" s="150">
        <f t="shared" si="4"/>
        <v>2191.9467918344053</v>
      </c>
      <c r="H47" s="123">
        <f t="shared" si="4"/>
        <v>2034.766462574348</v>
      </c>
    </row>
    <row r="48" spans="2:9" ht="13.5" customHeight="1">
      <c r="E48" s="26"/>
      <c r="F48" s="26"/>
      <c r="G48" s="26"/>
      <c r="H48" s="124"/>
      <c r="I48" s="26"/>
    </row>
    <row r="49" spans="1:9" s="65" customFormat="1" ht="13.5" customHeight="1">
      <c r="A49" s="65" t="s">
        <v>81</v>
      </c>
      <c r="B49" s="167"/>
      <c r="E49" s="70"/>
      <c r="F49" s="70"/>
      <c r="G49" s="70"/>
      <c r="H49" s="125"/>
      <c r="I49" s="70"/>
    </row>
    <row r="50" spans="1:9" ht="13.5" customHeight="1">
      <c r="E50" s="26"/>
      <c r="F50" s="26"/>
      <c r="G50" s="26"/>
      <c r="H50" s="124"/>
      <c r="I50" s="26"/>
    </row>
    <row r="51" spans="1:9" ht="13.5" customHeight="1">
      <c r="B51" s="168" t="s">
        <v>82</v>
      </c>
      <c r="D51" s="58">
        <v>8.77</v>
      </c>
      <c r="E51" s="26"/>
      <c r="F51" s="26"/>
      <c r="G51" s="26"/>
      <c r="H51" s="124"/>
    </row>
    <row r="52" spans="1:9" ht="13.5" customHeight="1">
      <c r="B52" s="168" t="s">
        <v>83</v>
      </c>
      <c r="D52" s="58">
        <f>D51/2</f>
        <v>4.3849999999999998</v>
      </c>
      <c r="E52" s="26"/>
      <c r="F52" s="26"/>
      <c r="G52" s="26"/>
      <c r="H52" s="124"/>
    </row>
    <row r="53" spans="1:9" ht="13.5" customHeight="1">
      <c r="B53" s="168" t="s">
        <v>84</v>
      </c>
      <c r="D53" s="58">
        <f>D51/2</f>
        <v>4.3849999999999998</v>
      </c>
      <c r="E53" s="26"/>
      <c r="F53" s="26"/>
      <c r="G53" s="26"/>
      <c r="H53" s="124"/>
    </row>
    <row r="54" spans="1:9" ht="13.5" customHeight="1">
      <c r="B54" s="168" t="s">
        <v>85</v>
      </c>
      <c r="D54" s="58">
        <f>D52/365</f>
        <v>1.2013698630136986E-2</v>
      </c>
      <c r="E54" s="26"/>
      <c r="F54" s="26"/>
      <c r="G54" s="26"/>
      <c r="H54" s="124"/>
    </row>
    <row r="55" spans="1:9" ht="13.5" customHeight="1">
      <c r="B55" s="168" t="s">
        <v>86</v>
      </c>
      <c r="D55" s="58">
        <f>D53/365</f>
        <v>1.2013698630136986E-2</v>
      </c>
      <c r="E55" s="26"/>
      <c r="F55" s="26"/>
      <c r="G55" s="26"/>
      <c r="H55" s="124"/>
    </row>
    <row r="56" spans="1:9" ht="13.5" customHeight="1">
      <c r="E56" s="26"/>
      <c r="F56" s="26"/>
      <c r="G56" s="26"/>
      <c r="H56" s="124"/>
    </row>
    <row r="57" spans="1:9" ht="13.5" customHeight="1">
      <c r="B57" s="168" t="s">
        <v>87</v>
      </c>
      <c r="E57" s="26"/>
      <c r="F57" s="26"/>
      <c r="G57" s="26"/>
      <c r="H57" s="124"/>
    </row>
    <row r="58" spans="1:9" ht="25.5">
      <c r="B58" s="23"/>
      <c r="C58" s="2"/>
      <c r="D58" s="2"/>
      <c r="E58" s="24" t="s">
        <v>50</v>
      </c>
      <c r="F58" s="24" t="s">
        <v>51</v>
      </c>
      <c r="G58" s="146" t="s">
        <v>52</v>
      </c>
      <c r="H58" s="117" t="s">
        <v>53</v>
      </c>
    </row>
    <row r="59" spans="1:9" ht="13.5" customHeight="1">
      <c r="B59" s="169" t="s">
        <v>55</v>
      </c>
      <c r="C59" s="5" t="s">
        <v>56</v>
      </c>
      <c r="D59" s="5" t="s">
        <v>57</v>
      </c>
      <c r="E59" s="22" t="s">
        <v>58</v>
      </c>
      <c r="F59" s="22" t="s">
        <v>59</v>
      </c>
      <c r="G59" s="147" t="s">
        <v>60</v>
      </c>
      <c r="H59" s="118" t="s">
        <v>61</v>
      </c>
      <c r="I59" t="s">
        <v>88</v>
      </c>
    </row>
    <row r="60" spans="1:9" ht="13.5" customHeight="1">
      <c r="B60" s="23" t="s">
        <v>64</v>
      </c>
      <c r="C60" s="2" t="s">
        <v>65</v>
      </c>
      <c r="D60" s="23" t="s">
        <v>66</v>
      </c>
      <c r="E60" s="71">
        <f t="shared" ref="E60:H66" si="5">E7</f>
        <v>0.65303425729469622</v>
      </c>
      <c r="F60" s="71">
        <f t="shared" si="5"/>
        <v>0.49322864865062366</v>
      </c>
      <c r="G60" s="151">
        <f t="shared" si="5"/>
        <v>0.29287285075796354</v>
      </c>
      <c r="H60" s="126">
        <f t="shared" si="5"/>
        <v>0.2657640927320763</v>
      </c>
    </row>
    <row r="61" spans="1:9" ht="13.5" customHeight="1">
      <c r="B61" s="23" t="s">
        <v>64</v>
      </c>
      <c r="C61" s="2" t="s">
        <v>68</v>
      </c>
      <c r="D61" s="23" t="s">
        <v>66</v>
      </c>
      <c r="E61" s="71">
        <f t="shared" si="5"/>
        <v>0.64292181750052069</v>
      </c>
      <c r="F61" s="71">
        <f t="shared" si="5"/>
        <v>0.48188467305762339</v>
      </c>
      <c r="G61" s="151">
        <f t="shared" si="5"/>
        <v>0.28249655824694853</v>
      </c>
      <c r="H61" s="126">
        <f t="shared" si="5"/>
        <v>0.26144119505618324</v>
      </c>
    </row>
    <row r="62" spans="1:9" ht="13.5" customHeight="1">
      <c r="B62" s="23" t="s">
        <v>64</v>
      </c>
      <c r="C62" s="2" t="s">
        <v>69</v>
      </c>
      <c r="D62" s="23" t="s">
        <v>66</v>
      </c>
      <c r="E62" s="71">
        <f t="shared" si="5"/>
        <v>0.68780559754223447</v>
      </c>
      <c r="F62" s="71">
        <f t="shared" si="5"/>
        <v>0.51950014748117956</v>
      </c>
      <c r="G62" s="151">
        <f t="shared" si="5"/>
        <v>0.30848588063605459</v>
      </c>
      <c r="H62" s="126">
        <f t="shared" si="5"/>
        <v>0.27975704355610298</v>
      </c>
    </row>
    <row r="63" spans="1:9" ht="13.5" customHeight="1">
      <c r="B63" s="23" t="s">
        <v>70</v>
      </c>
      <c r="C63" s="2" t="s">
        <v>65</v>
      </c>
      <c r="D63" s="23" t="s">
        <v>66</v>
      </c>
      <c r="E63" s="71">
        <f t="shared" si="5"/>
        <v>0.16945641501534361</v>
      </c>
      <c r="F63" s="71">
        <f t="shared" si="5"/>
        <v>0.12529740803022749</v>
      </c>
      <c r="G63" s="151">
        <f t="shared" si="5"/>
        <v>7.430195732440513E-2</v>
      </c>
      <c r="H63" s="126">
        <f t="shared" si="5"/>
        <v>6.8159113053677722E-2</v>
      </c>
    </row>
    <row r="64" spans="1:9" ht="13.5" customHeight="1">
      <c r="B64" s="23" t="s">
        <v>70</v>
      </c>
      <c r="C64" s="2" t="s">
        <v>68</v>
      </c>
      <c r="D64" s="23" t="s">
        <v>66</v>
      </c>
      <c r="E64" s="71">
        <f t="shared" si="5"/>
        <v>0.17469240918303716</v>
      </c>
      <c r="F64" s="71">
        <f t="shared" si="5"/>
        <v>0.12777602015175807</v>
      </c>
      <c r="G64" s="151">
        <f t="shared" si="5"/>
        <v>7.3099729620427351E-2</v>
      </c>
      <c r="H64" s="126">
        <f t="shared" si="5"/>
        <v>6.6072138029415792E-2</v>
      </c>
    </row>
    <row r="65" spans="2:9" ht="13.5" customHeight="1">
      <c r="B65" s="23" t="s">
        <v>70</v>
      </c>
      <c r="C65" s="2" t="s">
        <v>69</v>
      </c>
      <c r="D65" s="23" t="s">
        <v>66</v>
      </c>
      <c r="E65" s="71">
        <f t="shared" si="5"/>
        <v>0.17847735778408352</v>
      </c>
      <c r="F65" s="71">
        <f t="shared" si="5"/>
        <v>0.13197059183766863</v>
      </c>
      <c r="G65" s="151">
        <f t="shared" si="5"/>
        <v>7.8263655018291287E-2</v>
      </c>
      <c r="H65" s="126">
        <f t="shared" si="5"/>
        <v>7.1742236076886054E-2</v>
      </c>
    </row>
    <row r="66" spans="2:9" ht="13.5" customHeight="1">
      <c r="B66" s="23" t="s">
        <v>64</v>
      </c>
      <c r="C66" s="2" t="s">
        <v>65</v>
      </c>
      <c r="D66" s="23" t="s">
        <v>71</v>
      </c>
      <c r="E66" s="71">
        <f t="shared" si="5"/>
        <v>0.49931779254410713</v>
      </c>
      <c r="F66" s="71">
        <f t="shared" si="5"/>
        <v>0.57031533123917832</v>
      </c>
      <c r="G66" s="151">
        <f t="shared" si="5"/>
        <v>0.57031533123917832</v>
      </c>
      <c r="H66" s="126">
        <f t="shared" si="5"/>
        <v>0.57456636065702993</v>
      </c>
    </row>
    <row r="67" spans="2:9" ht="13.5" customHeight="1">
      <c r="B67" s="23" t="s">
        <v>64</v>
      </c>
      <c r="C67" s="2" t="s">
        <v>68</v>
      </c>
      <c r="D67" s="23" t="s">
        <v>71</v>
      </c>
      <c r="E67" s="72">
        <f>E14-$D$54</f>
        <v>0.53766647423672265</v>
      </c>
      <c r="F67" s="72">
        <f>F14-$D$54</f>
        <v>0.60924920699295571</v>
      </c>
      <c r="G67" s="152">
        <f>G14-$D$54</f>
        <v>0.60924920699295571</v>
      </c>
      <c r="H67" s="127">
        <f>H14-$D$54</f>
        <v>0.63149962319050423</v>
      </c>
    </row>
    <row r="68" spans="2:9" ht="13.5" customHeight="1">
      <c r="B68" s="23" t="s">
        <v>64</v>
      </c>
      <c r="C68" s="2" t="s">
        <v>69</v>
      </c>
      <c r="D68" s="23" t="s">
        <v>71</v>
      </c>
      <c r="E68" s="71">
        <f t="shared" ref="E68:H69" si="6">E15</f>
        <v>0.56167517685332391</v>
      </c>
      <c r="F68" s="71">
        <f t="shared" si="6"/>
        <v>0.6379129594351306</v>
      </c>
      <c r="G68" s="151">
        <f t="shared" si="6"/>
        <v>0.6379129594351306</v>
      </c>
      <c r="H68" s="126">
        <f t="shared" si="6"/>
        <v>0.64337632320343929</v>
      </c>
    </row>
    <row r="69" spans="2:9" ht="13.5" customHeight="1">
      <c r="B69" s="23" t="s">
        <v>70</v>
      </c>
      <c r="C69" s="2" t="s">
        <v>65</v>
      </c>
      <c r="D69" s="23" t="s">
        <v>71</v>
      </c>
      <c r="E69" s="71">
        <f t="shared" si="6"/>
        <v>0.28485186128517942</v>
      </c>
      <c r="F69" s="71">
        <f t="shared" si="6"/>
        <v>0.2911174570678719</v>
      </c>
      <c r="G69" s="151">
        <f t="shared" si="6"/>
        <v>0.2911174570678719</v>
      </c>
      <c r="H69" s="126">
        <f t="shared" si="6"/>
        <v>0.29622800854213277</v>
      </c>
    </row>
    <row r="70" spans="2:9" ht="13.5" customHeight="1">
      <c r="B70" s="23" t="s">
        <v>70</v>
      </c>
      <c r="C70" s="2" t="s">
        <v>68</v>
      </c>
      <c r="D70" s="23" t="s">
        <v>71</v>
      </c>
      <c r="E70" s="72">
        <f>E17-$D$55</f>
        <v>0.36307072787829264</v>
      </c>
      <c r="F70" s="72">
        <f>F17-$D$55</f>
        <v>0.36597652652887452</v>
      </c>
      <c r="G70" s="152">
        <f>G17-$D$55</f>
        <v>0.36597652652887452</v>
      </c>
      <c r="H70" s="127">
        <f>H17-$D$55</f>
        <v>0.39247506802242094</v>
      </c>
    </row>
    <row r="71" spans="2:9" ht="13.5" customHeight="1">
      <c r="B71" s="23" t="s">
        <v>70</v>
      </c>
      <c r="C71" s="2" t="s">
        <v>69</v>
      </c>
      <c r="D71" s="23" t="s">
        <v>71</v>
      </c>
      <c r="E71" s="71">
        <f>E18</f>
        <v>0.33537728236404085</v>
      </c>
      <c r="F71" s="71">
        <f>F18</f>
        <v>0.34338533582610592</v>
      </c>
      <c r="G71" s="151">
        <f>G18</f>
        <v>0.34338533582610592</v>
      </c>
      <c r="H71" s="126">
        <f>H18</f>
        <v>0.34995026128701723</v>
      </c>
    </row>
    <row r="72" spans="2:9" ht="13.5" customHeight="1">
      <c r="D72" s="12"/>
      <c r="E72" s="55"/>
      <c r="F72" s="55"/>
      <c r="G72" s="55"/>
      <c r="H72" s="120"/>
    </row>
    <row r="73" spans="2:9" ht="13.5" customHeight="1">
      <c r="B73" s="170" t="s">
        <v>72</v>
      </c>
      <c r="C73" s="68"/>
      <c r="D73" s="68"/>
      <c r="E73" s="68"/>
      <c r="F73" s="68"/>
      <c r="G73" s="68"/>
      <c r="H73" s="121"/>
    </row>
    <row r="74" spans="2:9" ht="25.5">
      <c r="B74" s="23"/>
      <c r="C74" s="2"/>
      <c r="D74" s="2"/>
      <c r="E74" s="24" t="s">
        <v>50</v>
      </c>
      <c r="F74" s="24" t="s">
        <v>51</v>
      </c>
      <c r="G74" s="146" t="s">
        <v>52</v>
      </c>
      <c r="H74" s="117" t="s">
        <v>53</v>
      </c>
    </row>
    <row r="75" spans="2:9" ht="13.5" customHeight="1">
      <c r="B75" s="169" t="s">
        <v>55</v>
      </c>
      <c r="C75" s="5" t="s">
        <v>56</v>
      </c>
      <c r="D75" s="5" t="s">
        <v>57</v>
      </c>
      <c r="E75" s="22" t="s">
        <v>58</v>
      </c>
      <c r="F75" s="22" t="s">
        <v>59</v>
      </c>
      <c r="G75" s="147" t="s">
        <v>60</v>
      </c>
      <c r="H75" s="118" t="s">
        <v>61</v>
      </c>
    </row>
    <row r="76" spans="2:9" ht="13.5" customHeight="1">
      <c r="B76" s="241" t="s">
        <v>74</v>
      </c>
      <c r="C76" s="242"/>
      <c r="D76" s="242"/>
      <c r="E76" s="242"/>
      <c r="F76" s="242"/>
      <c r="G76" s="242"/>
      <c r="H76" s="243"/>
      <c r="I76" t="s">
        <v>89</v>
      </c>
    </row>
    <row r="77" spans="2:9" ht="13.5" customHeight="1">
      <c r="B77" s="23" t="s">
        <v>64</v>
      </c>
      <c r="C77" s="2" t="s">
        <v>65</v>
      </c>
      <c r="D77" s="23" t="s">
        <v>66</v>
      </c>
      <c r="E77" s="69">
        <f>(E60*'TDCV Values'!$C$4)</f>
        <v>1893.7993461546191</v>
      </c>
      <c r="F77" s="69">
        <f>(F60*'TDCV Values'!$C$4)</f>
        <v>1430.3630810868085</v>
      </c>
      <c r="G77" s="149">
        <f>(G60*'TDCV Values'!$C$4)</f>
        <v>849.33126719809422</v>
      </c>
      <c r="H77" s="122">
        <f>(H60*'TDCV Values'!$D$4)</f>
        <v>770.71586892302128</v>
      </c>
    </row>
    <row r="78" spans="2:9" ht="13.5" customHeight="1">
      <c r="B78" s="23" t="s">
        <v>64</v>
      </c>
      <c r="C78" s="2" t="s">
        <v>68</v>
      </c>
      <c r="D78" s="23" t="s">
        <v>66</v>
      </c>
      <c r="E78" s="69">
        <f>(E61*'TDCV Values'!$C$4)</f>
        <v>1864.47327075151</v>
      </c>
      <c r="F78" s="69">
        <f>(F61*'TDCV Values'!$C$4)</f>
        <v>1397.4655518671079</v>
      </c>
      <c r="G78" s="149">
        <f>(G61*'TDCV Values'!$C$4)</f>
        <v>819.24001891615069</v>
      </c>
      <c r="H78" s="122">
        <f>(H61*'TDCV Values'!$D$4)</f>
        <v>758.17946566293142</v>
      </c>
    </row>
    <row r="79" spans="2:9" ht="13.5" customHeight="1">
      <c r="B79" s="23" t="s">
        <v>64</v>
      </c>
      <c r="C79" s="2" t="s">
        <v>69</v>
      </c>
      <c r="D79" s="23" t="s">
        <v>66</v>
      </c>
      <c r="E79" s="69">
        <f>(E62*'TDCV Values'!$C$4)</f>
        <v>1994.6362328724799</v>
      </c>
      <c r="F79" s="69">
        <f>(F62*'TDCV Values'!$C$4)</f>
        <v>1506.5504276954207</v>
      </c>
      <c r="G79" s="149">
        <f>(G62*'TDCV Values'!$C$4)</f>
        <v>894.60905384455828</v>
      </c>
      <c r="H79" s="122">
        <f>(H62*'TDCV Values'!$D$4)</f>
        <v>811.29542631269862</v>
      </c>
    </row>
    <row r="80" spans="2:9" ht="13.5" customHeight="1">
      <c r="B80" s="23" t="s">
        <v>70</v>
      </c>
      <c r="C80" s="2" t="s">
        <v>65</v>
      </c>
      <c r="D80" s="23" t="s">
        <v>66</v>
      </c>
      <c r="E80" s="69">
        <f>(E63*'TDCV Values'!$C$5)</f>
        <v>2033.4769801841235</v>
      </c>
      <c r="F80" s="69">
        <f>(F63*'TDCV Values'!$C$5)</f>
        <v>1503.5688963627299</v>
      </c>
      <c r="G80" s="149">
        <f>(G63*'TDCV Values'!$C$5)</f>
        <v>891.62348789286159</v>
      </c>
      <c r="H80" s="122">
        <f>(H63*'TDCV Values'!$D$5)</f>
        <v>817.90935664413269</v>
      </c>
    </row>
    <row r="81" spans="2:9" ht="13.5" customHeight="1">
      <c r="B81" s="23" t="s">
        <v>70</v>
      </c>
      <c r="C81" s="2" t="s">
        <v>68</v>
      </c>
      <c r="D81" s="23" t="s">
        <v>66</v>
      </c>
      <c r="E81" s="69">
        <f>(E64*'TDCV Values'!$C$5)</f>
        <v>2096.308910196446</v>
      </c>
      <c r="F81" s="69">
        <f>(F64*'TDCV Values'!$C$5)</f>
        <v>1533.3122418210969</v>
      </c>
      <c r="G81" s="149">
        <f>(G64*'TDCV Values'!$C$5)</f>
        <v>877.19675544512825</v>
      </c>
      <c r="H81" s="122">
        <f>(H64*'TDCV Values'!$D$5)</f>
        <v>792.8656563529895</v>
      </c>
    </row>
    <row r="82" spans="2:9" ht="13.5" customHeight="1">
      <c r="B82" s="23" t="s">
        <v>70</v>
      </c>
      <c r="C82" s="2" t="s">
        <v>69</v>
      </c>
      <c r="D82" s="23" t="s">
        <v>66</v>
      </c>
      <c r="E82" s="69">
        <f>(E65*'TDCV Values'!$C$5)</f>
        <v>2141.7282934090022</v>
      </c>
      <c r="F82" s="69">
        <f>(F65*'TDCV Values'!$C$5)</f>
        <v>1583.6471020520235</v>
      </c>
      <c r="G82" s="149">
        <f>(G65*'TDCV Values'!$C$5)</f>
        <v>939.1638602194954</v>
      </c>
      <c r="H82" s="122">
        <f>(H65*'TDCV Values'!$D$5)</f>
        <v>860.9068329226327</v>
      </c>
    </row>
    <row r="83" spans="2:9" ht="13.5" customHeight="1">
      <c r="B83" s="241" t="s">
        <v>75</v>
      </c>
      <c r="C83" s="242"/>
      <c r="D83" s="242"/>
      <c r="E83" s="242"/>
      <c r="F83" s="242"/>
      <c r="G83" s="242"/>
      <c r="H83" s="243"/>
      <c r="I83" t="s">
        <v>76</v>
      </c>
    </row>
    <row r="84" spans="2:9" ht="13.5" customHeight="1">
      <c r="B84" s="23" t="s">
        <v>64</v>
      </c>
      <c r="C84" s="2" t="s">
        <v>65</v>
      </c>
      <c r="D84" s="23" t="s">
        <v>71</v>
      </c>
      <c r="E84" s="16">
        <f>E66*365</f>
        <v>182.25099427859911</v>
      </c>
      <c r="F84" s="16">
        <f t="shared" ref="F84:H84" si="7">F66*365</f>
        <v>208.1650959023001</v>
      </c>
      <c r="G84" s="150">
        <f t="shared" si="7"/>
        <v>208.1650959023001</v>
      </c>
      <c r="H84" s="123">
        <f t="shared" si="7"/>
        <v>209.71672163981592</v>
      </c>
    </row>
    <row r="85" spans="2:9" ht="13.5" customHeight="1">
      <c r="B85" s="23" t="s">
        <v>64</v>
      </c>
      <c r="C85" s="2" t="s">
        <v>68</v>
      </c>
      <c r="D85" s="23" t="s">
        <v>71</v>
      </c>
      <c r="E85" s="16">
        <f t="shared" ref="E85:H89" si="8">E67*365</f>
        <v>196.24826309640378</v>
      </c>
      <c r="F85" s="16">
        <f t="shared" si="8"/>
        <v>222.37596055242884</v>
      </c>
      <c r="G85" s="150">
        <f t="shared" si="8"/>
        <v>222.37596055242884</v>
      </c>
      <c r="H85" s="123">
        <f t="shared" si="8"/>
        <v>230.49736246453404</v>
      </c>
    </row>
    <row r="86" spans="2:9" ht="13.5" customHeight="1">
      <c r="B86" s="23" t="s">
        <v>64</v>
      </c>
      <c r="C86" s="2" t="s">
        <v>69</v>
      </c>
      <c r="D86" s="23" t="s">
        <v>71</v>
      </c>
      <c r="E86" s="16">
        <f t="shared" si="8"/>
        <v>205.01143955146324</v>
      </c>
      <c r="F86" s="16">
        <f t="shared" si="8"/>
        <v>232.83823019382268</v>
      </c>
      <c r="G86" s="150">
        <f t="shared" si="8"/>
        <v>232.83823019382268</v>
      </c>
      <c r="H86" s="123">
        <f t="shared" si="8"/>
        <v>234.83235796925536</v>
      </c>
    </row>
    <row r="87" spans="2:9" ht="13.5" customHeight="1">
      <c r="B87" s="23" t="s">
        <v>70</v>
      </c>
      <c r="C87" s="2" t="s">
        <v>65</v>
      </c>
      <c r="D87" s="23" t="s">
        <v>71</v>
      </c>
      <c r="E87" s="16">
        <f t="shared" si="8"/>
        <v>103.97092936909048</v>
      </c>
      <c r="F87" s="16">
        <f t="shared" si="8"/>
        <v>106.25787182977324</v>
      </c>
      <c r="G87" s="150">
        <f t="shared" si="8"/>
        <v>106.25787182977324</v>
      </c>
      <c r="H87" s="123">
        <f t="shared" si="8"/>
        <v>108.12322311787847</v>
      </c>
    </row>
    <row r="88" spans="2:9" ht="13.5" customHeight="1">
      <c r="B88" s="23" t="s">
        <v>70</v>
      </c>
      <c r="C88" s="2" t="s">
        <v>68</v>
      </c>
      <c r="D88" s="23" t="s">
        <v>71</v>
      </c>
      <c r="E88" s="16">
        <f t="shared" si="8"/>
        <v>132.52081567557681</v>
      </c>
      <c r="F88" s="16">
        <f t="shared" si="8"/>
        <v>133.5814321830392</v>
      </c>
      <c r="G88" s="150">
        <f t="shared" si="8"/>
        <v>133.5814321830392</v>
      </c>
      <c r="H88" s="123">
        <f t="shared" si="8"/>
        <v>143.25339982818363</v>
      </c>
    </row>
    <row r="89" spans="2:9" ht="13.5" customHeight="1">
      <c r="B89" s="23" t="s">
        <v>70</v>
      </c>
      <c r="C89" s="2" t="s">
        <v>69</v>
      </c>
      <c r="D89" s="23" t="s">
        <v>71</v>
      </c>
      <c r="E89" s="16">
        <f t="shared" si="8"/>
        <v>122.41270806287491</v>
      </c>
      <c r="F89" s="16">
        <f t="shared" si="8"/>
        <v>125.33564757652866</v>
      </c>
      <c r="G89" s="150">
        <f t="shared" si="8"/>
        <v>125.33564757652866</v>
      </c>
      <c r="H89" s="123">
        <f t="shared" si="8"/>
        <v>127.73184536976129</v>
      </c>
    </row>
    <row r="90" spans="2:9" ht="13.5" customHeight="1">
      <c r="B90" s="241" t="s">
        <v>77</v>
      </c>
      <c r="C90" s="242"/>
      <c r="D90" s="242"/>
      <c r="E90" s="242"/>
      <c r="F90" s="242"/>
      <c r="G90" s="242"/>
      <c r="H90" s="243"/>
      <c r="I90" t="s">
        <v>78</v>
      </c>
    </row>
    <row r="91" spans="2:9" ht="13.5" customHeight="1">
      <c r="B91" s="23" t="s">
        <v>64</v>
      </c>
      <c r="C91" s="2" t="s">
        <v>65</v>
      </c>
      <c r="D91" s="2"/>
      <c r="E91" s="16">
        <f t="shared" ref="E91:H96" si="9">E77+E84</f>
        <v>2076.050340433218</v>
      </c>
      <c r="F91" s="16">
        <f t="shared" si="9"/>
        <v>1638.5281769891085</v>
      </c>
      <c r="G91" s="150">
        <f t="shared" si="9"/>
        <v>1057.4963631003943</v>
      </c>
      <c r="H91" s="123">
        <f t="shared" si="9"/>
        <v>980.43259056283716</v>
      </c>
    </row>
    <row r="92" spans="2:9" ht="13.5" customHeight="1">
      <c r="B92" s="23" t="s">
        <v>64</v>
      </c>
      <c r="C92" s="2" t="s">
        <v>68</v>
      </c>
      <c r="D92" s="2"/>
      <c r="E92" s="16">
        <f t="shared" si="9"/>
        <v>2060.7215338479136</v>
      </c>
      <c r="F92" s="16">
        <f t="shared" si="9"/>
        <v>1619.8415124195367</v>
      </c>
      <c r="G92" s="150">
        <f t="shared" si="9"/>
        <v>1041.6159794685796</v>
      </c>
      <c r="H92" s="123">
        <f t="shared" si="9"/>
        <v>988.67682812746546</v>
      </c>
    </row>
    <row r="93" spans="2:9" ht="13.5" customHeight="1">
      <c r="B93" s="23" t="s">
        <v>64</v>
      </c>
      <c r="C93" s="2" t="s">
        <v>69</v>
      </c>
      <c r="D93" s="2"/>
      <c r="E93" s="16">
        <f t="shared" si="9"/>
        <v>2199.6476724239433</v>
      </c>
      <c r="F93" s="16">
        <f t="shared" si="9"/>
        <v>1739.3886578892434</v>
      </c>
      <c r="G93" s="150">
        <f t="shared" si="9"/>
        <v>1127.447284038381</v>
      </c>
      <c r="H93" s="123">
        <f>H79+H86</f>
        <v>1046.1277842819541</v>
      </c>
    </row>
    <row r="94" spans="2:9" ht="13.5" customHeight="1">
      <c r="B94" s="23" t="s">
        <v>70</v>
      </c>
      <c r="C94" s="2" t="s">
        <v>65</v>
      </c>
      <c r="D94" s="2"/>
      <c r="E94" s="16">
        <f t="shared" si="9"/>
        <v>2137.4479095532138</v>
      </c>
      <c r="F94" s="16">
        <f t="shared" si="9"/>
        <v>1609.8267681925031</v>
      </c>
      <c r="G94" s="150">
        <f t="shared" si="9"/>
        <v>997.88135972263478</v>
      </c>
      <c r="H94" s="123">
        <f t="shared" si="9"/>
        <v>926.03257976201121</v>
      </c>
    </row>
    <row r="95" spans="2:9" ht="13.5" customHeight="1">
      <c r="B95" s="23" t="s">
        <v>70</v>
      </c>
      <c r="C95" s="2" t="s">
        <v>68</v>
      </c>
      <c r="D95" s="2"/>
      <c r="E95" s="16">
        <f t="shared" si="9"/>
        <v>2228.8297258720227</v>
      </c>
      <c r="F95" s="16">
        <f t="shared" si="9"/>
        <v>1666.8936740041361</v>
      </c>
      <c r="G95" s="150">
        <f t="shared" si="9"/>
        <v>1010.7781876281674</v>
      </c>
      <c r="H95" s="123">
        <f t="shared" si="9"/>
        <v>936.11905618117316</v>
      </c>
    </row>
    <row r="96" spans="2:9" ht="13.5" customHeight="1">
      <c r="B96" s="23" t="s">
        <v>70</v>
      </c>
      <c r="C96" s="2" t="s">
        <v>69</v>
      </c>
      <c r="D96" s="2"/>
      <c r="E96" s="16">
        <f t="shared" si="9"/>
        <v>2264.1410014718772</v>
      </c>
      <c r="F96" s="16">
        <f t="shared" si="9"/>
        <v>1708.982749628552</v>
      </c>
      <c r="G96" s="150">
        <f t="shared" si="9"/>
        <v>1064.4995077960241</v>
      </c>
      <c r="H96" s="123">
        <f t="shared" si="9"/>
        <v>988.63867829239393</v>
      </c>
    </row>
    <row r="97" spans="1:14" ht="13.5" customHeight="1">
      <c r="B97" s="251" t="s">
        <v>77</v>
      </c>
      <c r="C97" s="251"/>
      <c r="D97" s="251"/>
      <c r="E97" s="251"/>
      <c r="F97" s="251"/>
      <c r="G97" s="251"/>
      <c r="H97" s="251"/>
      <c r="I97" t="s">
        <v>79</v>
      </c>
    </row>
    <row r="98" spans="1:14" ht="13.5" customHeight="1">
      <c r="B98" s="23" t="s">
        <v>80</v>
      </c>
      <c r="C98" s="2" t="s">
        <v>65</v>
      </c>
      <c r="D98" s="2"/>
      <c r="E98" s="16">
        <f>E91+E94</f>
        <v>4213.4982499864318</v>
      </c>
      <c r="F98" s="16">
        <f t="shared" ref="F98:H98" si="10">F91+F94</f>
        <v>3248.3549451816116</v>
      </c>
      <c r="G98" s="150">
        <f t="shared" si="10"/>
        <v>2055.3777228230292</v>
      </c>
      <c r="H98" s="123">
        <f t="shared" si="10"/>
        <v>1906.4651703248483</v>
      </c>
    </row>
    <row r="99" spans="1:14" ht="13.5" customHeight="1">
      <c r="B99" s="23" t="s">
        <v>80</v>
      </c>
      <c r="C99" s="2" t="s">
        <v>68</v>
      </c>
      <c r="D99" s="2"/>
      <c r="E99" s="16">
        <f t="shared" ref="E99:H100" si="11">E92+E95</f>
        <v>4289.5512597199358</v>
      </c>
      <c r="F99" s="16">
        <f t="shared" si="11"/>
        <v>3286.7351864236725</v>
      </c>
      <c r="G99" s="150">
        <f t="shared" si="11"/>
        <v>2052.394167096747</v>
      </c>
      <c r="H99" s="123">
        <f t="shared" si="11"/>
        <v>1924.7958843086385</v>
      </c>
    </row>
    <row r="100" spans="1:14" ht="13.5" customHeight="1">
      <c r="B100" s="23" t="s">
        <v>80</v>
      </c>
      <c r="C100" s="2" t="s">
        <v>69</v>
      </c>
      <c r="D100" s="2"/>
      <c r="E100" s="16">
        <f t="shared" si="11"/>
        <v>4463.7886738958205</v>
      </c>
      <c r="F100" s="16">
        <f t="shared" si="11"/>
        <v>3448.3714075177954</v>
      </c>
      <c r="G100" s="150">
        <f t="shared" si="11"/>
        <v>2191.9467918344053</v>
      </c>
      <c r="H100" s="123">
        <f t="shared" si="11"/>
        <v>2034.766462574348</v>
      </c>
    </row>
    <row r="101" spans="1:14" ht="13.5" customHeight="1">
      <c r="E101" s="26"/>
      <c r="F101" s="26"/>
      <c r="G101" s="26"/>
      <c r="H101" s="124"/>
    </row>
    <row r="102" spans="1:14" s="65" customFormat="1">
      <c r="A102" s="65" t="s">
        <v>90</v>
      </c>
      <c r="B102" s="167"/>
      <c r="E102" s="70"/>
      <c r="F102" s="70"/>
      <c r="G102" s="70"/>
      <c r="H102" s="125"/>
    </row>
    <row r="103" spans="1:14">
      <c r="E103" s="26"/>
      <c r="F103" s="26"/>
      <c r="G103" s="26"/>
      <c r="H103" s="124"/>
    </row>
    <row r="104" spans="1:14">
      <c r="B104" s="168" t="s">
        <v>82</v>
      </c>
      <c r="D104" s="58">
        <f>D51</f>
        <v>8.77</v>
      </c>
      <c r="F104" s="18"/>
      <c r="I104" t="s">
        <v>91</v>
      </c>
    </row>
    <row r="105" spans="1:14">
      <c r="B105" s="168" t="s">
        <v>83</v>
      </c>
      <c r="D105" s="58">
        <f t="shared" ref="D105:D108" si="12">D52</f>
        <v>4.3849999999999998</v>
      </c>
    </row>
    <row r="106" spans="1:14">
      <c r="B106" s="168" t="s">
        <v>84</v>
      </c>
      <c r="D106" s="58">
        <f t="shared" si="12"/>
        <v>4.3849999999999998</v>
      </c>
    </row>
    <row r="107" spans="1:14">
      <c r="B107" s="168" t="s">
        <v>85</v>
      </c>
      <c r="D107" s="58">
        <f>D54</f>
        <v>1.2013698630136986E-2</v>
      </c>
    </row>
    <row r="108" spans="1:14">
      <c r="B108" s="168" t="s">
        <v>86</v>
      </c>
      <c r="C108" s="18"/>
      <c r="D108" s="58">
        <f t="shared" si="12"/>
        <v>1.2013698630136986E-2</v>
      </c>
    </row>
    <row r="109" spans="1:14">
      <c r="E109" s="26"/>
      <c r="F109" s="26"/>
      <c r="G109" s="26"/>
      <c r="H109" s="124"/>
      <c r="I109" s="26"/>
    </row>
    <row r="110" spans="1:14">
      <c r="B110" s="170" t="s">
        <v>92</v>
      </c>
      <c r="C110" s="68"/>
      <c r="D110" s="59"/>
      <c r="E110" s="73"/>
      <c r="F110" s="73"/>
      <c r="G110" s="73"/>
      <c r="H110" s="128"/>
    </row>
    <row r="111" spans="1:14" ht="63.75" customHeight="1">
      <c r="B111" s="23"/>
      <c r="C111" s="2"/>
      <c r="D111" s="2"/>
      <c r="E111" s="24" t="s">
        <v>50</v>
      </c>
      <c r="F111" s="24" t="s">
        <v>51</v>
      </c>
      <c r="G111" s="146" t="s">
        <v>52</v>
      </c>
      <c r="H111" s="117" t="s">
        <v>53</v>
      </c>
      <c r="I111" s="74"/>
      <c r="K111" s="74"/>
      <c r="L111" s="74"/>
      <c r="M111" s="74"/>
      <c r="N111" s="74"/>
    </row>
    <row r="112" spans="1:14">
      <c r="B112" s="169" t="s">
        <v>55</v>
      </c>
      <c r="C112" s="5" t="s">
        <v>93</v>
      </c>
      <c r="D112" s="5" t="s">
        <v>57</v>
      </c>
      <c r="E112" s="22" t="s">
        <v>58</v>
      </c>
      <c r="F112" s="22" t="s">
        <v>59</v>
      </c>
      <c r="G112" s="147" t="s">
        <v>60</v>
      </c>
      <c r="H112" s="118" t="s">
        <v>61</v>
      </c>
      <c r="I112" t="s">
        <v>94</v>
      </c>
    </row>
    <row r="113" spans="2:14">
      <c r="B113" s="23" t="s">
        <v>64</v>
      </c>
      <c r="C113" s="2" t="s">
        <v>65</v>
      </c>
      <c r="D113" s="2" t="s">
        <v>71</v>
      </c>
      <c r="E113" s="16">
        <f>'Customer Numbers - Northern'!$D$17*$D$107</f>
        <v>1.8195274522306857E-3</v>
      </c>
      <c r="F113" s="16">
        <f>'Customer Numbers - Northern'!$D$17*$D$107</f>
        <v>1.8195274522306857E-3</v>
      </c>
      <c r="G113" s="150">
        <f>'Customer Numbers - Northern'!$D$17*$D$107</f>
        <v>1.8195274522306857E-3</v>
      </c>
      <c r="H113" s="123">
        <f>'Customer Numbers - Northern'!$D$17*$D$107</f>
        <v>1.8195274522306857E-3</v>
      </c>
      <c r="I113" s="75"/>
      <c r="K113" s="75"/>
      <c r="L113" s="75"/>
      <c r="M113" s="75"/>
      <c r="N113" s="75"/>
    </row>
    <row r="114" spans="2:14">
      <c r="B114" s="23" t="s">
        <v>64</v>
      </c>
      <c r="C114" s="2" t="s">
        <v>68</v>
      </c>
      <c r="D114" s="2" t="s">
        <v>71</v>
      </c>
      <c r="E114" s="16">
        <f>'Customer Numbers - Northern'!$D$17*$D$107</f>
        <v>1.8195274522306857E-3</v>
      </c>
      <c r="F114" s="16">
        <f>'Customer Numbers - Northern'!$D$17*$D$107</f>
        <v>1.8195274522306857E-3</v>
      </c>
      <c r="G114" s="150">
        <f>'Customer Numbers - Northern'!$D$17*$D$107</f>
        <v>1.8195274522306857E-3</v>
      </c>
      <c r="H114" s="123">
        <f>'Customer Numbers - Northern'!$D$17*$D$107</f>
        <v>1.8195274522306857E-3</v>
      </c>
      <c r="I114" s="75"/>
      <c r="K114" s="75"/>
      <c r="L114" s="75"/>
      <c r="M114" s="75"/>
      <c r="N114" s="75"/>
    </row>
    <row r="115" spans="2:14">
      <c r="B115" s="23" t="s">
        <v>64</v>
      </c>
      <c r="C115" s="2" t="s">
        <v>95</v>
      </c>
      <c r="D115" s="23" t="s">
        <v>71</v>
      </c>
      <c r="E115" s="16">
        <f>'Customer Numbers - Northern'!$D$17*$D$107</f>
        <v>1.8195274522306857E-3</v>
      </c>
      <c r="F115" s="16">
        <f>'Customer Numbers - Northern'!$D$17*$D$107</f>
        <v>1.8195274522306857E-3</v>
      </c>
      <c r="G115" s="150">
        <f>'Customer Numbers - Northern'!$D$17*$D$107</f>
        <v>1.8195274522306857E-3</v>
      </c>
      <c r="H115" s="123">
        <f>'Customer Numbers - Northern'!$D$17*$D$107</f>
        <v>1.8195274522306857E-3</v>
      </c>
      <c r="I115" s="75"/>
      <c r="K115" s="75"/>
      <c r="L115" s="75"/>
      <c r="M115" s="75"/>
      <c r="N115" s="75"/>
    </row>
    <row r="116" spans="2:14">
      <c r="B116" s="23" t="s">
        <v>70</v>
      </c>
      <c r="C116" s="2" t="s">
        <v>65</v>
      </c>
      <c r="D116" s="2" t="s">
        <v>71</v>
      </c>
      <c r="E116" s="16">
        <f>'Customer Numbers - Northern'!$D$22*$D$108</f>
        <v>1.8975962676250023E-3</v>
      </c>
      <c r="F116" s="16">
        <f>'Customer Numbers - Northern'!$D$22*$D$108</f>
        <v>1.8975962676250023E-3</v>
      </c>
      <c r="G116" s="150">
        <f>'Customer Numbers - Northern'!$D$22*$D$108</f>
        <v>1.8975962676250023E-3</v>
      </c>
      <c r="H116" s="123">
        <f>'Customer Numbers - Northern'!$D$22*$D$108</f>
        <v>1.8975962676250023E-3</v>
      </c>
      <c r="I116" s="75"/>
      <c r="K116" s="75"/>
      <c r="L116" s="75"/>
      <c r="M116" s="75"/>
      <c r="N116" s="75"/>
    </row>
    <row r="117" spans="2:14">
      <c r="B117" s="23" t="s">
        <v>70</v>
      </c>
      <c r="C117" s="2" t="s">
        <v>68</v>
      </c>
      <c r="D117" s="2" t="s">
        <v>71</v>
      </c>
      <c r="E117" s="16">
        <f>'Customer Numbers - Northern'!$D$22*$D$108</f>
        <v>1.8975962676250023E-3</v>
      </c>
      <c r="F117" s="16">
        <f>'Customer Numbers - Northern'!$D$22*$D$108</f>
        <v>1.8975962676250023E-3</v>
      </c>
      <c r="G117" s="150">
        <f>'Customer Numbers - Northern'!$D$22*$D$108</f>
        <v>1.8975962676250023E-3</v>
      </c>
      <c r="H117" s="123">
        <f>'Customer Numbers - Northern'!$D$22*$D$108</f>
        <v>1.8975962676250023E-3</v>
      </c>
      <c r="I117" s="75"/>
      <c r="K117" s="75"/>
      <c r="L117" s="75"/>
      <c r="M117" s="75"/>
      <c r="N117" s="75"/>
    </row>
    <row r="118" spans="2:14">
      <c r="B118" s="23" t="s">
        <v>70</v>
      </c>
      <c r="C118" s="2" t="s">
        <v>95</v>
      </c>
      <c r="D118" s="23" t="s">
        <v>71</v>
      </c>
      <c r="E118" s="16">
        <f>'Customer Numbers - Northern'!$D$22*$D$108</f>
        <v>1.8975962676250023E-3</v>
      </c>
      <c r="F118" s="16">
        <f>'Customer Numbers - Northern'!$D$22*$D$108</f>
        <v>1.8975962676250023E-3</v>
      </c>
      <c r="G118" s="150">
        <f>'Customer Numbers - Northern'!$D$22*$D$108</f>
        <v>1.8975962676250023E-3</v>
      </c>
      <c r="H118" s="123">
        <f>'Customer Numbers - Northern'!$D$22*$D$108</f>
        <v>1.8975962676250023E-3</v>
      </c>
      <c r="I118" s="75"/>
      <c r="K118" s="75"/>
      <c r="L118" s="75"/>
      <c r="M118" s="75"/>
      <c r="N118" s="75"/>
    </row>
    <row r="119" spans="2:14">
      <c r="D119" s="12"/>
      <c r="E119" s="26"/>
      <c r="F119" s="26"/>
      <c r="G119" s="26"/>
      <c r="H119" s="124"/>
    </row>
    <row r="120" spans="2:14">
      <c r="B120" s="168" t="s">
        <v>96</v>
      </c>
      <c r="F120" s="9"/>
      <c r="I120" s="18"/>
    </row>
    <row r="121" spans="2:14" ht="25.5">
      <c r="B121" s="23"/>
      <c r="C121" s="2"/>
      <c r="D121" s="2"/>
      <c r="E121" s="24" t="s">
        <v>50</v>
      </c>
      <c r="F121" s="24" t="s">
        <v>51</v>
      </c>
      <c r="G121" s="146" t="s">
        <v>52</v>
      </c>
      <c r="H121" s="117" t="s">
        <v>53</v>
      </c>
      <c r="I121" s="18"/>
    </row>
    <row r="122" spans="2:14">
      <c r="B122" s="169" t="s">
        <v>55</v>
      </c>
      <c r="C122" s="5" t="s">
        <v>56</v>
      </c>
      <c r="D122" s="5" t="s">
        <v>57</v>
      </c>
      <c r="E122" s="22" t="s">
        <v>58</v>
      </c>
      <c r="F122" s="22" t="s">
        <v>59</v>
      </c>
      <c r="G122" s="147" t="s">
        <v>60</v>
      </c>
      <c r="H122" s="118" t="s">
        <v>61</v>
      </c>
      <c r="I122" s="76" t="s">
        <v>97</v>
      </c>
      <c r="K122" s="75"/>
      <c r="L122" s="75"/>
      <c r="M122" s="75"/>
      <c r="N122" s="75"/>
    </row>
    <row r="123" spans="2:14">
      <c r="B123" s="23" t="s">
        <v>64</v>
      </c>
      <c r="C123" s="2" t="s">
        <v>65</v>
      </c>
      <c r="D123" s="23" t="s">
        <v>66</v>
      </c>
      <c r="E123" s="16">
        <f>E60</f>
        <v>0.65303425729469622</v>
      </c>
      <c r="F123" s="16">
        <f t="shared" ref="F123:H128" si="13">F7</f>
        <v>0.49322864865062366</v>
      </c>
      <c r="G123" s="150">
        <f t="shared" si="13"/>
        <v>0.29287285075796354</v>
      </c>
      <c r="H123" s="123">
        <f t="shared" si="13"/>
        <v>0.2657640927320763</v>
      </c>
      <c r="K123" s="75"/>
      <c r="L123" s="75"/>
      <c r="M123" s="75"/>
      <c r="N123" s="75"/>
    </row>
    <row r="124" spans="2:14">
      <c r="B124" s="23" t="s">
        <v>64</v>
      </c>
      <c r="C124" s="2" t="s">
        <v>68</v>
      </c>
      <c r="D124" s="23" t="s">
        <v>66</v>
      </c>
      <c r="E124" s="16">
        <f t="shared" ref="E124:E127" si="14">E61</f>
        <v>0.64292181750052069</v>
      </c>
      <c r="F124" s="16">
        <f t="shared" si="13"/>
        <v>0.48188467305762339</v>
      </c>
      <c r="G124" s="150">
        <f t="shared" si="13"/>
        <v>0.28249655824694853</v>
      </c>
      <c r="H124" s="123">
        <f t="shared" si="13"/>
        <v>0.26144119505618324</v>
      </c>
      <c r="J124" s="75"/>
      <c r="K124" s="75"/>
      <c r="L124" s="75"/>
      <c r="M124" s="75"/>
      <c r="N124" s="75"/>
    </row>
    <row r="125" spans="2:14">
      <c r="B125" s="23" t="s">
        <v>64</v>
      </c>
      <c r="C125" s="2" t="s">
        <v>69</v>
      </c>
      <c r="D125" s="23" t="s">
        <v>66</v>
      </c>
      <c r="E125" s="16">
        <f t="shared" si="14"/>
        <v>0.68780559754223447</v>
      </c>
      <c r="F125" s="16">
        <f t="shared" si="13"/>
        <v>0.51950014748117956</v>
      </c>
      <c r="G125" s="150">
        <f t="shared" si="13"/>
        <v>0.30848588063605459</v>
      </c>
      <c r="H125" s="123">
        <f t="shared" si="13"/>
        <v>0.27975704355610298</v>
      </c>
      <c r="J125" s="75"/>
      <c r="K125" s="75"/>
      <c r="L125" s="75"/>
      <c r="M125" s="75"/>
      <c r="N125" s="75"/>
    </row>
    <row r="126" spans="2:14">
      <c r="B126" s="23" t="s">
        <v>70</v>
      </c>
      <c r="C126" s="2" t="s">
        <v>65</v>
      </c>
      <c r="D126" s="23" t="s">
        <v>66</v>
      </c>
      <c r="E126" s="16">
        <f t="shared" si="14"/>
        <v>0.16945641501534361</v>
      </c>
      <c r="F126" s="16">
        <f t="shared" si="13"/>
        <v>0.12529740803022749</v>
      </c>
      <c r="G126" s="150">
        <f t="shared" si="13"/>
        <v>7.430195732440513E-2</v>
      </c>
      <c r="H126" s="123">
        <f t="shared" si="13"/>
        <v>6.8159113053677722E-2</v>
      </c>
      <c r="J126" s="75"/>
      <c r="K126" s="75"/>
      <c r="L126" s="75"/>
      <c r="M126" s="75"/>
      <c r="N126" s="75"/>
    </row>
    <row r="127" spans="2:14">
      <c r="B127" s="23" t="s">
        <v>70</v>
      </c>
      <c r="C127" s="2" t="s">
        <v>68</v>
      </c>
      <c r="D127" s="23" t="s">
        <v>66</v>
      </c>
      <c r="E127" s="16">
        <f t="shared" si="14"/>
        <v>0.17469240918303716</v>
      </c>
      <c r="F127" s="16">
        <f t="shared" si="13"/>
        <v>0.12777602015175807</v>
      </c>
      <c r="G127" s="150">
        <f t="shared" si="13"/>
        <v>7.3099729620427351E-2</v>
      </c>
      <c r="H127" s="123">
        <f t="shared" si="13"/>
        <v>6.6072138029415792E-2</v>
      </c>
      <c r="J127" s="75"/>
      <c r="K127" s="75"/>
      <c r="L127" s="75"/>
      <c r="M127" s="75"/>
      <c r="N127" s="75"/>
    </row>
    <row r="128" spans="2:14">
      <c r="B128" s="23" t="s">
        <v>70</v>
      </c>
      <c r="C128" s="2" t="s">
        <v>69</v>
      </c>
      <c r="D128" s="23" t="s">
        <v>66</v>
      </c>
      <c r="E128" s="16">
        <f>E65</f>
        <v>0.17847735778408352</v>
      </c>
      <c r="F128" s="16">
        <f t="shared" si="13"/>
        <v>0.13197059183766863</v>
      </c>
      <c r="G128" s="150">
        <f t="shared" si="13"/>
        <v>7.8263655018291287E-2</v>
      </c>
      <c r="H128" s="123">
        <f t="shared" si="13"/>
        <v>7.1742236076886054E-2</v>
      </c>
      <c r="J128" s="77"/>
    </row>
    <row r="129" spans="2:14">
      <c r="B129" s="23" t="s">
        <v>64</v>
      </c>
      <c r="C129" s="2" t="s">
        <v>65</v>
      </c>
      <c r="D129" s="23" t="s">
        <v>71</v>
      </c>
      <c r="E129" s="69">
        <f>E66+E113</f>
        <v>0.50113731999633782</v>
      </c>
      <c r="F129" s="69">
        <f t="shared" ref="E129:H134" si="15">F66+F113</f>
        <v>0.57213485869140901</v>
      </c>
      <c r="G129" s="149">
        <f t="shared" si="15"/>
        <v>0.57213485869140901</v>
      </c>
      <c r="H129" s="122">
        <f t="shared" si="15"/>
        <v>0.57638588810926061</v>
      </c>
      <c r="J129" s="18"/>
      <c r="K129" s="18"/>
      <c r="L129" s="18"/>
      <c r="M129" s="18"/>
      <c r="N129" s="18"/>
    </row>
    <row r="130" spans="2:14">
      <c r="B130" s="23" t="s">
        <v>64</v>
      </c>
      <c r="C130" s="2" t="s">
        <v>68</v>
      </c>
      <c r="D130" s="23" t="s">
        <v>71</v>
      </c>
      <c r="E130" s="69">
        <f>E67+E114</f>
        <v>0.53948600168895333</v>
      </c>
      <c r="F130" s="69">
        <f t="shared" si="15"/>
        <v>0.61106873444518639</v>
      </c>
      <c r="G130" s="149">
        <f t="shared" si="15"/>
        <v>0.61106873444518639</v>
      </c>
      <c r="H130" s="122">
        <f t="shared" si="15"/>
        <v>0.63331915064273492</v>
      </c>
      <c r="J130" s="18"/>
      <c r="K130" s="18"/>
      <c r="L130" s="18"/>
      <c r="M130" s="18"/>
      <c r="N130" s="18"/>
    </row>
    <row r="131" spans="2:14">
      <c r="B131" s="23" t="s">
        <v>64</v>
      </c>
      <c r="C131" s="2" t="s">
        <v>69</v>
      </c>
      <c r="D131" s="23" t="s">
        <v>71</v>
      </c>
      <c r="E131" s="69">
        <f t="shared" si="15"/>
        <v>0.56349470430555459</v>
      </c>
      <c r="F131" s="69">
        <f t="shared" si="15"/>
        <v>0.63973248688736128</v>
      </c>
      <c r="G131" s="149">
        <f>G68+G115</f>
        <v>0.63973248688736128</v>
      </c>
      <c r="H131" s="122">
        <f t="shared" si="15"/>
        <v>0.64519585065566998</v>
      </c>
      <c r="J131" s="18"/>
      <c r="K131" s="18"/>
      <c r="L131" s="18"/>
      <c r="M131" s="18"/>
      <c r="N131" s="18"/>
    </row>
    <row r="132" spans="2:14">
      <c r="B132" s="23" t="s">
        <v>70</v>
      </c>
      <c r="C132" s="2" t="s">
        <v>65</v>
      </c>
      <c r="D132" s="23" t="s">
        <v>71</v>
      </c>
      <c r="E132" s="69">
        <f t="shared" si="15"/>
        <v>0.2867494575528044</v>
      </c>
      <c r="F132" s="69">
        <f t="shared" si="15"/>
        <v>0.29301505333549688</v>
      </c>
      <c r="G132" s="149">
        <f t="shared" si="15"/>
        <v>0.29301505333549688</v>
      </c>
      <c r="H132" s="122">
        <f t="shared" si="15"/>
        <v>0.29812560480975775</v>
      </c>
      <c r="J132" s="18"/>
      <c r="K132" s="18"/>
      <c r="L132" s="18"/>
      <c r="M132" s="18"/>
      <c r="N132" s="18"/>
    </row>
    <row r="133" spans="2:14">
      <c r="B133" s="23" t="s">
        <v>70</v>
      </c>
      <c r="C133" s="2" t="s">
        <v>68</v>
      </c>
      <c r="D133" s="23" t="s">
        <v>71</v>
      </c>
      <c r="E133" s="69">
        <f t="shared" si="15"/>
        <v>0.36496832414591762</v>
      </c>
      <c r="F133" s="69">
        <f t="shared" si="15"/>
        <v>0.3678741227964995</v>
      </c>
      <c r="G133" s="149">
        <f t="shared" si="15"/>
        <v>0.3678741227964995</v>
      </c>
      <c r="H133" s="122">
        <f t="shared" si="15"/>
        <v>0.39437266429004592</v>
      </c>
      <c r="J133" s="18"/>
      <c r="K133" s="18"/>
      <c r="L133" s="18"/>
      <c r="M133" s="18"/>
      <c r="N133" s="18"/>
    </row>
    <row r="134" spans="2:14">
      <c r="B134" s="23" t="s">
        <v>70</v>
      </c>
      <c r="C134" s="2" t="s">
        <v>69</v>
      </c>
      <c r="D134" s="23" t="s">
        <v>71</v>
      </c>
      <c r="E134" s="69">
        <f t="shared" si="15"/>
        <v>0.33727487863166583</v>
      </c>
      <c r="F134" s="69">
        <f t="shared" si="15"/>
        <v>0.3452829320937309</v>
      </c>
      <c r="G134" s="149">
        <f t="shared" si="15"/>
        <v>0.3452829320937309</v>
      </c>
      <c r="H134" s="122">
        <f t="shared" si="15"/>
        <v>0.35184785755464221</v>
      </c>
      <c r="J134" s="18"/>
      <c r="K134" s="18"/>
      <c r="L134" s="18"/>
      <c r="M134" s="18"/>
      <c r="N134" s="18"/>
    </row>
    <row r="135" spans="2:14">
      <c r="D135" s="12"/>
      <c r="E135" s="26"/>
      <c r="F135" s="26"/>
      <c r="G135" s="26"/>
      <c r="H135" s="124"/>
      <c r="J135" s="18"/>
    </row>
    <row r="136" spans="2:14">
      <c r="B136" s="170" t="s">
        <v>72</v>
      </c>
      <c r="C136" s="68"/>
      <c r="D136" s="68"/>
      <c r="E136" s="68"/>
      <c r="F136" s="68"/>
      <c r="G136" s="68"/>
      <c r="H136" s="121"/>
      <c r="J136" s="18"/>
    </row>
    <row r="137" spans="2:14" ht="25.5">
      <c r="B137" s="23"/>
      <c r="C137" s="2"/>
      <c r="D137" s="2"/>
      <c r="E137" s="24" t="s">
        <v>50</v>
      </c>
      <c r="F137" s="24" t="s">
        <v>51</v>
      </c>
      <c r="G137" s="146" t="s">
        <v>52</v>
      </c>
      <c r="H137" s="117" t="s">
        <v>53</v>
      </c>
      <c r="J137" s="18"/>
    </row>
    <row r="138" spans="2:14">
      <c r="B138" s="169" t="s">
        <v>55</v>
      </c>
      <c r="C138" s="5" t="s">
        <v>56</v>
      </c>
      <c r="D138" s="5" t="s">
        <v>57</v>
      </c>
      <c r="E138" s="22" t="s">
        <v>58</v>
      </c>
      <c r="F138" s="22" t="s">
        <v>59</v>
      </c>
      <c r="G138" s="147" t="s">
        <v>60</v>
      </c>
      <c r="H138" s="118" t="s">
        <v>61</v>
      </c>
      <c r="J138" s="18"/>
    </row>
    <row r="139" spans="2:14">
      <c r="B139" s="241" t="s">
        <v>74</v>
      </c>
      <c r="C139" s="242"/>
      <c r="D139" s="242"/>
      <c r="E139" s="242"/>
      <c r="F139" s="242"/>
      <c r="G139" s="242"/>
      <c r="H139" s="243"/>
      <c r="I139" s="9" t="s">
        <v>73</v>
      </c>
      <c r="J139" s="18"/>
    </row>
    <row r="140" spans="2:14">
      <c r="B140" s="23" t="s">
        <v>64</v>
      </c>
      <c r="C140" s="2" t="s">
        <v>65</v>
      </c>
      <c r="D140" s="23" t="s">
        <v>66</v>
      </c>
      <c r="E140" s="69">
        <f>(E123*'TDCV Values'!$C$4)</f>
        <v>1893.7993461546191</v>
      </c>
      <c r="F140" s="69">
        <f>(F123*'TDCV Values'!$C$4)</f>
        <v>1430.3630810868085</v>
      </c>
      <c r="G140" s="149">
        <f>(G123*'TDCV Values'!$C$4)</f>
        <v>849.33126719809422</v>
      </c>
      <c r="H140" s="122">
        <f>(H123*'TDCV Values'!$D$4)</f>
        <v>770.71586892302128</v>
      </c>
    </row>
    <row r="141" spans="2:14">
      <c r="B141" s="23" t="s">
        <v>64</v>
      </c>
      <c r="C141" s="2" t="s">
        <v>68</v>
      </c>
      <c r="D141" s="23" t="s">
        <v>66</v>
      </c>
      <c r="E141" s="69">
        <f>(E124*'TDCV Values'!$C$4)</f>
        <v>1864.47327075151</v>
      </c>
      <c r="F141" s="69">
        <f>(F124*'TDCV Values'!$C$4)</f>
        <v>1397.4655518671079</v>
      </c>
      <c r="G141" s="149">
        <f>(G124*'TDCV Values'!$C$4)</f>
        <v>819.24001891615069</v>
      </c>
      <c r="H141" s="122">
        <f>(H124*'TDCV Values'!$D$4)</f>
        <v>758.17946566293142</v>
      </c>
    </row>
    <row r="142" spans="2:14">
      <c r="B142" s="23" t="s">
        <v>64</v>
      </c>
      <c r="C142" s="2" t="s">
        <v>69</v>
      </c>
      <c r="D142" s="23" t="s">
        <v>66</v>
      </c>
      <c r="E142" s="69">
        <f>(E125*'TDCV Values'!$C$4)</f>
        <v>1994.6362328724799</v>
      </c>
      <c r="F142" s="69">
        <f>(F125*'TDCV Values'!$C$4)</f>
        <v>1506.5504276954207</v>
      </c>
      <c r="G142" s="149">
        <f>(G125*'TDCV Values'!$C$4)</f>
        <v>894.60905384455828</v>
      </c>
      <c r="H142" s="122">
        <f>(H125*'TDCV Values'!$D$4)</f>
        <v>811.29542631269862</v>
      </c>
    </row>
    <row r="143" spans="2:14">
      <c r="B143" s="23" t="s">
        <v>70</v>
      </c>
      <c r="C143" s="2" t="s">
        <v>65</v>
      </c>
      <c r="D143" s="23" t="s">
        <v>66</v>
      </c>
      <c r="E143" s="69">
        <f>(E126*'TDCV Values'!$C$5)</f>
        <v>2033.4769801841235</v>
      </c>
      <c r="F143" s="69">
        <f>(F126*'TDCV Values'!$C$5)</f>
        <v>1503.5688963627299</v>
      </c>
      <c r="G143" s="149">
        <f>(G126*'TDCV Values'!$C$5)</f>
        <v>891.62348789286159</v>
      </c>
      <c r="H143" s="122">
        <f>(H126*'TDCV Values'!$D$5)</f>
        <v>817.90935664413269</v>
      </c>
    </row>
    <row r="144" spans="2:14">
      <c r="B144" s="23" t="s">
        <v>70</v>
      </c>
      <c r="C144" s="2" t="s">
        <v>68</v>
      </c>
      <c r="D144" s="23" t="s">
        <v>66</v>
      </c>
      <c r="E144" s="69">
        <f>(E127*'TDCV Values'!$C$5)</f>
        <v>2096.308910196446</v>
      </c>
      <c r="F144" s="69">
        <f>(F127*'TDCV Values'!$C$5)</f>
        <v>1533.3122418210969</v>
      </c>
      <c r="G144" s="149">
        <f>(G127*'TDCV Values'!$C$5)</f>
        <v>877.19675544512825</v>
      </c>
      <c r="H144" s="122">
        <f>(H127*'TDCV Values'!$D$5)</f>
        <v>792.8656563529895</v>
      </c>
    </row>
    <row r="145" spans="2:14">
      <c r="B145" s="23" t="s">
        <v>70</v>
      </c>
      <c r="C145" s="2" t="s">
        <v>69</v>
      </c>
      <c r="D145" s="23" t="s">
        <v>66</v>
      </c>
      <c r="E145" s="69">
        <f>(E128*'TDCV Values'!$C$5)</f>
        <v>2141.7282934090022</v>
      </c>
      <c r="F145" s="69">
        <f>(F128*'TDCV Values'!$C$5)</f>
        <v>1583.6471020520235</v>
      </c>
      <c r="G145" s="149">
        <f>(G128*'TDCV Values'!$C$5)</f>
        <v>939.1638602194954</v>
      </c>
      <c r="H145" s="122">
        <f>(H128*'TDCV Values'!$D$5)</f>
        <v>860.9068329226327</v>
      </c>
    </row>
    <row r="146" spans="2:14">
      <c r="B146" s="241" t="s">
        <v>75</v>
      </c>
      <c r="C146" s="242"/>
      <c r="D146" s="242"/>
      <c r="E146" s="242"/>
      <c r="F146" s="242"/>
      <c r="G146" s="242"/>
      <c r="H146" s="243"/>
      <c r="I146" t="s">
        <v>76</v>
      </c>
    </row>
    <row r="147" spans="2:14">
      <c r="B147" s="23" t="s">
        <v>64</v>
      </c>
      <c r="C147" s="2" t="s">
        <v>65</v>
      </c>
      <c r="D147" s="23" t="s">
        <v>71</v>
      </c>
      <c r="E147" s="78">
        <f>E129*365</f>
        <v>182.91512179866331</v>
      </c>
      <c r="F147" s="78">
        <f t="shared" ref="F147:H147" si="16">F129*365</f>
        <v>208.82922342236429</v>
      </c>
      <c r="G147" s="153">
        <f t="shared" si="16"/>
        <v>208.82922342236429</v>
      </c>
      <c r="H147" s="129">
        <f t="shared" si="16"/>
        <v>210.38084915988011</v>
      </c>
      <c r="K147" s="18"/>
      <c r="L147" s="18"/>
      <c r="M147" s="18"/>
      <c r="N147" s="18"/>
    </row>
    <row r="148" spans="2:14">
      <c r="B148" s="23" t="s">
        <v>64</v>
      </c>
      <c r="C148" s="2" t="s">
        <v>68</v>
      </c>
      <c r="D148" s="23" t="s">
        <v>71</v>
      </c>
      <c r="E148" s="78">
        <f t="shared" ref="E148:H150" si="17">E130*365</f>
        <v>196.91239061646797</v>
      </c>
      <c r="F148" s="78">
        <f t="shared" si="17"/>
        <v>223.04008807249303</v>
      </c>
      <c r="G148" s="153">
        <f t="shared" si="17"/>
        <v>223.04008807249303</v>
      </c>
      <c r="H148" s="129">
        <f t="shared" si="17"/>
        <v>231.16148998459823</v>
      </c>
      <c r="K148" s="18"/>
      <c r="L148" s="18"/>
      <c r="M148" s="18"/>
      <c r="N148" s="18"/>
    </row>
    <row r="149" spans="2:14">
      <c r="B149" s="23" t="s">
        <v>64</v>
      </c>
      <c r="C149" s="2" t="s">
        <v>69</v>
      </c>
      <c r="D149" s="23" t="s">
        <v>71</v>
      </c>
      <c r="E149" s="78">
        <f t="shared" si="17"/>
        <v>205.67556707152744</v>
      </c>
      <c r="F149" s="78">
        <f t="shared" si="17"/>
        <v>233.50235771388688</v>
      </c>
      <c r="G149" s="153">
        <f t="shared" si="17"/>
        <v>233.50235771388688</v>
      </c>
      <c r="H149" s="129">
        <f t="shared" si="17"/>
        <v>235.49648548931955</v>
      </c>
      <c r="K149" s="18"/>
      <c r="L149" s="18"/>
      <c r="M149" s="18"/>
      <c r="N149" s="18"/>
    </row>
    <row r="150" spans="2:14">
      <c r="B150" s="23" t="s">
        <v>70</v>
      </c>
      <c r="C150" s="2" t="s">
        <v>65</v>
      </c>
      <c r="D150" s="23" t="s">
        <v>71</v>
      </c>
      <c r="E150" s="78">
        <f>E132*365</f>
        <v>104.6635520067736</v>
      </c>
      <c r="F150" s="78">
        <f t="shared" si="17"/>
        <v>106.95049446745637</v>
      </c>
      <c r="G150" s="153">
        <f t="shared" si="17"/>
        <v>106.95049446745637</v>
      </c>
      <c r="H150" s="129">
        <f t="shared" si="17"/>
        <v>108.81584575556158</v>
      </c>
      <c r="K150" s="18"/>
      <c r="L150" s="18"/>
      <c r="M150" s="18"/>
      <c r="N150" s="18"/>
    </row>
    <row r="151" spans="2:14">
      <c r="B151" s="23" t="s">
        <v>70</v>
      </c>
      <c r="C151" s="2" t="s">
        <v>68</v>
      </c>
      <c r="D151" s="23" t="s">
        <v>71</v>
      </c>
      <c r="E151" s="78">
        <f t="shared" ref="E151:H152" si="18">E133*365</f>
        <v>133.21343831325993</v>
      </c>
      <c r="F151" s="78">
        <f t="shared" si="18"/>
        <v>134.27405482072231</v>
      </c>
      <c r="G151" s="153">
        <f t="shared" si="18"/>
        <v>134.27405482072231</v>
      </c>
      <c r="H151" s="129">
        <f t="shared" si="18"/>
        <v>143.94602246586675</v>
      </c>
      <c r="K151" s="18"/>
      <c r="L151" s="18"/>
      <c r="M151" s="18"/>
      <c r="N151" s="18"/>
    </row>
    <row r="152" spans="2:14">
      <c r="B152" s="23" t="s">
        <v>70</v>
      </c>
      <c r="C152" s="2" t="s">
        <v>69</v>
      </c>
      <c r="D152" s="23" t="s">
        <v>71</v>
      </c>
      <c r="E152" s="78">
        <f>E134*365</f>
        <v>123.10533070055803</v>
      </c>
      <c r="F152" s="78">
        <f t="shared" si="18"/>
        <v>126.02827021421177</v>
      </c>
      <c r="G152" s="153">
        <f t="shared" si="18"/>
        <v>126.02827021421177</v>
      </c>
      <c r="H152" s="129">
        <f t="shared" si="18"/>
        <v>128.4244680074444</v>
      </c>
      <c r="K152" s="18"/>
      <c r="L152" s="18"/>
      <c r="M152" s="18"/>
      <c r="N152" s="18"/>
    </row>
    <row r="153" spans="2:14">
      <c r="B153" s="241" t="s">
        <v>77</v>
      </c>
      <c r="C153" s="242"/>
      <c r="D153" s="242"/>
      <c r="E153" s="242"/>
      <c r="F153" s="242"/>
      <c r="G153" s="242"/>
      <c r="H153" s="243"/>
      <c r="I153" t="s">
        <v>78</v>
      </c>
    </row>
    <row r="154" spans="2:14">
      <c r="B154" s="23" t="s">
        <v>64</v>
      </c>
      <c r="C154" s="2" t="s">
        <v>65</v>
      </c>
      <c r="D154" s="2"/>
      <c r="E154" s="16">
        <f>E140+E147</f>
        <v>2076.7144679532826</v>
      </c>
      <c r="F154" s="16">
        <f t="shared" ref="F154:H154" si="19">F140+F147</f>
        <v>1639.1923045091728</v>
      </c>
      <c r="G154" s="150">
        <f t="shared" si="19"/>
        <v>1058.1604906204584</v>
      </c>
      <c r="H154" s="123">
        <f t="shared" si="19"/>
        <v>981.09671808290136</v>
      </c>
      <c r="K154" s="75"/>
      <c r="L154" s="75"/>
      <c r="M154" s="75"/>
      <c r="N154" s="75"/>
    </row>
    <row r="155" spans="2:14">
      <c r="B155" s="23" t="s">
        <v>64</v>
      </c>
      <c r="C155" s="2" t="s">
        <v>68</v>
      </c>
      <c r="D155" s="2"/>
      <c r="E155" s="16">
        <f t="shared" ref="E155:H159" si="20">E141+E148</f>
        <v>2061.3856613679782</v>
      </c>
      <c r="F155" s="16">
        <f t="shared" si="20"/>
        <v>1620.505639939601</v>
      </c>
      <c r="G155" s="150">
        <f t="shared" si="20"/>
        <v>1042.2801069886436</v>
      </c>
      <c r="H155" s="123">
        <f t="shared" si="20"/>
        <v>989.34095564752965</v>
      </c>
      <c r="K155" s="75"/>
      <c r="L155" s="75"/>
      <c r="M155" s="75"/>
      <c r="N155" s="75"/>
    </row>
    <row r="156" spans="2:14">
      <c r="B156" s="23" t="s">
        <v>64</v>
      </c>
      <c r="C156" s="2" t="s">
        <v>69</v>
      </c>
      <c r="D156" s="2"/>
      <c r="E156" s="16">
        <f t="shared" si="20"/>
        <v>2200.3117999440074</v>
      </c>
      <c r="F156" s="16">
        <f t="shared" si="20"/>
        <v>1740.0527854093075</v>
      </c>
      <c r="G156" s="150">
        <f t="shared" si="20"/>
        <v>1128.1114115584451</v>
      </c>
      <c r="H156" s="123">
        <f t="shared" si="20"/>
        <v>1046.7919118020181</v>
      </c>
      <c r="K156" s="75"/>
      <c r="L156" s="75"/>
      <c r="M156" s="75"/>
      <c r="N156" s="75"/>
    </row>
    <row r="157" spans="2:14">
      <c r="B157" s="23" t="s">
        <v>70</v>
      </c>
      <c r="C157" s="2" t="s">
        <v>65</v>
      </c>
      <c r="D157" s="2"/>
      <c r="E157" s="16">
        <f t="shared" si="20"/>
        <v>2138.1405321908969</v>
      </c>
      <c r="F157" s="16">
        <f t="shared" si="20"/>
        <v>1610.5193908301862</v>
      </c>
      <c r="G157" s="150">
        <f t="shared" si="20"/>
        <v>998.57398236031793</v>
      </c>
      <c r="H157" s="123">
        <f t="shared" si="20"/>
        <v>926.72520239969424</v>
      </c>
      <c r="K157" s="75"/>
      <c r="L157" s="75"/>
      <c r="M157" s="75"/>
      <c r="N157" s="75"/>
    </row>
    <row r="158" spans="2:14">
      <c r="B158" s="23" t="s">
        <v>70</v>
      </c>
      <c r="C158" s="2" t="s">
        <v>68</v>
      </c>
      <c r="D158" s="2"/>
      <c r="E158" s="16">
        <f t="shared" si="20"/>
        <v>2229.5223485097058</v>
      </c>
      <c r="F158" s="16">
        <f t="shared" si="20"/>
        <v>1667.5862966418192</v>
      </c>
      <c r="G158" s="150">
        <f t="shared" si="20"/>
        <v>1011.4708102658506</v>
      </c>
      <c r="H158" s="123">
        <f t="shared" si="20"/>
        <v>936.81167881885631</v>
      </c>
      <c r="K158" s="75"/>
      <c r="L158" s="75"/>
      <c r="M158" s="75"/>
      <c r="N158" s="75"/>
    </row>
    <row r="159" spans="2:14">
      <c r="B159" s="23" t="s">
        <v>70</v>
      </c>
      <c r="C159" s="2" t="s">
        <v>69</v>
      </c>
      <c r="D159" s="2"/>
      <c r="E159" s="16">
        <f t="shared" si="20"/>
        <v>2264.8336241095603</v>
      </c>
      <c r="F159" s="16">
        <f t="shared" si="20"/>
        <v>1709.6753722662352</v>
      </c>
      <c r="G159" s="150">
        <f t="shared" si="20"/>
        <v>1065.1921304337072</v>
      </c>
      <c r="H159" s="123">
        <f t="shared" si="20"/>
        <v>989.33130093007708</v>
      </c>
      <c r="K159" s="75"/>
      <c r="L159" s="75"/>
      <c r="M159" s="75"/>
      <c r="N159" s="75"/>
    </row>
    <row r="160" spans="2:14">
      <c r="B160" s="251" t="s">
        <v>77</v>
      </c>
      <c r="C160" s="251"/>
      <c r="D160" s="251"/>
      <c r="E160" s="251"/>
      <c r="F160" s="251"/>
      <c r="G160" s="251"/>
      <c r="H160" s="251"/>
      <c r="I160" t="s">
        <v>79</v>
      </c>
      <c r="K160" s="79"/>
      <c r="L160" s="79"/>
      <c r="M160" s="79"/>
      <c r="N160" s="79"/>
    </row>
    <row r="161" spans="1:14">
      <c r="B161" s="23" t="s">
        <v>80</v>
      </c>
      <c r="C161" s="2" t="s">
        <v>65</v>
      </c>
      <c r="D161" s="2"/>
      <c r="E161" s="16">
        <f>E154+E157</f>
        <v>4214.8550001441799</v>
      </c>
      <c r="F161" s="16">
        <f t="shared" ref="F161:H161" si="21">F154+F157</f>
        <v>3249.7116953393588</v>
      </c>
      <c r="G161" s="150">
        <f t="shared" si="21"/>
        <v>2056.7344729807764</v>
      </c>
      <c r="H161" s="123">
        <f t="shared" si="21"/>
        <v>1907.8219204825955</v>
      </c>
      <c r="K161" s="75"/>
      <c r="L161" s="75"/>
      <c r="M161" s="75"/>
      <c r="N161" s="75"/>
    </row>
    <row r="162" spans="1:14">
      <c r="B162" s="23" t="s">
        <v>80</v>
      </c>
      <c r="C162" s="2" t="s">
        <v>68</v>
      </c>
      <c r="D162" s="2"/>
      <c r="E162" s="16">
        <f t="shared" ref="E162:H163" si="22">E155+E158</f>
        <v>4290.908009877684</v>
      </c>
      <c r="F162" s="16">
        <f t="shared" si="22"/>
        <v>3288.0919365814202</v>
      </c>
      <c r="G162" s="150">
        <f t="shared" si="22"/>
        <v>2053.7509172544942</v>
      </c>
      <c r="H162" s="123">
        <f t="shared" si="22"/>
        <v>1926.152634466386</v>
      </c>
      <c r="K162" s="75"/>
      <c r="L162" s="75"/>
      <c r="M162" s="75"/>
      <c r="N162" s="75"/>
    </row>
    <row r="163" spans="1:14">
      <c r="B163" s="23" t="s">
        <v>80</v>
      </c>
      <c r="C163" s="2" t="s">
        <v>69</v>
      </c>
      <c r="D163" s="2"/>
      <c r="E163" s="16">
        <f t="shared" si="22"/>
        <v>4465.1454240535677</v>
      </c>
      <c r="F163" s="16">
        <f t="shared" si="22"/>
        <v>3449.7281576755427</v>
      </c>
      <c r="G163" s="150">
        <f t="shared" si="22"/>
        <v>2193.3035419921525</v>
      </c>
      <c r="H163" s="123">
        <f t="shared" si="22"/>
        <v>2036.1232127320952</v>
      </c>
      <c r="K163" s="75"/>
      <c r="L163" s="75"/>
      <c r="M163" s="75"/>
      <c r="N163" s="75"/>
    </row>
    <row r="164" spans="1:14">
      <c r="E164" s="26"/>
      <c r="F164" s="26"/>
      <c r="G164" s="26"/>
      <c r="H164" s="124"/>
      <c r="I164" s="26"/>
    </row>
    <row r="165" spans="1:14" s="66" customFormat="1">
      <c r="A165" s="65" t="s">
        <v>98</v>
      </c>
      <c r="B165" s="171"/>
      <c r="E165" s="80"/>
      <c r="F165" s="80"/>
      <c r="G165" s="80"/>
      <c r="H165" s="130"/>
      <c r="I165" s="80"/>
    </row>
    <row r="166" spans="1:14">
      <c r="A166" s="8"/>
      <c r="E166" s="56"/>
      <c r="F166" s="56"/>
      <c r="G166" s="56"/>
      <c r="H166" s="131"/>
      <c r="I166" s="56"/>
    </row>
    <row r="167" spans="1:14">
      <c r="B167" s="168" t="s">
        <v>99</v>
      </c>
      <c r="E167" s="26"/>
      <c r="F167" s="26"/>
      <c r="G167" s="26"/>
      <c r="H167" s="124"/>
      <c r="I167" s="26"/>
    </row>
    <row r="168" spans="1:14" ht="25.5">
      <c r="B168" s="23"/>
      <c r="C168" s="2"/>
      <c r="D168" s="2"/>
      <c r="E168" s="24" t="s">
        <v>50</v>
      </c>
      <c r="F168" s="24" t="s">
        <v>51</v>
      </c>
      <c r="G168" s="146" t="s">
        <v>52</v>
      </c>
      <c r="H168" s="117" t="s">
        <v>53</v>
      </c>
    </row>
    <row r="169" spans="1:14">
      <c r="B169" s="169" t="s">
        <v>55</v>
      </c>
      <c r="C169" s="5" t="s">
        <v>56</v>
      </c>
      <c r="D169" s="5" t="s">
        <v>57</v>
      </c>
      <c r="E169" s="22" t="s">
        <v>58</v>
      </c>
      <c r="F169" s="22" t="s">
        <v>59</v>
      </c>
      <c r="G169" s="147" t="s">
        <v>60</v>
      </c>
      <c r="H169" s="118" t="s">
        <v>61</v>
      </c>
      <c r="I169" t="s">
        <v>100</v>
      </c>
    </row>
    <row r="170" spans="1:14">
      <c r="B170" s="23" t="s">
        <v>64</v>
      </c>
      <c r="C170" s="2" t="s">
        <v>65</v>
      </c>
      <c r="D170" s="2" t="s">
        <v>71</v>
      </c>
      <c r="E170" s="16">
        <f>E147</f>
        <v>182.91512179866331</v>
      </c>
      <c r="F170" s="16">
        <f>F147</f>
        <v>208.82922342236429</v>
      </c>
      <c r="G170" s="150">
        <f t="shared" ref="F170:H171" si="23">G147</f>
        <v>208.82922342236429</v>
      </c>
      <c r="H170" s="123">
        <f t="shared" si="23"/>
        <v>210.38084915988011</v>
      </c>
      <c r="I170" s="18"/>
      <c r="K170" s="18"/>
      <c r="L170" s="18"/>
      <c r="M170" s="18"/>
      <c r="N170" s="18"/>
    </row>
    <row r="171" spans="1:14">
      <c r="B171" s="23" t="s">
        <v>64</v>
      </c>
      <c r="C171" s="2" t="s">
        <v>68</v>
      </c>
      <c r="D171" s="2" t="s">
        <v>71</v>
      </c>
      <c r="E171" s="16">
        <f>E148</f>
        <v>196.91239061646797</v>
      </c>
      <c r="F171" s="16">
        <f t="shared" si="23"/>
        <v>223.04008807249303</v>
      </c>
      <c r="G171" s="150">
        <f t="shared" si="23"/>
        <v>223.04008807249303</v>
      </c>
      <c r="H171" s="123">
        <f t="shared" si="23"/>
        <v>231.16148998459823</v>
      </c>
      <c r="I171" s="18"/>
      <c r="K171" s="18"/>
      <c r="L171" s="18"/>
      <c r="M171" s="18"/>
      <c r="N171" s="18"/>
    </row>
    <row r="172" spans="1:14">
      <c r="B172" s="23" t="s">
        <v>70</v>
      </c>
      <c r="C172" s="2" t="s">
        <v>65</v>
      </c>
      <c r="D172" s="2" t="s">
        <v>71</v>
      </c>
      <c r="E172" s="16">
        <f>E150</f>
        <v>104.6635520067736</v>
      </c>
      <c r="F172" s="16">
        <f t="shared" ref="F172:H173" si="24">F150</f>
        <v>106.95049446745637</v>
      </c>
      <c r="G172" s="150">
        <f t="shared" si="24"/>
        <v>106.95049446745637</v>
      </c>
      <c r="H172" s="123">
        <f t="shared" si="24"/>
        <v>108.81584575556158</v>
      </c>
      <c r="I172" s="18"/>
      <c r="K172" s="18"/>
      <c r="L172" s="18"/>
      <c r="M172" s="18"/>
      <c r="N172" s="18"/>
    </row>
    <row r="173" spans="1:14">
      <c r="B173" s="23" t="s">
        <v>70</v>
      </c>
      <c r="C173" s="2" t="s">
        <v>68</v>
      </c>
      <c r="D173" s="2" t="s">
        <v>71</v>
      </c>
      <c r="E173" s="16">
        <f>E151</f>
        <v>133.21343831325993</v>
      </c>
      <c r="F173" s="16">
        <f t="shared" si="24"/>
        <v>134.27405482072231</v>
      </c>
      <c r="G173" s="150">
        <f t="shared" si="24"/>
        <v>134.27405482072231</v>
      </c>
      <c r="H173" s="123">
        <f t="shared" si="24"/>
        <v>143.94602246586675</v>
      </c>
      <c r="I173" s="18"/>
      <c r="K173" s="18"/>
      <c r="L173" s="18"/>
      <c r="M173" s="18"/>
      <c r="N173" s="18"/>
    </row>
    <row r="175" spans="1:14">
      <c r="B175" s="172" t="s">
        <v>25</v>
      </c>
      <c r="C175" s="82"/>
      <c r="D175" s="82"/>
      <c r="E175" s="82"/>
      <c r="F175" s="82"/>
      <c r="G175" s="82"/>
      <c r="H175" s="132"/>
    </row>
    <row r="176" spans="1:14" ht="25.5">
      <c r="E176" s="24" t="s">
        <v>50</v>
      </c>
      <c r="F176" s="24" t="s">
        <v>51</v>
      </c>
      <c r="G176" s="146" t="s">
        <v>52</v>
      </c>
      <c r="H176" s="117" t="s">
        <v>53</v>
      </c>
    </row>
    <row r="177" spans="2:14">
      <c r="B177" s="169" t="s">
        <v>55</v>
      </c>
      <c r="C177" s="5" t="s">
        <v>101</v>
      </c>
      <c r="D177" s="5" t="s">
        <v>57</v>
      </c>
      <c r="E177" s="53" t="s">
        <v>58</v>
      </c>
      <c r="F177" s="53" t="s">
        <v>59</v>
      </c>
      <c r="G177" s="154" t="s">
        <v>60</v>
      </c>
      <c r="H177" s="133" t="s">
        <v>61</v>
      </c>
      <c r="I177" t="s">
        <v>102</v>
      </c>
    </row>
    <row r="178" spans="2:14">
      <c r="B178" s="23" t="s">
        <v>64</v>
      </c>
      <c r="C178" s="2" t="s">
        <v>103</v>
      </c>
      <c r="D178" s="2" t="s">
        <v>71</v>
      </c>
      <c r="E178" s="83">
        <f>E171-E170</f>
        <v>13.997268817804667</v>
      </c>
      <c r="F178" s="83">
        <f>F171-F170</f>
        <v>14.210864650128741</v>
      </c>
      <c r="G178" s="155">
        <f>G171-G170</f>
        <v>14.210864650128741</v>
      </c>
      <c r="H178" s="134">
        <f>H171-H170</f>
        <v>20.78064082471812</v>
      </c>
      <c r="J178" s="18"/>
      <c r="K178" s="18"/>
      <c r="L178" s="18"/>
      <c r="M178" s="18"/>
      <c r="N178" s="18"/>
    </row>
    <row r="179" spans="2:14">
      <c r="B179" s="23" t="s">
        <v>70</v>
      </c>
      <c r="C179" s="2" t="s">
        <v>103</v>
      </c>
      <c r="D179" s="2" t="s">
        <v>71</v>
      </c>
      <c r="E179" s="83">
        <f>E173-E172</f>
        <v>28.549886306486329</v>
      </c>
      <c r="F179" s="83">
        <f>F173-F172</f>
        <v>27.323560353265947</v>
      </c>
      <c r="G179" s="155">
        <f>G173-G172</f>
        <v>27.323560353265947</v>
      </c>
      <c r="H179" s="134">
        <f>H173-H172</f>
        <v>35.130176710305165</v>
      </c>
      <c r="J179" s="18"/>
      <c r="K179" s="18"/>
      <c r="L179" s="18"/>
      <c r="M179" s="18"/>
      <c r="N179" s="18"/>
    </row>
    <row r="180" spans="2:14">
      <c r="E180" s="84"/>
      <c r="F180" s="84"/>
      <c r="G180" s="84"/>
    </row>
    <row r="181" spans="2:14">
      <c r="F181" s="18"/>
      <c r="G181" s="18"/>
      <c r="H181" s="135"/>
    </row>
    <row r="182" spans="2:14">
      <c r="B182" s="168" t="s">
        <v>104</v>
      </c>
      <c r="E182" s="11"/>
    </row>
    <row r="183" spans="2:14" ht="25.5" customHeight="1">
      <c r="B183" s="173" t="s">
        <v>55</v>
      </c>
      <c r="C183" s="22" t="s">
        <v>68</v>
      </c>
      <c r="D183" s="22" t="s">
        <v>65</v>
      </c>
      <c r="E183" s="249" t="s">
        <v>105</v>
      </c>
      <c r="F183" s="249"/>
      <c r="I183" s="162" t="s">
        <v>106</v>
      </c>
      <c r="J183" s="252" t="s">
        <v>106</v>
      </c>
      <c r="K183" s="253"/>
      <c r="L183" s="254"/>
    </row>
    <row r="184" spans="2:14">
      <c r="B184" s="23" t="s">
        <v>64</v>
      </c>
      <c r="C184" s="50">
        <f>'Customer Numbers - Northern'!$D$5</f>
        <v>236664</v>
      </c>
      <c r="D184" s="50">
        <f>'Customer Numbers - Northern'!$C$5</f>
        <v>1067550</v>
      </c>
      <c r="E184" s="250">
        <f>C184/(C184+D184)</f>
        <v>0.18146101790043659</v>
      </c>
      <c r="F184" s="250"/>
      <c r="I184" s="86">
        <f>E192*D184+C184*E193</f>
        <v>241873112.28901878</v>
      </c>
      <c r="J184" s="85">
        <f>E192*D184+C184*E193</f>
        <v>241873112.28901878</v>
      </c>
      <c r="K184" s="86">
        <f>E170*D184+E171*C184</f>
        <v>241873112.28901878</v>
      </c>
      <c r="L184" s="87">
        <f>J184-K184</f>
        <v>0</v>
      </c>
    </row>
    <row r="185" spans="2:14">
      <c r="B185" s="23" t="s">
        <v>70</v>
      </c>
      <c r="C185" s="50">
        <f>'Customer Numbers - Northern'!$D$10</f>
        <v>216529</v>
      </c>
      <c r="D185" s="50">
        <f>'Customer Numbers - Northern'!$C$10</f>
        <v>938015</v>
      </c>
      <c r="E185" s="250">
        <f>C185/(C185+D185)</f>
        <v>0.18754503942682133</v>
      </c>
      <c r="F185" s="250"/>
      <c r="I185" s="88"/>
      <c r="J185" s="89"/>
      <c r="K185" s="89"/>
      <c r="L185" s="247"/>
      <c r="M185" s="247"/>
    </row>
    <row r="187" spans="2:14">
      <c r="B187" s="168" t="s">
        <v>107</v>
      </c>
    </row>
    <row r="188" spans="2:14">
      <c r="B188" s="248" t="s">
        <v>108</v>
      </c>
      <c r="C188" s="248"/>
      <c r="D188" s="54">
        <v>1</v>
      </c>
    </row>
    <row r="190" spans="2:14" ht="25.5">
      <c r="B190" s="23"/>
      <c r="C190" s="2"/>
      <c r="D190" s="2"/>
      <c r="E190" s="24" t="s">
        <v>50</v>
      </c>
      <c r="F190" s="24" t="s">
        <v>51</v>
      </c>
      <c r="G190" s="146" t="s">
        <v>52</v>
      </c>
      <c r="H190" s="117" t="s">
        <v>53</v>
      </c>
    </row>
    <row r="191" spans="2:14">
      <c r="B191" s="169" t="s">
        <v>55</v>
      </c>
      <c r="C191" s="5" t="s">
        <v>56</v>
      </c>
      <c r="D191" s="5" t="s">
        <v>57</v>
      </c>
      <c r="E191" s="22" t="s">
        <v>58</v>
      </c>
      <c r="F191" s="22" t="s">
        <v>59</v>
      </c>
      <c r="G191" s="147" t="s">
        <v>60</v>
      </c>
      <c r="H191" s="118" t="s">
        <v>61</v>
      </c>
      <c r="I191" t="s">
        <v>109</v>
      </c>
    </row>
    <row r="192" spans="2:14">
      <c r="B192" s="23" t="s">
        <v>64</v>
      </c>
      <c r="C192" s="2" t="s">
        <v>65</v>
      </c>
      <c r="D192" s="2" t="s">
        <v>71</v>
      </c>
      <c r="E192" s="69">
        <f>IF(E178&lt;0,E170,E170+($E$184*E178)*$D$188)</f>
        <v>185.45508044616818</v>
      </c>
      <c r="F192" s="69">
        <f>IF(F178&lt;0,F170,F170+($E$184*F178)*$D$188)</f>
        <v>211.40794138702199</v>
      </c>
      <c r="G192" s="149">
        <f>IF(G178&lt;0,G170,G170+($E$184*G178)*$D$188)</f>
        <v>211.40794138702199</v>
      </c>
      <c r="H192" s="122">
        <f>IF(H178&lt;0,H170,H170+($E$184*H178)*$D$188)</f>
        <v>214.15172539655683</v>
      </c>
      <c r="I192" s="12" t="s">
        <v>110</v>
      </c>
    </row>
    <row r="193" spans="2:14">
      <c r="B193" s="23" t="s">
        <v>64</v>
      </c>
      <c r="C193" s="2" t="s">
        <v>68</v>
      </c>
      <c r="D193" s="2" t="s">
        <v>71</v>
      </c>
      <c r="E193" s="90">
        <f>IF(E178&lt;=0,E171,E192+E178*(1-$D$188))</f>
        <v>185.45508044616818</v>
      </c>
      <c r="F193" s="90">
        <f>IF(F178&lt;=0,F171,F192+F178*(1-$D$188))</f>
        <v>211.40794138702199</v>
      </c>
      <c r="G193" s="156">
        <f>IF(G178&lt;=0,G171,G192+G178*(1-$D$188))</f>
        <v>211.40794138702199</v>
      </c>
      <c r="H193" s="137">
        <f>IF(H178&lt;=0,H171,H192+H178*(1-$D$188))</f>
        <v>214.15172539655683</v>
      </c>
      <c r="I193" s="18" t="s">
        <v>111</v>
      </c>
      <c r="K193" s="18"/>
      <c r="L193" s="18"/>
      <c r="M193" s="18"/>
      <c r="N193" s="18"/>
    </row>
    <row r="194" spans="2:14">
      <c r="B194" s="23" t="s">
        <v>70</v>
      </c>
      <c r="C194" s="2" t="s">
        <v>65</v>
      </c>
      <c r="D194" s="2" t="s">
        <v>71</v>
      </c>
      <c r="E194" s="69">
        <f>IF(E179&lt;0,E172,E172+($E$185*E179)*$D$188)</f>
        <v>110.01794155975485</v>
      </c>
      <c r="F194" s="69">
        <f>IF(F179&lt;0,F172,F172+($E$185*F179)*$D$188)</f>
        <v>112.07489267119075</v>
      </c>
      <c r="G194" s="149">
        <f>IF(G179&lt;0,G172,G172+($E$185*G179)*$D$188)</f>
        <v>112.07489267119075</v>
      </c>
      <c r="H194" s="122">
        <f>IF(H179&lt;0,H172,H172+($E$185*H179)*$D$188)</f>
        <v>115.40433613176697</v>
      </c>
      <c r="I194" s="18"/>
      <c r="K194" s="18"/>
      <c r="L194" s="18"/>
      <c r="M194" s="18"/>
      <c r="N194" s="18"/>
    </row>
    <row r="195" spans="2:14">
      <c r="B195" s="23" t="s">
        <v>70</v>
      </c>
      <c r="C195" s="2" t="s">
        <v>68</v>
      </c>
      <c r="D195" s="2" t="s">
        <v>71</v>
      </c>
      <c r="E195" s="69">
        <f>IF(E179&lt;=0,E173,E194+E179*(1-$D$188))</f>
        <v>110.01794155975485</v>
      </c>
      <c r="F195" s="69">
        <f>IF(F179&lt;=0,F173,F194+F179*(1-$D$188))</f>
        <v>112.07489267119075</v>
      </c>
      <c r="G195" s="149">
        <f>IF(G179&lt;=0,G173,G194+G179*(1-$D$188))</f>
        <v>112.07489267119075</v>
      </c>
      <c r="H195" s="122">
        <f>IF(H179&lt;=0,H173,H194+H179*(1-$D$188))</f>
        <v>115.40433613176697</v>
      </c>
      <c r="I195" s="18"/>
      <c r="K195" s="18"/>
      <c r="L195" s="18"/>
      <c r="M195" s="18"/>
      <c r="N195" s="18"/>
    </row>
    <row r="196" spans="2:14">
      <c r="E196" s="84"/>
      <c r="F196" s="84"/>
      <c r="I196" s="18"/>
      <c r="K196" s="18"/>
      <c r="L196" s="18"/>
      <c r="M196" s="18"/>
      <c r="N196" s="18"/>
    </row>
    <row r="197" spans="2:14">
      <c r="B197" s="168" t="s">
        <v>112</v>
      </c>
    </row>
    <row r="198" spans="2:14" ht="25.5">
      <c r="B198" s="23"/>
      <c r="C198" s="2"/>
      <c r="D198" s="2"/>
      <c r="E198" s="24" t="s">
        <v>50</v>
      </c>
      <c r="F198" s="24" t="s">
        <v>51</v>
      </c>
      <c r="G198" s="146" t="s">
        <v>52</v>
      </c>
      <c r="H198" s="117" t="s">
        <v>53</v>
      </c>
    </row>
    <row r="199" spans="2:14">
      <c r="B199" s="169" t="s">
        <v>55</v>
      </c>
      <c r="C199" s="5" t="s">
        <v>56</v>
      </c>
      <c r="D199" s="5" t="s">
        <v>57</v>
      </c>
      <c r="E199" s="22" t="s">
        <v>58</v>
      </c>
      <c r="F199" s="22" t="s">
        <v>59</v>
      </c>
      <c r="G199" s="147" t="s">
        <v>60</v>
      </c>
      <c r="H199" s="118" t="s">
        <v>61</v>
      </c>
      <c r="I199" t="s">
        <v>113</v>
      </c>
    </row>
    <row r="200" spans="2:14">
      <c r="B200" s="23" t="s">
        <v>64</v>
      </c>
      <c r="C200" s="2" t="s">
        <v>65</v>
      </c>
      <c r="D200" s="2" t="s">
        <v>71</v>
      </c>
      <c r="E200" s="16">
        <f>E192/365</f>
        <v>0.5080961108114197</v>
      </c>
      <c r="F200" s="16">
        <f t="shared" ref="F200:H203" si="25">F192/365</f>
        <v>0.57919983941649866</v>
      </c>
      <c r="G200" s="150">
        <f t="shared" si="25"/>
        <v>0.57919983941649866</v>
      </c>
      <c r="H200" s="123">
        <f t="shared" si="25"/>
        <v>0.58671705588097756</v>
      </c>
      <c r="I200" s="56"/>
      <c r="K200" s="56"/>
      <c r="L200" s="56"/>
      <c r="M200" s="56"/>
      <c r="N200" s="56"/>
    </row>
    <row r="201" spans="2:14">
      <c r="B201" s="23" t="s">
        <v>64</v>
      </c>
      <c r="C201" s="2" t="s">
        <v>68</v>
      </c>
      <c r="D201" s="2" t="s">
        <v>71</v>
      </c>
      <c r="E201" s="16">
        <f t="shared" ref="E201:G203" si="26">E193/365</f>
        <v>0.5080961108114197</v>
      </c>
      <c r="F201" s="16">
        <f t="shared" si="26"/>
        <v>0.57919983941649866</v>
      </c>
      <c r="G201" s="150">
        <f>G193/365</f>
        <v>0.57919983941649866</v>
      </c>
      <c r="H201" s="123">
        <f t="shared" si="25"/>
        <v>0.58671705588097756</v>
      </c>
      <c r="I201" s="56"/>
      <c r="K201" s="56"/>
      <c r="L201" s="56"/>
      <c r="M201" s="56"/>
      <c r="N201" s="56"/>
    </row>
    <row r="202" spans="2:14">
      <c r="B202" s="23" t="s">
        <v>70</v>
      </c>
      <c r="C202" s="2" t="s">
        <v>65</v>
      </c>
      <c r="D202" s="2" t="s">
        <v>71</v>
      </c>
      <c r="E202" s="16">
        <f t="shared" si="26"/>
        <v>0.3014190179719311</v>
      </c>
      <c r="F202" s="16">
        <f t="shared" si="26"/>
        <v>0.30705450046901578</v>
      </c>
      <c r="G202" s="150">
        <f t="shared" si="26"/>
        <v>0.30705450046901578</v>
      </c>
      <c r="H202" s="123">
        <f t="shared" si="25"/>
        <v>0.316176263374704</v>
      </c>
      <c r="I202" s="56"/>
      <c r="K202" s="56"/>
      <c r="L202" s="56"/>
      <c r="M202" s="56"/>
      <c r="N202" s="56"/>
    </row>
    <row r="203" spans="2:14">
      <c r="B203" s="23" t="s">
        <v>70</v>
      </c>
      <c r="C203" s="2" t="s">
        <v>68</v>
      </c>
      <c r="D203" s="2" t="s">
        <v>71</v>
      </c>
      <c r="E203" s="16">
        <f t="shared" si="26"/>
        <v>0.3014190179719311</v>
      </c>
      <c r="F203" s="16">
        <f t="shared" si="26"/>
        <v>0.30705450046901578</v>
      </c>
      <c r="G203" s="150">
        <f t="shared" si="26"/>
        <v>0.30705450046901578</v>
      </c>
      <c r="H203" s="123">
        <f t="shared" si="25"/>
        <v>0.316176263374704</v>
      </c>
      <c r="I203" s="56"/>
      <c r="K203" s="56"/>
      <c r="L203" s="56"/>
      <c r="M203" s="56"/>
      <c r="N203" s="56"/>
    </row>
    <row r="205" spans="2:14">
      <c r="B205" s="172" t="s">
        <v>26</v>
      </c>
      <c r="C205" s="82"/>
      <c r="D205" s="82"/>
      <c r="E205" s="82"/>
      <c r="F205" s="82"/>
      <c r="G205" s="82"/>
      <c r="H205" s="132"/>
    </row>
    <row r="206" spans="2:14" ht="25.5">
      <c r="B206" s="23"/>
      <c r="C206" s="2"/>
      <c r="D206" s="2"/>
      <c r="E206" s="24" t="s">
        <v>50</v>
      </c>
      <c r="F206" s="24" t="s">
        <v>51</v>
      </c>
      <c r="G206" s="146" t="s">
        <v>52</v>
      </c>
      <c r="H206" s="117" t="s">
        <v>53</v>
      </c>
    </row>
    <row r="207" spans="2:14">
      <c r="B207" s="169" t="s">
        <v>55</v>
      </c>
      <c r="C207" s="5" t="s">
        <v>56</v>
      </c>
      <c r="D207" s="5" t="s">
        <v>57</v>
      </c>
      <c r="E207" s="22" t="s">
        <v>58</v>
      </c>
      <c r="F207" s="22" t="s">
        <v>59</v>
      </c>
      <c r="G207" s="147" t="s">
        <v>60</v>
      </c>
      <c r="H207" s="118" t="s">
        <v>61</v>
      </c>
      <c r="I207" t="s">
        <v>114</v>
      </c>
    </row>
    <row r="208" spans="2:14">
      <c r="B208" s="23" t="s">
        <v>64</v>
      </c>
      <c r="C208" s="2" t="s">
        <v>65</v>
      </c>
      <c r="D208" s="2" t="s">
        <v>71</v>
      </c>
      <c r="E208" s="69">
        <f>E192-E170</f>
        <v>2.539958647504875</v>
      </c>
      <c r="F208" s="69">
        <f t="shared" ref="E208:H211" si="27">F192-F170</f>
        <v>2.5787179646576988</v>
      </c>
      <c r="G208" s="149">
        <f t="shared" si="27"/>
        <v>2.5787179646576988</v>
      </c>
      <c r="H208" s="122">
        <f t="shared" si="27"/>
        <v>3.7708762366767132</v>
      </c>
      <c r="I208" s="56"/>
      <c r="K208" s="56"/>
      <c r="L208" s="56"/>
      <c r="M208" s="56"/>
      <c r="N208" s="56"/>
    </row>
    <row r="209" spans="2:14">
      <c r="B209" s="23" t="s">
        <v>64</v>
      </c>
      <c r="C209" s="2" t="s">
        <v>68</v>
      </c>
      <c r="D209" s="2" t="s">
        <v>71</v>
      </c>
      <c r="E209" s="69">
        <f t="shared" si="27"/>
        <v>-11.457310170299792</v>
      </c>
      <c r="F209" s="69">
        <f t="shared" si="27"/>
        <v>-11.632146685471042</v>
      </c>
      <c r="G209" s="149">
        <f t="shared" si="27"/>
        <v>-11.632146685471042</v>
      </c>
      <c r="H209" s="122">
        <f t="shared" si="27"/>
        <v>-17.009764588041406</v>
      </c>
      <c r="I209" s="56"/>
      <c r="K209" s="56"/>
      <c r="L209" s="56"/>
      <c r="M209" s="56"/>
      <c r="N209" s="56"/>
    </row>
    <row r="210" spans="2:14">
      <c r="B210" s="23" t="s">
        <v>70</v>
      </c>
      <c r="C210" s="2" t="s">
        <v>65</v>
      </c>
      <c r="D210" s="2" t="s">
        <v>71</v>
      </c>
      <c r="E210" s="69">
        <f t="shared" si="27"/>
        <v>5.354389552981246</v>
      </c>
      <c r="F210" s="69">
        <f t="shared" si="27"/>
        <v>5.1243982037343869</v>
      </c>
      <c r="G210" s="149">
        <f t="shared" si="27"/>
        <v>5.1243982037343869</v>
      </c>
      <c r="H210" s="122">
        <f t="shared" si="27"/>
        <v>6.5884903762053852</v>
      </c>
      <c r="I210" s="56"/>
      <c r="K210" s="56"/>
      <c r="L210" s="56"/>
      <c r="M210" s="56"/>
      <c r="N210" s="56"/>
    </row>
    <row r="211" spans="2:14">
      <c r="B211" s="23" t="s">
        <v>70</v>
      </c>
      <c r="C211" s="2" t="s">
        <v>68</v>
      </c>
      <c r="D211" s="2" t="s">
        <v>71</v>
      </c>
      <c r="E211" s="69">
        <f t="shared" si="27"/>
        <v>-23.195496753505083</v>
      </c>
      <c r="F211" s="69">
        <f t="shared" si="27"/>
        <v>-22.19916214953156</v>
      </c>
      <c r="G211" s="149">
        <f t="shared" si="27"/>
        <v>-22.19916214953156</v>
      </c>
      <c r="H211" s="122">
        <f t="shared" si="27"/>
        <v>-28.541686334099779</v>
      </c>
      <c r="I211" s="56"/>
      <c r="K211" s="56"/>
      <c r="L211" s="56"/>
      <c r="M211" s="56"/>
      <c r="N211" s="56"/>
    </row>
    <row r="213" spans="2:14">
      <c r="B213" s="172" t="s">
        <v>27</v>
      </c>
      <c r="C213" s="82"/>
      <c r="D213" s="82"/>
      <c r="E213" s="82"/>
      <c r="F213" s="82"/>
      <c r="G213" s="82"/>
      <c r="H213" s="132"/>
    </row>
    <row r="214" spans="2:14" ht="25.5">
      <c r="B214" s="23"/>
      <c r="C214" s="2"/>
      <c r="D214" s="2"/>
      <c r="E214" s="24" t="s">
        <v>50</v>
      </c>
      <c r="F214" s="24" t="s">
        <v>51</v>
      </c>
      <c r="G214" s="146" t="s">
        <v>52</v>
      </c>
      <c r="H214" s="117" t="s">
        <v>53</v>
      </c>
    </row>
    <row r="215" spans="2:14">
      <c r="B215" s="169" t="s">
        <v>55</v>
      </c>
      <c r="C215" s="5" t="s">
        <v>56</v>
      </c>
      <c r="D215" s="5" t="s">
        <v>57</v>
      </c>
      <c r="E215" s="22" t="s">
        <v>58</v>
      </c>
      <c r="F215" s="22" t="s">
        <v>59</v>
      </c>
      <c r="G215" s="147" t="s">
        <v>60</v>
      </c>
      <c r="H215" s="118" t="s">
        <v>61</v>
      </c>
      <c r="I215" t="s">
        <v>115</v>
      </c>
    </row>
    <row r="216" spans="2:14">
      <c r="B216" s="23" t="s">
        <v>64</v>
      </c>
      <c r="C216" s="2" t="s">
        <v>65</v>
      </c>
      <c r="D216" s="2" t="s">
        <v>71</v>
      </c>
      <c r="E216" s="16">
        <f>E208/365</f>
        <v>6.9587908150818495E-3</v>
      </c>
      <c r="F216" s="16">
        <f t="shared" ref="E216:H219" si="28">F208/365</f>
        <v>7.0649807250895858E-3</v>
      </c>
      <c r="G216" s="150">
        <f t="shared" si="28"/>
        <v>7.0649807250895858E-3</v>
      </c>
      <c r="H216" s="123">
        <f t="shared" si="28"/>
        <v>1.0331167771717022E-2</v>
      </c>
      <c r="J216" s="56"/>
      <c r="K216" s="56"/>
      <c r="L216" s="56"/>
      <c r="M216" s="56"/>
      <c r="N216" s="56"/>
    </row>
    <row r="217" spans="2:14">
      <c r="B217" s="23" t="s">
        <v>64</v>
      </c>
      <c r="C217" s="2" t="s">
        <v>68</v>
      </c>
      <c r="D217" s="2" t="s">
        <v>71</v>
      </c>
      <c r="E217" s="16">
        <f t="shared" si="28"/>
        <v>-3.1389890877533674E-2</v>
      </c>
      <c r="F217" s="16">
        <f t="shared" si="28"/>
        <v>-3.186889502868779E-2</v>
      </c>
      <c r="G217" s="150">
        <f t="shared" si="28"/>
        <v>-3.186889502868779E-2</v>
      </c>
      <c r="H217" s="123">
        <f t="shared" si="28"/>
        <v>-4.6602094761757279E-2</v>
      </c>
      <c r="J217" s="56"/>
      <c r="K217" s="56"/>
      <c r="L217" s="56"/>
      <c r="M217" s="56"/>
      <c r="N217" s="56"/>
    </row>
    <row r="218" spans="2:14">
      <c r="B218" s="23" t="s">
        <v>70</v>
      </c>
      <c r="C218" s="2" t="s">
        <v>65</v>
      </c>
      <c r="D218" s="2" t="s">
        <v>71</v>
      </c>
      <c r="E218" s="16">
        <f t="shared" si="28"/>
        <v>1.4669560419126702E-2</v>
      </c>
      <c r="F218" s="16">
        <f t="shared" si="28"/>
        <v>1.4039447133518868E-2</v>
      </c>
      <c r="G218" s="150">
        <f t="shared" si="28"/>
        <v>1.4039447133518868E-2</v>
      </c>
      <c r="H218" s="123">
        <f t="shared" si="28"/>
        <v>1.8050658564946261E-2</v>
      </c>
      <c r="J218" s="56"/>
      <c r="K218" s="56"/>
      <c r="L218" s="56"/>
      <c r="M218" s="56"/>
      <c r="N218" s="56"/>
    </row>
    <row r="219" spans="2:14">
      <c r="B219" s="23" t="s">
        <v>70</v>
      </c>
      <c r="C219" s="2" t="s">
        <v>68</v>
      </c>
      <c r="D219" s="2" t="s">
        <v>71</v>
      </c>
      <c r="E219" s="16">
        <f t="shared" si="28"/>
        <v>-6.3549306173986533E-2</v>
      </c>
      <c r="F219" s="16">
        <f t="shared" si="28"/>
        <v>-6.0819622327483724E-2</v>
      </c>
      <c r="G219" s="150">
        <f t="shared" si="28"/>
        <v>-6.0819622327483724E-2</v>
      </c>
      <c r="H219" s="123">
        <f t="shared" si="28"/>
        <v>-7.8196400915341857E-2</v>
      </c>
      <c r="J219" s="56"/>
      <c r="K219" s="56"/>
      <c r="L219" s="56"/>
      <c r="M219" s="56"/>
      <c r="N219" s="56"/>
    </row>
    <row r="220" spans="2:14">
      <c r="E220" s="26"/>
      <c r="F220" s="26"/>
      <c r="G220" s="26"/>
      <c r="H220" s="124"/>
    </row>
    <row r="221" spans="2:14" ht="25.5">
      <c r="B221" s="23"/>
      <c r="C221" s="2"/>
      <c r="D221" s="2"/>
      <c r="E221" s="24" t="s">
        <v>50</v>
      </c>
      <c r="F221" s="24" t="s">
        <v>51</v>
      </c>
      <c r="G221" s="146" t="s">
        <v>52</v>
      </c>
      <c r="H221" s="117" t="s">
        <v>53</v>
      </c>
    </row>
    <row r="222" spans="2:14">
      <c r="B222" s="169" t="s">
        <v>55</v>
      </c>
      <c r="C222" s="5" t="s">
        <v>56</v>
      </c>
      <c r="D222" s="5" t="s">
        <v>57</v>
      </c>
      <c r="E222" s="22" t="s">
        <v>58</v>
      </c>
      <c r="F222" s="22" t="s">
        <v>59</v>
      </c>
      <c r="G222" s="147" t="s">
        <v>60</v>
      </c>
      <c r="H222" s="118" t="s">
        <v>61</v>
      </c>
      <c r="I222" t="s">
        <v>116</v>
      </c>
    </row>
    <row r="223" spans="2:14">
      <c r="B223" s="23" t="s">
        <v>64</v>
      </c>
      <c r="C223" s="2" t="s">
        <v>65</v>
      </c>
      <c r="D223" s="23" t="s">
        <v>66</v>
      </c>
      <c r="E223" s="71">
        <f>E123</f>
        <v>0.65303425729469622</v>
      </c>
      <c r="F223" s="71">
        <f t="shared" ref="E223:H228" si="29">F123</f>
        <v>0.49322864865062366</v>
      </c>
      <c r="G223" s="151">
        <f t="shared" si="29"/>
        <v>0.29287285075796354</v>
      </c>
      <c r="H223" s="126">
        <f t="shared" si="29"/>
        <v>0.2657640927320763</v>
      </c>
    </row>
    <row r="224" spans="2:14">
      <c r="B224" s="23" t="s">
        <v>64</v>
      </c>
      <c r="C224" s="2" t="s">
        <v>68</v>
      </c>
      <c r="D224" s="23" t="s">
        <v>66</v>
      </c>
      <c r="E224" s="71">
        <f t="shared" si="29"/>
        <v>0.64292181750052069</v>
      </c>
      <c r="F224" s="71">
        <f t="shared" si="29"/>
        <v>0.48188467305762339</v>
      </c>
      <c r="G224" s="151">
        <f t="shared" si="29"/>
        <v>0.28249655824694853</v>
      </c>
      <c r="H224" s="126">
        <f t="shared" si="29"/>
        <v>0.26144119505618324</v>
      </c>
    </row>
    <row r="225" spans="2:14">
      <c r="B225" s="23" t="s">
        <v>64</v>
      </c>
      <c r="C225" s="2" t="s">
        <v>69</v>
      </c>
      <c r="D225" s="23" t="s">
        <v>66</v>
      </c>
      <c r="E225" s="71">
        <f t="shared" si="29"/>
        <v>0.68780559754223447</v>
      </c>
      <c r="F225" s="71">
        <f t="shared" si="29"/>
        <v>0.51950014748117956</v>
      </c>
      <c r="G225" s="151">
        <f t="shared" si="29"/>
        <v>0.30848588063605459</v>
      </c>
      <c r="H225" s="126">
        <f t="shared" si="29"/>
        <v>0.27975704355610298</v>
      </c>
    </row>
    <row r="226" spans="2:14">
      <c r="B226" s="23" t="s">
        <v>70</v>
      </c>
      <c r="C226" s="2" t="s">
        <v>65</v>
      </c>
      <c r="D226" s="23" t="s">
        <v>66</v>
      </c>
      <c r="E226" s="71">
        <f t="shared" si="29"/>
        <v>0.16945641501534361</v>
      </c>
      <c r="F226" s="71">
        <f t="shared" si="29"/>
        <v>0.12529740803022749</v>
      </c>
      <c r="G226" s="151">
        <f t="shared" si="29"/>
        <v>7.430195732440513E-2</v>
      </c>
      <c r="H226" s="126">
        <f t="shared" si="29"/>
        <v>6.8159113053677722E-2</v>
      </c>
    </row>
    <row r="227" spans="2:14">
      <c r="B227" s="23" t="s">
        <v>70</v>
      </c>
      <c r="C227" s="2" t="s">
        <v>68</v>
      </c>
      <c r="D227" s="23" t="s">
        <v>66</v>
      </c>
      <c r="E227" s="71">
        <f t="shared" si="29"/>
        <v>0.17469240918303716</v>
      </c>
      <c r="F227" s="71">
        <f t="shared" si="29"/>
        <v>0.12777602015175807</v>
      </c>
      <c r="G227" s="151">
        <f t="shared" si="29"/>
        <v>7.3099729620427351E-2</v>
      </c>
      <c r="H227" s="126">
        <f t="shared" si="29"/>
        <v>6.6072138029415792E-2</v>
      </c>
    </row>
    <row r="228" spans="2:14">
      <c r="B228" s="23" t="s">
        <v>70</v>
      </c>
      <c r="C228" s="2" t="s">
        <v>69</v>
      </c>
      <c r="D228" s="23" t="s">
        <v>66</v>
      </c>
      <c r="E228" s="71">
        <f t="shared" si="29"/>
        <v>0.17847735778408352</v>
      </c>
      <c r="F228" s="71">
        <f t="shared" si="29"/>
        <v>0.13197059183766863</v>
      </c>
      <c r="G228" s="151">
        <f t="shared" si="29"/>
        <v>7.8263655018291287E-2</v>
      </c>
      <c r="H228" s="126">
        <f t="shared" si="29"/>
        <v>7.1742236076886054E-2</v>
      </c>
    </row>
    <row r="229" spans="2:14">
      <c r="B229" s="23" t="s">
        <v>64</v>
      </c>
      <c r="C229" s="2" t="s">
        <v>65</v>
      </c>
      <c r="D229" s="23" t="s">
        <v>71</v>
      </c>
      <c r="E229" s="91">
        <f>E200</f>
        <v>0.5080961108114197</v>
      </c>
      <c r="F229" s="91">
        <f t="shared" ref="E229:H230" si="30">F200</f>
        <v>0.57919983941649866</v>
      </c>
      <c r="G229" s="157">
        <f t="shared" si="30"/>
        <v>0.57919983941649866</v>
      </c>
      <c r="H229" s="138">
        <f t="shared" si="30"/>
        <v>0.58671705588097756</v>
      </c>
      <c r="J229" s="92"/>
      <c r="K229" s="92"/>
      <c r="L229" s="92"/>
      <c r="M229" s="92"/>
      <c r="N229" s="92"/>
    </row>
    <row r="230" spans="2:14">
      <c r="B230" s="23" t="s">
        <v>64</v>
      </c>
      <c r="C230" s="2" t="s">
        <v>68</v>
      </c>
      <c r="D230" s="23" t="s">
        <v>71</v>
      </c>
      <c r="E230" s="91">
        <f t="shared" si="30"/>
        <v>0.5080961108114197</v>
      </c>
      <c r="F230" s="91">
        <f t="shared" si="30"/>
        <v>0.57919983941649866</v>
      </c>
      <c r="G230" s="157">
        <f t="shared" si="30"/>
        <v>0.57919983941649866</v>
      </c>
      <c r="H230" s="138">
        <f t="shared" si="30"/>
        <v>0.58671705588097756</v>
      </c>
      <c r="J230" s="92"/>
      <c r="K230" s="92"/>
      <c r="L230" s="92"/>
      <c r="M230" s="92"/>
      <c r="N230" s="92"/>
    </row>
    <row r="231" spans="2:14">
      <c r="B231" s="23" t="s">
        <v>64</v>
      </c>
      <c r="C231" s="2" t="s">
        <v>69</v>
      </c>
      <c r="D231" s="23" t="s">
        <v>71</v>
      </c>
      <c r="E231" s="71">
        <f>E131</f>
        <v>0.56349470430555459</v>
      </c>
      <c r="F231" s="71">
        <f>F131</f>
        <v>0.63973248688736128</v>
      </c>
      <c r="G231" s="151">
        <f>G131</f>
        <v>0.63973248688736128</v>
      </c>
      <c r="H231" s="126">
        <f>H131</f>
        <v>0.64519585065566998</v>
      </c>
      <c r="J231" s="92"/>
      <c r="K231" s="92"/>
      <c r="L231" s="92"/>
      <c r="M231" s="92"/>
      <c r="N231" s="92"/>
    </row>
    <row r="232" spans="2:14">
      <c r="B232" s="23" t="s">
        <v>70</v>
      </c>
      <c r="C232" s="2" t="s">
        <v>65</v>
      </c>
      <c r="D232" s="23" t="s">
        <v>71</v>
      </c>
      <c r="E232" s="91">
        <f t="shared" ref="E232:H233" si="31">E202</f>
        <v>0.3014190179719311</v>
      </c>
      <c r="F232" s="91">
        <f t="shared" si="31"/>
        <v>0.30705450046901578</v>
      </c>
      <c r="G232" s="157">
        <f t="shared" si="31"/>
        <v>0.30705450046901578</v>
      </c>
      <c r="H232" s="138">
        <f t="shared" si="31"/>
        <v>0.316176263374704</v>
      </c>
      <c r="J232" s="92"/>
      <c r="K232" s="92"/>
      <c r="L232" s="92"/>
      <c r="M232" s="92"/>
      <c r="N232" s="92"/>
    </row>
    <row r="233" spans="2:14">
      <c r="B233" s="23" t="s">
        <v>70</v>
      </c>
      <c r="C233" s="2" t="s">
        <v>68</v>
      </c>
      <c r="D233" s="23" t="s">
        <v>71</v>
      </c>
      <c r="E233" s="91">
        <f t="shared" si="31"/>
        <v>0.3014190179719311</v>
      </c>
      <c r="F233" s="91">
        <f t="shared" si="31"/>
        <v>0.30705450046901578</v>
      </c>
      <c r="G233" s="157">
        <f t="shared" si="31"/>
        <v>0.30705450046901578</v>
      </c>
      <c r="H233" s="138">
        <f t="shared" si="31"/>
        <v>0.316176263374704</v>
      </c>
      <c r="J233" s="92"/>
      <c r="K233" s="92"/>
      <c r="L233" s="92"/>
      <c r="M233" s="92"/>
      <c r="N233" s="92"/>
    </row>
    <row r="234" spans="2:14">
      <c r="B234" s="23" t="s">
        <v>70</v>
      </c>
      <c r="C234" s="2" t="s">
        <v>69</v>
      </c>
      <c r="D234" s="23" t="s">
        <v>71</v>
      </c>
      <c r="E234" s="71">
        <f>E134</f>
        <v>0.33727487863166583</v>
      </c>
      <c r="F234" s="71">
        <f>F134</f>
        <v>0.3452829320937309</v>
      </c>
      <c r="G234" s="151">
        <f>G134</f>
        <v>0.3452829320937309</v>
      </c>
      <c r="H234" s="126">
        <f>H134</f>
        <v>0.35184785755464221</v>
      </c>
      <c r="J234" s="92"/>
      <c r="K234" s="92"/>
      <c r="L234" s="92"/>
      <c r="M234" s="92"/>
      <c r="N234" s="92"/>
    </row>
    <row r="235" spans="2:14">
      <c r="E235" s="26"/>
      <c r="F235" s="26"/>
      <c r="G235" s="26"/>
      <c r="H235" s="124"/>
    </row>
    <row r="236" spans="2:14">
      <c r="B236" s="170" t="s">
        <v>72</v>
      </c>
      <c r="C236" s="68"/>
      <c r="D236" s="68"/>
      <c r="E236" s="68"/>
      <c r="F236" s="68"/>
      <c r="G236" s="68"/>
      <c r="H236" s="121"/>
    </row>
    <row r="237" spans="2:14" ht="25.5">
      <c r="B237" s="23"/>
      <c r="C237" s="2"/>
      <c r="D237" s="2"/>
      <c r="E237" s="24" t="s">
        <v>50</v>
      </c>
      <c r="F237" s="24" t="s">
        <v>51</v>
      </c>
      <c r="G237" s="146" t="s">
        <v>52</v>
      </c>
      <c r="H237" s="117" t="s">
        <v>53</v>
      </c>
    </row>
    <row r="238" spans="2:14">
      <c r="B238" s="169" t="s">
        <v>55</v>
      </c>
      <c r="C238" s="5" t="s">
        <v>56</v>
      </c>
      <c r="D238" s="5" t="s">
        <v>57</v>
      </c>
      <c r="E238" s="22" t="s">
        <v>58</v>
      </c>
      <c r="F238" s="22" t="s">
        <v>59</v>
      </c>
      <c r="G238" s="147" t="s">
        <v>60</v>
      </c>
      <c r="H238" s="118" t="s">
        <v>61</v>
      </c>
    </row>
    <row r="239" spans="2:14">
      <c r="B239" s="241" t="s">
        <v>74</v>
      </c>
      <c r="C239" s="242"/>
      <c r="D239" s="242"/>
      <c r="E239" s="242"/>
      <c r="F239" s="242"/>
      <c r="G239" s="242"/>
      <c r="H239" s="243"/>
      <c r="I239" t="s">
        <v>89</v>
      </c>
    </row>
    <row r="240" spans="2:14">
      <c r="B240" s="23" t="s">
        <v>64</v>
      </c>
      <c r="C240" s="2" t="s">
        <v>65</v>
      </c>
      <c r="D240" s="23" t="s">
        <v>66</v>
      </c>
      <c r="E240" s="69">
        <f>(E223*'TDCV Values'!$C$4)</f>
        <v>1893.7993461546191</v>
      </c>
      <c r="F240" s="69">
        <f>(F223*'TDCV Values'!$C$4)</f>
        <v>1430.3630810868085</v>
      </c>
      <c r="G240" s="149">
        <f>(G223*'TDCV Values'!$C$4)</f>
        <v>849.33126719809422</v>
      </c>
      <c r="H240" s="122">
        <f>(H223*'TDCV Values'!$D$4)</f>
        <v>770.71586892302128</v>
      </c>
    </row>
    <row r="241" spans="2:14">
      <c r="B241" s="23" t="s">
        <v>64</v>
      </c>
      <c r="C241" s="2" t="s">
        <v>68</v>
      </c>
      <c r="D241" s="23" t="s">
        <v>66</v>
      </c>
      <c r="E241" s="69">
        <f>(E224*'TDCV Values'!$C$4)</f>
        <v>1864.47327075151</v>
      </c>
      <c r="F241" s="69">
        <f>(F224*'TDCV Values'!$C$4)</f>
        <v>1397.4655518671079</v>
      </c>
      <c r="G241" s="149">
        <f>(G224*'TDCV Values'!$C$4)</f>
        <v>819.24001891615069</v>
      </c>
      <c r="H241" s="122">
        <f>(H224*'TDCV Values'!$D$4)</f>
        <v>758.17946566293142</v>
      </c>
    </row>
    <row r="242" spans="2:14">
      <c r="B242" s="23" t="s">
        <v>64</v>
      </c>
      <c r="C242" s="2" t="s">
        <v>69</v>
      </c>
      <c r="D242" s="23" t="s">
        <v>66</v>
      </c>
      <c r="E242" s="69">
        <f>(E225*'TDCV Values'!$C$4)</f>
        <v>1994.6362328724799</v>
      </c>
      <c r="F242" s="69">
        <f>(F225*'TDCV Values'!$C$4)</f>
        <v>1506.5504276954207</v>
      </c>
      <c r="G242" s="149">
        <f>(G225*'TDCV Values'!$C$4)</f>
        <v>894.60905384455828</v>
      </c>
      <c r="H242" s="122">
        <f>(H225*'TDCV Values'!$D$4)</f>
        <v>811.29542631269862</v>
      </c>
    </row>
    <row r="243" spans="2:14">
      <c r="B243" s="23" t="s">
        <v>70</v>
      </c>
      <c r="C243" s="2" t="s">
        <v>65</v>
      </c>
      <c r="D243" s="23" t="s">
        <v>66</v>
      </c>
      <c r="E243" s="69">
        <f>(E226*'TDCV Values'!$C$5)</f>
        <v>2033.4769801841235</v>
      </c>
      <c r="F243" s="69">
        <f>(F226*'TDCV Values'!$C$5)</f>
        <v>1503.5688963627299</v>
      </c>
      <c r="G243" s="149">
        <f>(G226*'TDCV Values'!$C$5)</f>
        <v>891.62348789286159</v>
      </c>
      <c r="H243" s="122">
        <f>(H226*'TDCV Values'!$D$5)</f>
        <v>817.90935664413269</v>
      </c>
    </row>
    <row r="244" spans="2:14">
      <c r="B244" s="23" t="s">
        <v>70</v>
      </c>
      <c r="C244" s="2" t="s">
        <v>68</v>
      </c>
      <c r="D244" s="23" t="s">
        <v>66</v>
      </c>
      <c r="E244" s="69">
        <f>(E227*'TDCV Values'!$C$5)</f>
        <v>2096.308910196446</v>
      </c>
      <c r="F244" s="69">
        <f>(F227*'TDCV Values'!$C$5)</f>
        <v>1533.3122418210969</v>
      </c>
      <c r="G244" s="149">
        <f>(G227*'TDCV Values'!$C$5)</f>
        <v>877.19675544512825</v>
      </c>
      <c r="H244" s="122">
        <f>(H227*'TDCV Values'!$D$5)</f>
        <v>792.8656563529895</v>
      </c>
    </row>
    <row r="245" spans="2:14">
      <c r="B245" s="23" t="s">
        <v>70</v>
      </c>
      <c r="C245" s="2" t="s">
        <v>69</v>
      </c>
      <c r="D245" s="23" t="s">
        <v>66</v>
      </c>
      <c r="E245" s="69">
        <f>(E228*'TDCV Values'!$C$5)</f>
        <v>2141.7282934090022</v>
      </c>
      <c r="F245" s="69">
        <f>(F228*'TDCV Values'!$C$5)</f>
        <v>1583.6471020520235</v>
      </c>
      <c r="G245" s="149">
        <f>(G228*'TDCV Values'!$C$5)</f>
        <v>939.1638602194954</v>
      </c>
      <c r="H245" s="122">
        <f>(H228*'TDCV Values'!$D$5)</f>
        <v>860.9068329226327</v>
      </c>
    </row>
    <row r="246" spans="2:14">
      <c r="B246" s="241" t="s">
        <v>75</v>
      </c>
      <c r="C246" s="242"/>
      <c r="D246" s="242"/>
      <c r="E246" s="242"/>
      <c r="F246" s="242"/>
      <c r="G246" s="242"/>
      <c r="H246" s="243"/>
      <c r="I246" t="s">
        <v>76</v>
      </c>
    </row>
    <row r="247" spans="2:14">
      <c r="B247" s="23" t="s">
        <v>64</v>
      </c>
      <c r="C247" s="2" t="s">
        <v>65</v>
      </c>
      <c r="D247" s="2" t="s">
        <v>71</v>
      </c>
      <c r="E247" s="16">
        <f>E229*365</f>
        <v>185.45508044616818</v>
      </c>
      <c r="F247" s="16">
        <f t="shared" ref="E247:H252" si="32">F229*365</f>
        <v>211.40794138702202</v>
      </c>
      <c r="G247" s="150">
        <f t="shared" si="32"/>
        <v>211.40794138702202</v>
      </c>
      <c r="H247" s="123">
        <f t="shared" si="32"/>
        <v>214.1517253965568</v>
      </c>
      <c r="J247" s="56"/>
      <c r="K247" s="56"/>
      <c r="L247" s="56"/>
      <c r="M247" s="56"/>
      <c r="N247" s="56"/>
    </row>
    <row r="248" spans="2:14">
      <c r="B248" s="23" t="s">
        <v>64</v>
      </c>
      <c r="C248" s="2" t="s">
        <v>68</v>
      </c>
      <c r="D248" s="2" t="s">
        <v>71</v>
      </c>
      <c r="E248" s="16">
        <f>E230*365</f>
        <v>185.45508044616818</v>
      </c>
      <c r="F248" s="16">
        <f t="shared" si="32"/>
        <v>211.40794138702202</v>
      </c>
      <c r="G248" s="150">
        <f t="shared" si="32"/>
        <v>211.40794138702202</v>
      </c>
      <c r="H248" s="123">
        <f t="shared" si="32"/>
        <v>214.1517253965568</v>
      </c>
      <c r="J248" s="56"/>
      <c r="K248" s="56"/>
      <c r="L248" s="56"/>
      <c r="M248" s="56"/>
      <c r="N248" s="56"/>
    </row>
    <row r="249" spans="2:14">
      <c r="B249" s="23" t="s">
        <v>64</v>
      </c>
      <c r="C249" s="2" t="s">
        <v>69</v>
      </c>
      <c r="D249" s="2" t="s">
        <v>71</v>
      </c>
      <c r="E249" s="16">
        <f t="shared" si="32"/>
        <v>205.67556707152744</v>
      </c>
      <c r="F249" s="16">
        <f t="shared" si="32"/>
        <v>233.50235771388688</v>
      </c>
      <c r="G249" s="150">
        <f t="shared" si="32"/>
        <v>233.50235771388688</v>
      </c>
      <c r="H249" s="123">
        <f t="shared" si="32"/>
        <v>235.49648548931955</v>
      </c>
      <c r="J249" s="56"/>
      <c r="K249" s="56"/>
      <c r="L249" s="56"/>
      <c r="M249" s="56"/>
      <c r="N249" s="56"/>
    </row>
    <row r="250" spans="2:14">
      <c r="B250" s="23" t="s">
        <v>70</v>
      </c>
      <c r="C250" s="2" t="s">
        <v>65</v>
      </c>
      <c r="D250" s="2" t="s">
        <v>71</v>
      </c>
      <c r="E250" s="16">
        <f>E232*365</f>
        <v>110.01794155975485</v>
      </c>
      <c r="F250" s="16">
        <f t="shared" si="32"/>
        <v>112.07489267119075</v>
      </c>
      <c r="G250" s="150">
        <f t="shared" si="32"/>
        <v>112.07489267119075</v>
      </c>
      <c r="H250" s="123">
        <f t="shared" si="32"/>
        <v>115.40433613176697</v>
      </c>
      <c r="J250" s="56"/>
      <c r="K250" s="56"/>
      <c r="L250" s="56"/>
      <c r="M250" s="56"/>
      <c r="N250" s="56"/>
    </row>
    <row r="251" spans="2:14">
      <c r="B251" s="23" t="s">
        <v>70</v>
      </c>
      <c r="C251" s="2" t="s">
        <v>68</v>
      </c>
      <c r="D251" s="2" t="s">
        <v>71</v>
      </c>
      <c r="E251" s="16">
        <f>E233*365</f>
        <v>110.01794155975485</v>
      </c>
      <c r="F251" s="16">
        <f t="shared" si="32"/>
        <v>112.07489267119075</v>
      </c>
      <c r="G251" s="150">
        <f t="shared" si="32"/>
        <v>112.07489267119075</v>
      </c>
      <c r="H251" s="123">
        <f t="shared" si="32"/>
        <v>115.40433613176697</v>
      </c>
      <c r="J251" s="56"/>
      <c r="K251" s="56"/>
      <c r="L251" s="56"/>
      <c r="M251" s="56"/>
      <c r="N251" s="56"/>
    </row>
    <row r="252" spans="2:14">
      <c r="B252" s="23" t="s">
        <v>70</v>
      </c>
      <c r="C252" s="2" t="s">
        <v>69</v>
      </c>
      <c r="D252" s="2" t="s">
        <v>71</v>
      </c>
      <c r="E252" s="16">
        <f>E234*365</f>
        <v>123.10533070055803</v>
      </c>
      <c r="F252" s="16">
        <f t="shared" si="32"/>
        <v>126.02827021421177</v>
      </c>
      <c r="G252" s="150">
        <f t="shared" si="32"/>
        <v>126.02827021421177</v>
      </c>
      <c r="H252" s="123">
        <f t="shared" si="32"/>
        <v>128.4244680074444</v>
      </c>
      <c r="J252" s="56"/>
      <c r="K252" s="56"/>
      <c r="L252" s="56"/>
      <c r="M252" s="56"/>
      <c r="N252" s="56"/>
    </row>
    <row r="253" spans="2:14">
      <c r="B253" s="241" t="s">
        <v>77</v>
      </c>
      <c r="C253" s="242"/>
      <c r="D253" s="242"/>
      <c r="E253" s="242"/>
      <c r="F253" s="242"/>
      <c r="G253" s="242"/>
      <c r="H253" s="243"/>
      <c r="I253" t="s">
        <v>78</v>
      </c>
    </row>
    <row r="254" spans="2:14">
      <c r="B254" s="23" t="s">
        <v>64</v>
      </c>
      <c r="C254" s="2" t="s">
        <v>65</v>
      </c>
      <c r="D254" s="2"/>
      <c r="E254" s="16">
        <f>E240+E247</f>
        <v>2079.2544266007872</v>
      </c>
      <c r="F254" s="16">
        <f t="shared" ref="E254:H259" si="33">F240+F247</f>
        <v>1641.7710224738305</v>
      </c>
      <c r="G254" s="150">
        <f t="shared" si="33"/>
        <v>1060.7392085851163</v>
      </c>
      <c r="H254" s="123">
        <f t="shared" si="33"/>
        <v>984.86759431957807</v>
      </c>
      <c r="J254" s="56"/>
      <c r="K254" s="56"/>
      <c r="L254" s="56"/>
      <c r="M254" s="56"/>
      <c r="N254" s="56"/>
    </row>
    <row r="255" spans="2:14">
      <c r="B255" s="23" t="s">
        <v>64</v>
      </c>
      <c r="C255" s="2" t="s">
        <v>68</v>
      </c>
      <c r="D255" s="2"/>
      <c r="E255" s="16">
        <f>E241+E248</f>
        <v>2049.9283511976782</v>
      </c>
      <c r="F255" s="16">
        <f t="shared" si="33"/>
        <v>1608.8734932541299</v>
      </c>
      <c r="G255" s="150">
        <f t="shared" si="33"/>
        <v>1030.6479603031728</v>
      </c>
      <c r="H255" s="123">
        <f t="shared" si="33"/>
        <v>972.33119105948822</v>
      </c>
      <c r="J255" s="56"/>
      <c r="K255" s="56"/>
      <c r="L255" s="56"/>
      <c r="M255" s="56"/>
      <c r="N255" s="56"/>
    </row>
    <row r="256" spans="2:14">
      <c r="B256" s="23" t="s">
        <v>64</v>
      </c>
      <c r="C256" s="2" t="s">
        <v>69</v>
      </c>
      <c r="D256" s="2"/>
      <c r="E256" s="16">
        <f t="shared" si="33"/>
        <v>2200.3117999440074</v>
      </c>
      <c r="F256" s="16">
        <f t="shared" si="33"/>
        <v>1740.0527854093075</v>
      </c>
      <c r="G256" s="150">
        <f t="shared" si="33"/>
        <v>1128.1114115584451</v>
      </c>
      <c r="H256" s="123">
        <f>H242+H249</f>
        <v>1046.7919118020181</v>
      </c>
      <c r="J256" s="56"/>
      <c r="K256" s="56"/>
      <c r="L256" s="56"/>
      <c r="M256" s="56"/>
      <c r="N256" s="56"/>
    </row>
    <row r="257" spans="2:14">
      <c r="B257" s="23" t="s">
        <v>70</v>
      </c>
      <c r="C257" s="2" t="s">
        <v>65</v>
      </c>
      <c r="D257" s="2"/>
      <c r="E257" s="16">
        <f t="shared" si="33"/>
        <v>2143.4949217438784</v>
      </c>
      <c r="F257" s="16">
        <f t="shared" si="33"/>
        <v>1615.6437890339207</v>
      </c>
      <c r="G257" s="150">
        <f>G243+G250</f>
        <v>1003.6983805640523</v>
      </c>
      <c r="H257" s="123">
        <f t="shared" si="33"/>
        <v>933.31369277589965</v>
      </c>
      <c r="J257" s="56"/>
      <c r="K257" s="56"/>
      <c r="L257" s="56"/>
      <c r="M257" s="56"/>
      <c r="N257" s="56"/>
    </row>
    <row r="258" spans="2:14">
      <c r="B258" s="23" t="s">
        <v>70</v>
      </c>
      <c r="C258" s="2" t="s">
        <v>68</v>
      </c>
      <c r="D258" s="2"/>
      <c r="E258" s="16">
        <f t="shared" si="33"/>
        <v>2206.326851756201</v>
      </c>
      <c r="F258" s="16">
        <f t="shared" si="33"/>
        <v>1645.3871344922877</v>
      </c>
      <c r="G258" s="150">
        <f t="shared" si="33"/>
        <v>989.27164811631906</v>
      </c>
      <c r="H258" s="123">
        <f t="shared" si="33"/>
        <v>908.26999248475647</v>
      </c>
      <c r="J258" s="56"/>
      <c r="K258" s="56"/>
      <c r="L258" s="56"/>
      <c r="M258" s="56"/>
      <c r="N258" s="56"/>
    </row>
    <row r="259" spans="2:14">
      <c r="B259" s="23" t="s">
        <v>70</v>
      </c>
      <c r="C259" s="2" t="s">
        <v>69</v>
      </c>
      <c r="D259" s="2"/>
      <c r="E259" s="16">
        <f>E245+E252</f>
        <v>2264.8336241095603</v>
      </c>
      <c r="F259" s="16">
        <f t="shared" si="33"/>
        <v>1709.6753722662352</v>
      </c>
      <c r="G259" s="150">
        <f t="shared" si="33"/>
        <v>1065.1921304337072</v>
      </c>
      <c r="H259" s="123">
        <f t="shared" si="33"/>
        <v>989.33130093007708</v>
      </c>
      <c r="J259" s="56"/>
      <c r="K259" s="56"/>
      <c r="L259" s="56"/>
      <c r="M259" s="56"/>
      <c r="N259" s="56"/>
    </row>
    <row r="260" spans="2:14">
      <c r="B260" s="251" t="s">
        <v>77</v>
      </c>
      <c r="C260" s="251"/>
      <c r="D260" s="251"/>
      <c r="E260" s="251"/>
      <c r="F260" s="251"/>
      <c r="G260" s="251"/>
      <c r="H260" s="251"/>
      <c r="I260" t="s">
        <v>79</v>
      </c>
    </row>
    <row r="261" spans="2:14">
      <c r="B261" s="23" t="s">
        <v>80</v>
      </c>
      <c r="C261" s="2" t="s">
        <v>65</v>
      </c>
      <c r="D261" s="2"/>
      <c r="E261" s="16">
        <f>E254+E257</f>
        <v>4222.7493483446651</v>
      </c>
      <c r="F261" s="16">
        <f t="shared" ref="F261:H261" si="34">F254+F257</f>
        <v>3257.4148115077514</v>
      </c>
      <c r="G261" s="150">
        <f>G254+G257</f>
        <v>2064.4375891491686</v>
      </c>
      <c r="H261" s="123">
        <f t="shared" si="34"/>
        <v>1918.1812870954777</v>
      </c>
      <c r="J261" s="56"/>
      <c r="K261" s="56"/>
      <c r="L261" s="56"/>
      <c r="M261" s="56"/>
      <c r="N261" s="56"/>
    </row>
    <row r="262" spans="2:14">
      <c r="B262" s="23" t="s">
        <v>80</v>
      </c>
      <c r="C262" s="2" t="s">
        <v>68</v>
      </c>
      <c r="D262" s="2"/>
      <c r="E262" s="16">
        <f t="shared" ref="E262:H263" si="35">E255+E258</f>
        <v>4256.2552029538792</v>
      </c>
      <c r="F262" s="16">
        <f t="shared" si="35"/>
        <v>3254.2606277464174</v>
      </c>
      <c r="G262" s="150">
        <f>G255+G258</f>
        <v>2019.9196084194919</v>
      </c>
      <c r="H262" s="123">
        <f t="shared" si="35"/>
        <v>1880.6011835442446</v>
      </c>
      <c r="J262" s="56"/>
      <c r="K262" s="56"/>
      <c r="L262" s="56"/>
      <c r="M262" s="56"/>
      <c r="N262" s="56"/>
    </row>
    <row r="263" spans="2:14">
      <c r="B263" s="23" t="s">
        <v>80</v>
      </c>
      <c r="C263" s="2" t="s">
        <v>69</v>
      </c>
      <c r="D263" s="2"/>
      <c r="E263" s="16">
        <f t="shared" si="35"/>
        <v>4465.1454240535677</v>
      </c>
      <c r="F263" s="16">
        <f t="shared" si="35"/>
        <v>3449.7281576755427</v>
      </c>
      <c r="G263" s="150">
        <f>G256+G259</f>
        <v>2193.3035419921525</v>
      </c>
      <c r="H263" s="123">
        <f t="shared" si="35"/>
        <v>2036.1232127320952</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3"/>
      <c r="C266" s="2"/>
      <c r="D266" s="2"/>
      <c r="E266" s="24" t="s">
        <v>50</v>
      </c>
      <c r="F266" s="24" t="s">
        <v>51</v>
      </c>
      <c r="G266" s="146" t="s">
        <v>52</v>
      </c>
      <c r="H266" s="117" t="s">
        <v>53</v>
      </c>
    </row>
    <row r="267" spans="2:14">
      <c r="B267" s="169"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3" t="s">
        <v>64</v>
      </c>
      <c r="C269" s="2" t="s">
        <v>65</v>
      </c>
      <c r="D269" s="2"/>
      <c r="E269" s="69">
        <f t="shared" ref="E269:H274" si="36">E254-E38</f>
        <v>3.2040861675691303</v>
      </c>
      <c r="F269" s="69">
        <f t="shared" si="36"/>
        <v>3.242845484722011</v>
      </c>
      <c r="G269" s="149">
        <f t="shared" si="36"/>
        <v>3.242845484722011</v>
      </c>
      <c r="H269" s="122">
        <f t="shared" si="36"/>
        <v>4.4350037567409117</v>
      </c>
      <c r="J269" s="56"/>
      <c r="K269" s="56"/>
      <c r="L269" s="56"/>
      <c r="M269" s="56"/>
      <c r="N269" s="56"/>
    </row>
    <row r="270" spans="2:14">
      <c r="B270" s="23" t="s">
        <v>64</v>
      </c>
      <c r="C270" s="2" t="s">
        <v>68</v>
      </c>
      <c r="D270" s="2"/>
      <c r="E270" s="69">
        <f t="shared" si="36"/>
        <v>-15.178182650235613</v>
      </c>
      <c r="F270" s="69">
        <f t="shared" si="36"/>
        <v>-15.353019165406977</v>
      </c>
      <c r="G270" s="149">
        <f t="shared" si="36"/>
        <v>-15.353019165406749</v>
      </c>
      <c r="H270" s="122">
        <f t="shared" si="36"/>
        <v>-20.730637067977227</v>
      </c>
      <c r="J270" s="56"/>
      <c r="K270" s="56"/>
      <c r="L270" s="56"/>
      <c r="M270" s="56"/>
      <c r="N270" s="56"/>
    </row>
    <row r="271" spans="2:14">
      <c r="B271" s="23" t="s">
        <v>64</v>
      </c>
      <c r="C271" s="2" t="s">
        <v>69</v>
      </c>
      <c r="D271" s="2"/>
      <c r="E271" s="69">
        <f t="shared" si="36"/>
        <v>0.66412752006408482</v>
      </c>
      <c r="F271" s="69">
        <f t="shared" si="36"/>
        <v>0.66412752006408482</v>
      </c>
      <c r="G271" s="149">
        <f t="shared" si="36"/>
        <v>0.66412752006408482</v>
      </c>
      <c r="H271" s="122">
        <f t="shared" si="36"/>
        <v>0.66412752006408482</v>
      </c>
      <c r="J271" s="56"/>
      <c r="K271" s="56"/>
      <c r="L271" s="56"/>
      <c r="M271" s="56"/>
      <c r="N271" s="56"/>
    </row>
    <row r="272" spans="2:14">
      <c r="B272" s="23" t="s">
        <v>70</v>
      </c>
      <c r="C272" s="2" t="s">
        <v>65</v>
      </c>
      <c r="D272" s="2"/>
      <c r="E272" s="69">
        <f t="shared" si="36"/>
        <v>6.0470121906646455</v>
      </c>
      <c r="F272" s="69">
        <f t="shared" si="36"/>
        <v>5.8170208414176159</v>
      </c>
      <c r="G272" s="149">
        <f t="shared" si="36"/>
        <v>5.8170208414175022</v>
      </c>
      <c r="H272" s="122">
        <f t="shared" si="36"/>
        <v>7.2811130138884437</v>
      </c>
      <c r="J272" s="56"/>
      <c r="K272" s="56"/>
      <c r="L272" s="56"/>
      <c r="M272" s="56"/>
      <c r="N272" s="56"/>
    </row>
    <row r="273" spans="1:14">
      <c r="B273" s="23" t="s">
        <v>70</v>
      </c>
      <c r="C273" s="2" t="s">
        <v>68</v>
      </c>
      <c r="D273" s="2"/>
      <c r="E273" s="69">
        <f t="shared" si="36"/>
        <v>-26.887874115821887</v>
      </c>
      <c r="F273" s="69">
        <f t="shared" si="36"/>
        <v>-25.89153951184835</v>
      </c>
      <c r="G273" s="149">
        <f t="shared" si="36"/>
        <v>-25.89153951184835</v>
      </c>
      <c r="H273" s="122">
        <f t="shared" si="36"/>
        <v>-32.234063696416683</v>
      </c>
      <c r="J273" s="56"/>
      <c r="K273" s="56"/>
      <c r="L273" s="56"/>
      <c r="M273" s="56"/>
      <c r="N273" s="56"/>
    </row>
    <row r="274" spans="1:14">
      <c r="B274" s="23" t="s">
        <v>70</v>
      </c>
      <c r="C274" s="2" t="s">
        <v>69</v>
      </c>
      <c r="D274" s="2"/>
      <c r="E274" s="69">
        <f t="shared" si="36"/>
        <v>0.69262263768314369</v>
      </c>
      <c r="F274" s="69">
        <f t="shared" si="36"/>
        <v>0.69262263768314369</v>
      </c>
      <c r="G274" s="149">
        <f t="shared" si="36"/>
        <v>0.69262263768314369</v>
      </c>
      <c r="H274" s="122">
        <f t="shared" si="36"/>
        <v>0.69262263768314369</v>
      </c>
      <c r="J274" s="56"/>
      <c r="K274" s="56"/>
      <c r="L274" s="56"/>
      <c r="M274" s="56"/>
      <c r="N274" s="56"/>
    </row>
    <row r="275" spans="1:14">
      <c r="B275" s="241" t="s">
        <v>77</v>
      </c>
      <c r="C275" s="242"/>
      <c r="D275" s="242"/>
      <c r="E275" s="242"/>
      <c r="F275" s="242"/>
      <c r="G275" s="242"/>
      <c r="H275" s="242"/>
    </row>
    <row r="276" spans="1:14">
      <c r="B276" s="23" t="s">
        <v>80</v>
      </c>
      <c r="C276" s="2" t="s">
        <v>65</v>
      </c>
      <c r="D276" s="2"/>
      <c r="E276" s="16">
        <f>E269+E272</f>
        <v>9.2510983582337758</v>
      </c>
      <c r="F276" s="16">
        <f t="shared" ref="F276:H276" si="37">F269+F272</f>
        <v>9.0598663261396268</v>
      </c>
      <c r="G276" s="150">
        <f>G269+G272</f>
        <v>9.0598663261395131</v>
      </c>
      <c r="H276" s="123">
        <f t="shared" si="37"/>
        <v>11.716116770629355</v>
      </c>
      <c r="J276" s="56"/>
      <c r="K276" s="56"/>
      <c r="L276" s="56"/>
      <c r="M276" s="56"/>
      <c r="N276" s="56"/>
    </row>
    <row r="277" spans="1:14">
      <c r="B277" s="23" t="s">
        <v>80</v>
      </c>
      <c r="C277" s="2" t="s">
        <v>68</v>
      </c>
      <c r="D277" s="2"/>
      <c r="E277" s="16">
        <f t="shared" ref="E277:H278" si="38">E270+E273</f>
        <v>-42.0660567660575</v>
      </c>
      <c r="F277" s="16">
        <f t="shared" si="38"/>
        <v>-41.244558677255327</v>
      </c>
      <c r="G277" s="150">
        <f>G270+G273</f>
        <v>-41.2445586772551</v>
      </c>
      <c r="H277" s="123">
        <f t="shared" si="38"/>
        <v>-52.964700764393911</v>
      </c>
      <c r="J277" s="56"/>
      <c r="K277" s="56"/>
      <c r="L277" s="56"/>
      <c r="M277" s="56"/>
      <c r="N277" s="56"/>
    </row>
    <row r="278" spans="1:14">
      <c r="B278" s="23" t="s">
        <v>80</v>
      </c>
      <c r="C278" s="2" t="s">
        <v>69</v>
      </c>
      <c r="D278" s="2"/>
      <c r="E278" s="16">
        <f>E271+E274</f>
        <v>1.3567501577472285</v>
      </c>
      <c r="F278" s="16">
        <f t="shared" si="38"/>
        <v>1.3567501577472285</v>
      </c>
      <c r="G278" s="150">
        <f>G271+G274</f>
        <v>1.3567501577472285</v>
      </c>
      <c r="H278" s="123">
        <f t="shared" si="38"/>
        <v>1.3567501577472285</v>
      </c>
      <c r="I278" s="18"/>
      <c r="J278" s="56"/>
      <c r="K278" s="56"/>
      <c r="L278" s="56"/>
      <c r="M278" s="56"/>
      <c r="N278" s="56"/>
    </row>
    <row r="279" spans="1:14">
      <c r="E279" s="26"/>
      <c r="F279" s="26"/>
      <c r="G279" s="26"/>
      <c r="H279" s="124"/>
      <c r="I279" s="94"/>
    </row>
    <row r="280" spans="1:14" s="65" customFormat="1">
      <c r="A280" s="65" t="s">
        <v>118</v>
      </c>
      <c r="B280" s="167"/>
      <c r="E280" s="70"/>
      <c r="F280" s="70"/>
      <c r="G280" s="70"/>
      <c r="H280" s="125"/>
    </row>
    <row r="281" spans="1:14" s="8" customFormat="1">
      <c r="B281" s="168"/>
      <c r="E281" s="57"/>
      <c r="F281" s="57"/>
      <c r="G281" s="57"/>
      <c r="H281" s="140"/>
      <c r="J281" s="95"/>
      <c r="K281" s="95"/>
      <c r="L281" s="95"/>
    </row>
    <row r="282" spans="1:14">
      <c r="B282" s="168" t="s">
        <v>119</v>
      </c>
      <c r="E282" s="26"/>
      <c r="F282" s="26"/>
      <c r="G282" s="26"/>
      <c r="H282" s="124"/>
      <c r="I282" s="96"/>
      <c r="J282" s="97"/>
      <c r="K282" s="97"/>
      <c r="L282" s="97"/>
    </row>
    <row r="283" spans="1:14" ht="25.5">
      <c r="B283" s="23"/>
      <c r="C283" s="2"/>
      <c r="D283" s="2"/>
      <c r="E283" s="24" t="s">
        <v>50</v>
      </c>
      <c r="F283" s="24" t="s">
        <v>51</v>
      </c>
      <c r="G283" s="146" t="s">
        <v>52</v>
      </c>
      <c r="H283" s="117" t="s">
        <v>53</v>
      </c>
      <c r="I283" s="96"/>
      <c r="J283" s="97"/>
      <c r="K283" s="97"/>
      <c r="L283" s="97"/>
    </row>
    <row r="284" spans="1:14">
      <c r="B284" s="169" t="s">
        <v>55</v>
      </c>
      <c r="C284" s="5" t="s">
        <v>93</v>
      </c>
      <c r="D284" s="5" t="s">
        <v>57</v>
      </c>
      <c r="E284" s="22" t="s">
        <v>58</v>
      </c>
      <c r="F284" s="22" t="s">
        <v>59</v>
      </c>
      <c r="G284" s="147" t="s">
        <v>60</v>
      </c>
      <c r="H284" s="118" t="s">
        <v>61</v>
      </c>
      <c r="I284" t="s">
        <v>120</v>
      </c>
    </row>
    <row r="285" spans="1:14">
      <c r="B285" s="23" t="s">
        <v>64</v>
      </c>
      <c r="C285" s="2" t="s">
        <v>65</v>
      </c>
      <c r="D285" s="2" t="s">
        <v>66</v>
      </c>
      <c r="E285" s="98">
        <f>'Regional Cap levels'!F663</f>
        <v>6.6420762790238477E-3</v>
      </c>
      <c r="F285" s="98">
        <f>'Regional Cap levels'!G663</f>
        <v>5.0184231598375695E-3</v>
      </c>
      <c r="G285" s="158">
        <f>'Regional Cap levels'!H663</f>
        <v>2.9824256027721186E-3</v>
      </c>
      <c r="H285" s="141">
        <f>'Regional Cap levels'!I663</f>
        <v>2.6937459058658836E-3</v>
      </c>
      <c r="I285" s="99"/>
    </row>
    <row r="286" spans="1:14">
      <c r="B286" s="23" t="s">
        <v>64</v>
      </c>
      <c r="C286" s="2" t="s">
        <v>68</v>
      </c>
      <c r="D286" s="2" t="s">
        <v>66</v>
      </c>
      <c r="E286" s="100">
        <v>0</v>
      </c>
      <c r="F286" s="100">
        <v>0</v>
      </c>
      <c r="G286" s="159">
        <v>0</v>
      </c>
      <c r="H286" s="142">
        <v>0</v>
      </c>
      <c r="I286" s="99"/>
    </row>
    <row r="287" spans="1:14">
      <c r="B287" s="23" t="s">
        <v>64</v>
      </c>
      <c r="C287" s="2" t="s">
        <v>95</v>
      </c>
      <c r="D287" s="23" t="s">
        <v>66</v>
      </c>
      <c r="E287" s="98">
        <f>'Regional Cap levels'!F659</f>
        <v>2.6129398627147297E-2</v>
      </c>
      <c r="F287" s="98">
        <f>'Regional Cap levels'!G659</f>
        <v>1.9742076681235482E-2</v>
      </c>
      <c r="G287" s="158">
        <f>'Regional Cap levels'!H659</f>
        <v>1.1732624585590519E-2</v>
      </c>
      <c r="H287" s="141">
        <f>'Regional Cap levels'!I659</f>
        <v>1.0596981669255981E-2</v>
      </c>
      <c r="I287" s="99"/>
    </row>
    <row r="288" spans="1:14">
      <c r="B288" s="23" t="s">
        <v>70</v>
      </c>
      <c r="C288" s="2" t="s">
        <v>65</v>
      </c>
      <c r="D288" s="2" t="s">
        <v>66</v>
      </c>
      <c r="E288" s="98">
        <f>'Regional Cap levels'!F665</f>
        <v>1.6080963783684922E-3</v>
      </c>
      <c r="F288" s="98">
        <f>'Regional Cap levels'!G665</f>
        <v>1.1895788486897063E-3</v>
      </c>
      <c r="G288" s="158">
        <f>'Regional Cap levels'!H665</f>
        <v>7.0622238462765433E-4</v>
      </c>
      <c r="H288" s="141">
        <f>'Regional Cap levels'!I665</f>
        <v>2.4932421175034043E-3</v>
      </c>
      <c r="I288" s="99"/>
    </row>
    <row r="289" spans="2:10">
      <c r="B289" s="23" t="s">
        <v>70</v>
      </c>
      <c r="C289" s="2" t="s">
        <v>68</v>
      </c>
      <c r="D289" s="2" t="s">
        <v>66</v>
      </c>
      <c r="E289" s="100">
        <v>0</v>
      </c>
      <c r="F289" s="100">
        <v>0</v>
      </c>
      <c r="G289" s="159">
        <v>0</v>
      </c>
      <c r="H289" s="142">
        <v>0</v>
      </c>
      <c r="I289" s="99"/>
    </row>
    <row r="290" spans="2:10">
      <c r="B290" s="23" t="s">
        <v>70</v>
      </c>
      <c r="C290" s="2" t="s">
        <v>95</v>
      </c>
      <c r="D290" s="23" t="s">
        <v>66</v>
      </c>
      <c r="E290" s="98">
        <f>'Regional Cap levels'!F661</f>
        <v>6.6669676344956212E-3</v>
      </c>
      <c r="F290" s="98">
        <f>'Regional Cap levels'!G661</f>
        <v>4.931845994791172E-3</v>
      </c>
      <c r="G290" s="158">
        <f>'Regional Cap levels'!H661</f>
        <v>2.9279101951873048E-3</v>
      </c>
      <c r="H290" s="141">
        <f>'Regional Cap levels'!I661</f>
        <v>2.6703068843000957E-3</v>
      </c>
      <c r="I290" s="99"/>
    </row>
    <row r="291" spans="2:10">
      <c r="B291" s="23" t="s">
        <v>64</v>
      </c>
      <c r="C291" s="2" t="s">
        <v>65</v>
      </c>
      <c r="D291" s="2" t="s">
        <v>71</v>
      </c>
      <c r="E291" s="98">
        <f>'Regional Cap levels'!F664</f>
        <v>4.994065237471047E-3</v>
      </c>
      <c r="F291" s="98">
        <f>'Regional Cap levels'!G664</f>
        <v>5.7195114044926998E-3</v>
      </c>
      <c r="G291" s="158">
        <f>'Regional Cap levels'!H664</f>
        <v>5.7195114044926998E-3</v>
      </c>
      <c r="H291" s="141">
        <f>'Regional Cap levels'!I664</f>
        <v>5.7298022680987307E-3</v>
      </c>
      <c r="I291" s="99"/>
    </row>
    <row r="292" spans="2:10">
      <c r="B292" s="23" t="s">
        <v>64</v>
      </c>
      <c r="C292" s="2" t="s">
        <v>68</v>
      </c>
      <c r="D292" s="2" t="s">
        <v>71</v>
      </c>
      <c r="E292" s="100">
        <v>0</v>
      </c>
      <c r="F292" s="100">
        <v>0</v>
      </c>
      <c r="G292" s="159">
        <v>0</v>
      </c>
      <c r="H292" s="142">
        <v>0</v>
      </c>
      <c r="I292" s="99"/>
    </row>
    <row r="293" spans="2:10">
      <c r="B293" s="23" t="s">
        <v>64</v>
      </c>
      <c r="C293" s="2" t="s">
        <v>95</v>
      </c>
      <c r="D293" s="23" t="s">
        <v>71</v>
      </c>
      <c r="E293" s="98">
        <f>'Regional Cap levels'!F660</f>
        <v>1.964625455626923E-2</v>
      </c>
      <c r="F293" s="98">
        <f>'Regional Cap levels'!G660</f>
        <v>2.2500101950420306E-2</v>
      </c>
      <c r="G293" s="158">
        <f>'Regional Cap levels'!H660</f>
        <v>2.2500101950420306E-2</v>
      </c>
      <c r="H293" s="141">
        <f>'Regional Cap levels'!I660</f>
        <v>2.254058538753902E-2</v>
      </c>
      <c r="I293" s="99"/>
    </row>
    <row r="294" spans="2:10">
      <c r="B294" s="23" t="s">
        <v>70</v>
      </c>
      <c r="C294" s="2" t="s">
        <v>65</v>
      </c>
      <c r="D294" s="2" t="s">
        <v>71</v>
      </c>
      <c r="E294" s="98">
        <f>'Regional Cap levels'!F666</f>
        <v>2.5940103363497921E-3</v>
      </c>
      <c r="F294" s="98">
        <f>'Regional Cap levels'!G666</f>
        <v>2.6491784412743242E-3</v>
      </c>
      <c r="G294" s="158">
        <f>'Regional Cap levels'!H666</f>
        <v>2.6491784412743242E-3</v>
      </c>
      <c r="H294" s="141">
        <f>'Regional Cap levels'!I666</f>
        <v>2.6769511264842561E-3</v>
      </c>
      <c r="I294" s="99"/>
    </row>
    <row r="295" spans="2:10">
      <c r="B295" s="23" t="s">
        <v>70</v>
      </c>
      <c r="C295" s="2" t="s">
        <v>68</v>
      </c>
      <c r="D295" s="2" t="s">
        <v>71</v>
      </c>
      <c r="E295" s="100">
        <v>0</v>
      </c>
      <c r="F295" s="100">
        <v>0</v>
      </c>
      <c r="G295" s="159">
        <v>0</v>
      </c>
      <c r="H295" s="142">
        <v>0</v>
      </c>
      <c r="I295" s="99"/>
    </row>
    <row r="296" spans="2:10">
      <c r="B296" s="23" t="s">
        <v>70</v>
      </c>
      <c r="C296" s="2" t="s">
        <v>95</v>
      </c>
      <c r="D296" s="23" t="s">
        <v>71</v>
      </c>
      <c r="E296" s="98">
        <f>'Regional Cap levels'!F662</f>
        <v>1.0754444316041011E-2</v>
      </c>
      <c r="F296" s="98">
        <f>'Regional Cap levels'!G662</f>
        <v>1.0983164419472545E-2</v>
      </c>
      <c r="G296" s="158">
        <f>'Regional Cap levels'!H662</f>
        <v>1.0983164419472545E-2</v>
      </c>
      <c r="H296" s="141">
        <f>'Regional Cap levels'!I662</f>
        <v>1.1098306519105592E-2</v>
      </c>
      <c r="I296" s="99"/>
    </row>
    <row r="297" spans="2:10" s="8" customFormat="1">
      <c r="B297" s="168"/>
      <c r="E297" s="57"/>
      <c r="F297" s="57"/>
      <c r="G297" s="57"/>
      <c r="H297" s="140"/>
      <c r="I297" s="101"/>
      <c r="J297" s="102"/>
    </row>
    <row r="298" spans="2:10">
      <c r="B298" s="168" t="s">
        <v>121</v>
      </c>
      <c r="D298" s="12"/>
      <c r="E298" s="52"/>
      <c r="F298" s="52"/>
      <c r="G298" s="52"/>
      <c r="H298" s="143"/>
      <c r="I298" s="96"/>
    </row>
    <row r="299" spans="2:10" ht="25.5">
      <c r="B299" s="23"/>
      <c r="C299" s="2"/>
      <c r="D299" s="2"/>
      <c r="E299" s="24" t="s">
        <v>50</v>
      </c>
      <c r="F299" s="24" t="s">
        <v>51</v>
      </c>
      <c r="G299" s="146" t="s">
        <v>52</v>
      </c>
      <c r="H299" s="117" t="s">
        <v>53</v>
      </c>
      <c r="I299" s="96"/>
    </row>
    <row r="300" spans="2:10">
      <c r="B300" s="169" t="s">
        <v>55</v>
      </c>
      <c r="C300" s="5" t="s">
        <v>93</v>
      </c>
      <c r="D300" s="5" t="s">
        <v>57</v>
      </c>
      <c r="E300" s="22" t="s">
        <v>58</v>
      </c>
      <c r="F300" s="22" t="s">
        <v>59</v>
      </c>
      <c r="G300" s="147" t="s">
        <v>60</v>
      </c>
      <c r="H300" s="118" t="s">
        <v>61</v>
      </c>
      <c r="I300" t="s">
        <v>122</v>
      </c>
    </row>
    <row r="301" spans="2:10">
      <c r="B301" s="23" t="s">
        <v>64</v>
      </c>
      <c r="C301" s="2" t="s">
        <v>65</v>
      </c>
      <c r="D301" s="2" t="s">
        <v>66</v>
      </c>
      <c r="E301" s="51">
        <f>E223-E285</f>
        <v>0.64639218101567242</v>
      </c>
      <c r="F301" s="51">
        <f t="shared" ref="E301:H312" si="39">F223-F285</f>
        <v>0.48821022549078608</v>
      </c>
      <c r="G301" s="160">
        <f t="shared" si="39"/>
        <v>0.28989042515519142</v>
      </c>
      <c r="H301" s="144">
        <f t="shared" si="39"/>
        <v>0.26307034682621039</v>
      </c>
    </row>
    <row r="302" spans="2:10">
      <c r="B302" s="23" t="s">
        <v>64</v>
      </c>
      <c r="C302" s="2" t="s">
        <v>68</v>
      </c>
      <c r="D302" s="2" t="s">
        <v>66</v>
      </c>
      <c r="E302" s="51">
        <f>E224-E286</f>
        <v>0.64292181750052069</v>
      </c>
      <c r="F302" s="51">
        <f t="shared" si="39"/>
        <v>0.48188467305762339</v>
      </c>
      <c r="G302" s="160">
        <f t="shared" si="39"/>
        <v>0.28249655824694853</v>
      </c>
      <c r="H302" s="144">
        <f t="shared" si="39"/>
        <v>0.26144119505618324</v>
      </c>
    </row>
    <row r="303" spans="2:10">
      <c r="B303" s="23" t="s">
        <v>64</v>
      </c>
      <c r="C303" s="2" t="s">
        <v>95</v>
      </c>
      <c r="D303" s="23" t="s">
        <v>66</v>
      </c>
      <c r="E303" s="51">
        <f t="shared" si="39"/>
        <v>0.66167619891508722</v>
      </c>
      <c r="F303" s="51">
        <f t="shared" si="39"/>
        <v>0.49975807079994405</v>
      </c>
      <c r="G303" s="160">
        <f t="shared" si="39"/>
        <v>0.29675325605046404</v>
      </c>
      <c r="H303" s="144">
        <f t="shared" si="39"/>
        <v>0.26916006188684699</v>
      </c>
    </row>
    <row r="304" spans="2:10">
      <c r="B304" s="23" t="s">
        <v>70</v>
      </c>
      <c r="C304" s="2" t="s">
        <v>65</v>
      </c>
      <c r="D304" s="2" t="s">
        <v>66</v>
      </c>
      <c r="E304" s="51">
        <f t="shared" si="39"/>
        <v>0.16784831863697514</v>
      </c>
      <c r="F304" s="51">
        <f t="shared" si="39"/>
        <v>0.12410782918153777</v>
      </c>
      <c r="G304" s="160">
        <f t="shared" si="39"/>
        <v>7.3595734939777474E-2</v>
      </c>
      <c r="H304" s="144">
        <f t="shared" si="39"/>
        <v>6.566587093617432E-2</v>
      </c>
    </row>
    <row r="305" spans="2:21">
      <c r="B305" s="23" t="s">
        <v>70</v>
      </c>
      <c r="C305" s="2" t="s">
        <v>68</v>
      </c>
      <c r="D305" s="2" t="s">
        <v>66</v>
      </c>
      <c r="E305" s="51">
        <f t="shared" si="39"/>
        <v>0.17469240918303716</v>
      </c>
      <c r="F305" s="51">
        <f t="shared" si="39"/>
        <v>0.12777602015175807</v>
      </c>
      <c r="G305" s="160">
        <f t="shared" si="39"/>
        <v>7.3099729620427351E-2</v>
      </c>
      <c r="H305" s="144">
        <f t="shared" si="39"/>
        <v>6.6072138029415792E-2</v>
      </c>
    </row>
    <row r="306" spans="2:21">
      <c r="B306" s="23" t="s">
        <v>70</v>
      </c>
      <c r="C306" s="2" t="s">
        <v>95</v>
      </c>
      <c r="D306" s="23" t="s">
        <v>66</v>
      </c>
      <c r="E306" s="51">
        <f t="shared" si="39"/>
        <v>0.1718103901495879</v>
      </c>
      <c r="F306" s="51">
        <f t="shared" si="39"/>
        <v>0.12703874584287744</v>
      </c>
      <c r="G306" s="160">
        <f t="shared" si="39"/>
        <v>7.5335744823103984E-2</v>
      </c>
      <c r="H306" s="144">
        <f t="shared" si="39"/>
        <v>6.9071929192585951E-2</v>
      </c>
    </row>
    <row r="307" spans="2:21">
      <c r="B307" s="23" t="s">
        <v>64</v>
      </c>
      <c r="C307" s="2" t="s">
        <v>65</v>
      </c>
      <c r="D307" s="2" t="s">
        <v>71</v>
      </c>
      <c r="E307" s="51">
        <f>E229-E291</f>
        <v>0.50310204557394866</v>
      </c>
      <c r="F307" s="51">
        <f t="shared" si="39"/>
        <v>0.57348032801200599</v>
      </c>
      <c r="G307" s="160">
        <f t="shared" si="39"/>
        <v>0.57348032801200599</v>
      </c>
      <c r="H307" s="144">
        <f t="shared" si="39"/>
        <v>0.58098725361287884</v>
      </c>
      <c r="J307" s="103"/>
      <c r="K307" s="103"/>
      <c r="L307" s="103"/>
      <c r="M307" s="103"/>
      <c r="N307" s="103"/>
    </row>
    <row r="308" spans="2:21">
      <c r="B308" s="23" t="s">
        <v>64</v>
      </c>
      <c r="C308" s="2" t="s">
        <v>68</v>
      </c>
      <c r="D308" s="2" t="s">
        <v>71</v>
      </c>
      <c r="E308" s="51">
        <f>E230-E292</f>
        <v>0.5080961108114197</v>
      </c>
      <c r="F308" s="51">
        <f t="shared" si="39"/>
        <v>0.57919983941649866</v>
      </c>
      <c r="G308" s="160">
        <f t="shared" si="39"/>
        <v>0.57919983941649866</v>
      </c>
      <c r="H308" s="144">
        <f t="shared" si="39"/>
        <v>0.58671705588097756</v>
      </c>
      <c r="J308" s="103"/>
      <c r="K308" s="103"/>
      <c r="L308" s="103"/>
      <c r="M308" s="103"/>
      <c r="N308" s="103"/>
    </row>
    <row r="309" spans="2:21">
      <c r="B309" s="23" t="s">
        <v>64</v>
      </c>
      <c r="C309" s="2" t="s">
        <v>95</v>
      </c>
      <c r="D309" s="23" t="s">
        <v>71</v>
      </c>
      <c r="E309" s="51">
        <f t="shared" si="39"/>
        <v>0.54384844974928537</v>
      </c>
      <c r="F309" s="51">
        <f t="shared" si="39"/>
        <v>0.61723238493694099</v>
      </c>
      <c r="G309" s="160">
        <f t="shared" si="39"/>
        <v>0.61723238493694099</v>
      </c>
      <c r="H309" s="144">
        <f t="shared" si="39"/>
        <v>0.62265526526813098</v>
      </c>
      <c r="J309" s="103"/>
      <c r="K309" s="103"/>
      <c r="L309" s="103"/>
      <c r="M309" s="103"/>
      <c r="N309" s="103"/>
    </row>
    <row r="310" spans="2:21">
      <c r="B310" s="23" t="s">
        <v>70</v>
      </c>
      <c r="C310" s="2" t="s">
        <v>65</v>
      </c>
      <c r="D310" s="2" t="s">
        <v>71</v>
      </c>
      <c r="E310" s="51">
        <f t="shared" si="39"/>
        <v>0.29882500763558129</v>
      </c>
      <c r="F310" s="51">
        <f t="shared" si="39"/>
        <v>0.30440532202774145</v>
      </c>
      <c r="G310" s="160">
        <f t="shared" si="39"/>
        <v>0.30440532202774145</v>
      </c>
      <c r="H310" s="144">
        <f t="shared" si="39"/>
        <v>0.31349931224821975</v>
      </c>
      <c r="J310" s="103"/>
      <c r="K310" s="103"/>
      <c r="L310" s="103"/>
      <c r="M310" s="103"/>
      <c r="N310" s="103"/>
    </row>
    <row r="311" spans="2:21">
      <c r="B311" s="23" t="s">
        <v>70</v>
      </c>
      <c r="C311" s="2" t="s">
        <v>68</v>
      </c>
      <c r="D311" s="2" t="s">
        <v>71</v>
      </c>
      <c r="E311" s="51">
        <f t="shared" si="39"/>
        <v>0.3014190179719311</v>
      </c>
      <c r="F311" s="51">
        <f t="shared" si="39"/>
        <v>0.30705450046901578</v>
      </c>
      <c r="G311" s="160">
        <f t="shared" si="39"/>
        <v>0.30705450046901578</v>
      </c>
      <c r="H311" s="144">
        <f t="shared" si="39"/>
        <v>0.316176263374704</v>
      </c>
      <c r="J311" s="103"/>
      <c r="K311" s="103"/>
      <c r="L311" s="103"/>
      <c r="M311" s="103"/>
      <c r="N311" s="103"/>
    </row>
    <row r="312" spans="2:21">
      <c r="B312" s="23" t="s">
        <v>70</v>
      </c>
      <c r="C312" s="2" t="s">
        <v>95</v>
      </c>
      <c r="D312" s="23" t="s">
        <v>71</v>
      </c>
      <c r="E312" s="51">
        <f t="shared" si="39"/>
        <v>0.32652043431562483</v>
      </c>
      <c r="F312" s="51">
        <f t="shared" si="39"/>
        <v>0.33429976767425834</v>
      </c>
      <c r="G312" s="160">
        <f t="shared" si="39"/>
        <v>0.33429976767425834</v>
      </c>
      <c r="H312" s="144">
        <f t="shared" si="39"/>
        <v>0.34074955103553661</v>
      </c>
      <c r="J312" s="103"/>
      <c r="K312" s="103"/>
      <c r="L312" s="103"/>
      <c r="M312" s="103"/>
      <c r="N312" s="103"/>
    </row>
    <row r="313" spans="2:21">
      <c r="E313" s="26"/>
      <c r="F313" s="26"/>
      <c r="G313" s="26"/>
      <c r="H313" s="124"/>
      <c r="I313" s="8"/>
    </row>
    <row r="314" spans="2:21">
      <c r="B314" s="174" t="s">
        <v>123</v>
      </c>
      <c r="C314" s="68"/>
      <c r="D314" s="68"/>
      <c r="E314" s="68"/>
      <c r="F314" s="105"/>
      <c r="G314" s="68"/>
      <c r="H314" s="121"/>
      <c r="I314" s="96"/>
    </row>
    <row r="315" spans="2:21" ht="25.5">
      <c r="B315" s="23"/>
      <c r="C315" s="2"/>
      <c r="D315" s="2"/>
      <c r="E315" s="24" t="s">
        <v>50</v>
      </c>
      <c r="F315" s="24" t="s">
        <v>51</v>
      </c>
      <c r="G315" s="146" t="s">
        <v>52</v>
      </c>
      <c r="H315" s="117" t="s">
        <v>53</v>
      </c>
      <c r="I315" s="96"/>
    </row>
    <row r="316" spans="2:21">
      <c r="B316" s="169" t="s">
        <v>55</v>
      </c>
      <c r="C316" s="5" t="s">
        <v>56</v>
      </c>
      <c r="D316" s="5" t="s">
        <v>57</v>
      </c>
      <c r="E316" s="22" t="s">
        <v>58</v>
      </c>
      <c r="F316" s="22" t="s">
        <v>59</v>
      </c>
      <c r="G316" s="147" t="s">
        <v>60</v>
      </c>
      <c r="H316" s="118" t="s">
        <v>61</v>
      </c>
      <c r="I316" t="s">
        <v>124</v>
      </c>
      <c r="P316" s="106"/>
    </row>
    <row r="317" spans="2:21">
      <c r="B317" s="23" t="s">
        <v>64</v>
      </c>
      <c r="C317" s="2" t="s">
        <v>65</v>
      </c>
      <c r="D317" s="23" t="s">
        <v>66</v>
      </c>
      <c r="E317" s="16">
        <f>(('Customer Numbers - Northern'!$D$16*E$285)+('Customer Numbers - Northern'!$D$17*E$286)+('Customer Numbers - Northern'!$D$18*E$287))</f>
        <v>8.8585529009071601E-3</v>
      </c>
      <c r="F317" s="16">
        <f>(('Customer Numbers - Northern'!$D$16*F$285)+('Customer Numbers - Northern'!$D$17*F$286)+('Customer Numbers - Northern'!$D$18*F$287))</f>
        <v>6.6930828814709496E-3</v>
      </c>
      <c r="G317" s="150">
        <f>(('Customer Numbers - Northern'!$D$16*G$285)+('Customer Numbers - Northern'!$D$17*G$286)+('Customer Numbers - Northern'!$D$18*G$287))</f>
        <v>3.9776681063740434E-3</v>
      </c>
      <c r="H317" s="123">
        <f>(('Customer Numbers - Northern'!$D$16*H$285)+('Customer Numbers - Northern'!$D$17*H$286)+('Customer Numbers - Northern'!$D$18*H$287))</f>
        <v>3.5926553093157173E-3</v>
      </c>
      <c r="I317" s="99"/>
      <c r="J317" s="56"/>
      <c r="K317" s="56"/>
      <c r="L317" s="56"/>
      <c r="M317" s="56"/>
      <c r="N317" s="56"/>
      <c r="O317" s="11"/>
      <c r="P317" s="56"/>
      <c r="Q317" s="56"/>
      <c r="R317" s="56"/>
      <c r="S317" s="56"/>
      <c r="T317" s="56"/>
      <c r="U317" s="107"/>
    </row>
    <row r="318" spans="2:21">
      <c r="B318" s="23" t="s">
        <v>64</v>
      </c>
      <c r="C318" s="2" t="s">
        <v>68</v>
      </c>
      <c r="D318" s="23" t="s">
        <v>66</v>
      </c>
      <c r="E318" s="16">
        <f>(('Customer Numbers - Northern'!$D$16*E$285)+('Customer Numbers - Northern'!$D$17*E$286)+('Customer Numbers - Northern'!$D$18*E$287))</f>
        <v>8.8585529009071601E-3</v>
      </c>
      <c r="F318" s="16">
        <f>(('Customer Numbers - Northern'!$D$16*F$285)+('Customer Numbers - Northern'!$D$17*F$286)+('Customer Numbers - Northern'!$D$18*F$287))</f>
        <v>6.6930828814709496E-3</v>
      </c>
      <c r="G318" s="150">
        <f>(('Customer Numbers - Northern'!$D$16*G$285)+('Customer Numbers - Northern'!$D$17*G$286)+('Customer Numbers - Northern'!$D$18*G$287))</f>
        <v>3.9776681063740434E-3</v>
      </c>
      <c r="H318" s="123">
        <f>(('Customer Numbers - Northern'!$D$16*H$285)+('Customer Numbers - Northern'!$D$17*H$286)+('Customer Numbers - Northern'!$D$18*H$287))</f>
        <v>3.5926553093157173E-3</v>
      </c>
      <c r="I318" s="99"/>
      <c r="J318" s="56"/>
      <c r="K318" s="56"/>
      <c r="L318" s="56"/>
      <c r="M318" s="56"/>
      <c r="N318" s="56"/>
      <c r="O318" s="11"/>
      <c r="P318" s="56"/>
      <c r="Q318" s="56"/>
      <c r="R318" s="56"/>
      <c r="S318" s="56"/>
      <c r="T318" s="56"/>
      <c r="U318" s="107"/>
    </row>
    <row r="319" spans="2:21">
      <c r="B319" s="23" t="s">
        <v>64</v>
      </c>
      <c r="C319" s="2" t="s">
        <v>69</v>
      </c>
      <c r="D319" s="23" t="s">
        <v>66</v>
      </c>
      <c r="E319" s="16">
        <f>(('Customer Numbers - Northern'!$D$16*E$285)+('Customer Numbers - Northern'!$D$17*E$286)+('Customer Numbers - Northern'!$D$18*E$287))</f>
        <v>8.8585529009071601E-3</v>
      </c>
      <c r="F319" s="16">
        <f>(('Customer Numbers - Northern'!$D$16*F$285)+('Customer Numbers - Northern'!$D$17*F$286)+('Customer Numbers - Northern'!$D$18*F$287))</f>
        <v>6.6930828814709496E-3</v>
      </c>
      <c r="G319" s="150">
        <f>(('Customer Numbers - Northern'!$D$16*G$285)+('Customer Numbers - Northern'!$D$17*G$286)+('Customer Numbers - Northern'!$D$18*G$287))</f>
        <v>3.9776681063740434E-3</v>
      </c>
      <c r="H319" s="123">
        <f>(('Customer Numbers - Northern'!$D$16*H$285)+('Customer Numbers - Northern'!$D$17*H$286)+('Customer Numbers - Northern'!$D$18*H$287))</f>
        <v>3.5926553093157173E-3</v>
      </c>
      <c r="I319" s="99"/>
      <c r="J319" s="56"/>
      <c r="K319" s="56"/>
      <c r="L319" s="56"/>
      <c r="M319" s="56"/>
      <c r="N319" s="56"/>
      <c r="O319" s="11"/>
      <c r="P319" s="56"/>
      <c r="Q319" s="56"/>
      <c r="R319" s="56"/>
      <c r="S319" s="56"/>
      <c r="T319" s="56"/>
      <c r="U319" s="107"/>
    </row>
    <row r="320" spans="2:21">
      <c r="B320" s="23" t="s">
        <v>70</v>
      </c>
      <c r="C320" s="2" t="s">
        <v>65</v>
      </c>
      <c r="D320" s="23" t="s">
        <v>66</v>
      </c>
      <c r="E320" s="16">
        <f>(('Customer Numbers - Northern'!$D$21*E$288)+('Customer Numbers - Northern'!$D$22*E$289)+('Customer Numbers - Northern'!$D$23*E$290))</f>
        <v>2.1523216118207412E-3</v>
      </c>
      <c r="F320" s="16">
        <f>(('Customer Numbers - Northern'!$D$21*F$288)+('Customer Numbers - Northern'!$D$22*F$289)+('Customer Numbers - Northern'!$D$23*F$290))</f>
        <v>1.5921659295056196E-3</v>
      </c>
      <c r="G320" s="150">
        <f>(('Customer Numbers - Northern'!$D$21*G$288)+('Customer Numbers - Northern'!$D$22*G$289)+('Customer Numbers - Northern'!$D$23*G$290))</f>
        <v>9.4522798610356131E-4</v>
      </c>
      <c r="H320" s="123">
        <f>(('Customer Numbers - Northern'!$D$21*H$288)+('Customer Numbers - Northern'!$D$22*H$289)+('Customer Numbers - Northern'!$D$23*H$290))</f>
        <v>2.1273664346529698E-3</v>
      </c>
      <c r="I320" s="99"/>
      <c r="J320" s="56"/>
      <c r="K320" s="56"/>
      <c r="L320" s="56"/>
      <c r="M320" s="56"/>
      <c r="N320" s="56"/>
      <c r="P320" s="56"/>
      <c r="Q320" s="56"/>
      <c r="R320" s="56"/>
      <c r="S320" s="56"/>
      <c r="T320" s="56"/>
    </row>
    <row r="321" spans="2:20">
      <c r="B321" s="23" t="s">
        <v>70</v>
      </c>
      <c r="C321" s="2" t="s">
        <v>68</v>
      </c>
      <c r="D321" s="23" t="s">
        <v>66</v>
      </c>
      <c r="E321" s="16">
        <f>(('Customer Numbers - Northern'!$D$21*E$288)+('Customer Numbers - Northern'!$D$22*E$289)+('Customer Numbers - Northern'!$D$23*E$290))</f>
        <v>2.1523216118207412E-3</v>
      </c>
      <c r="F321" s="16">
        <f>(('Customer Numbers - Northern'!$D$21*F$288)+('Customer Numbers - Northern'!$D$22*F$289)+('Customer Numbers - Northern'!$D$23*F$290))</f>
        <v>1.5921659295056196E-3</v>
      </c>
      <c r="G321" s="150">
        <f>(('Customer Numbers - Northern'!$D$21*G$288)+('Customer Numbers - Northern'!$D$22*G$289)+('Customer Numbers - Northern'!$D$23*G$290))</f>
        <v>9.4522798610356131E-4</v>
      </c>
      <c r="H321" s="123">
        <f>(('Customer Numbers - Northern'!$D$21*H$288)+('Customer Numbers - Northern'!$D$22*H$289)+('Customer Numbers - Northern'!$D$23*H$290))</f>
        <v>2.1273664346529698E-3</v>
      </c>
      <c r="I321" s="99"/>
      <c r="J321" s="56"/>
      <c r="K321" s="56"/>
      <c r="L321" s="56"/>
      <c r="M321" s="56"/>
      <c r="N321" s="56"/>
      <c r="P321" s="56"/>
      <c r="Q321" s="56"/>
      <c r="R321" s="56"/>
      <c r="S321" s="56"/>
      <c r="T321" s="56"/>
    </row>
    <row r="322" spans="2:20">
      <c r="B322" s="23" t="s">
        <v>70</v>
      </c>
      <c r="C322" s="2" t="s">
        <v>69</v>
      </c>
      <c r="D322" s="23" t="s">
        <v>66</v>
      </c>
      <c r="E322" s="16">
        <f>(('Customer Numbers - Northern'!$D$21*E$288)+('Customer Numbers - Northern'!$D$22*E$289)+('Customer Numbers - Northern'!$D$23*E$290))</f>
        <v>2.1523216118207412E-3</v>
      </c>
      <c r="F322" s="16">
        <f>(('Customer Numbers - Northern'!$D$21*F$288)+('Customer Numbers - Northern'!$D$22*F$289)+('Customer Numbers - Northern'!$D$23*F$290))</f>
        <v>1.5921659295056196E-3</v>
      </c>
      <c r="G322" s="150">
        <f>(('Customer Numbers - Northern'!$D$21*G$288)+('Customer Numbers - Northern'!$D$22*G$289)+('Customer Numbers - Northern'!$D$23*G$290))</f>
        <v>9.4522798610356131E-4</v>
      </c>
      <c r="H322" s="123">
        <f>(('Customer Numbers - Northern'!$D$21*H$288)+('Customer Numbers - Northern'!$D$22*H$289)+('Customer Numbers - Northern'!$D$23*H$290))</f>
        <v>2.1273664346529698E-3</v>
      </c>
      <c r="I322" s="99"/>
      <c r="J322" s="56"/>
      <c r="K322" s="56"/>
      <c r="L322" s="56"/>
      <c r="M322" s="56"/>
      <c r="N322" s="56"/>
      <c r="P322" s="56"/>
      <c r="Q322" s="56"/>
      <c r="R322" s="56"/>
      <c r="S322" s="56"/>
      <c r="T322" s="56"/>
    </row>
    <row r="323" spans="2:20">
      <c r="B323" s="23" t="s">
        <v>64</v>
      </c>
      <c r="C323" s="2" t="s">
        <v>65</v>
      </c>
      <c r="D323" s="23" t="s">
        <v>71</v>
      </c>
      <c r="E323" s="16">
        <f>(('Customer Numbers - Northern'!$D$16*E$291)+('Customer Numbers - Northern'!$D$17*E$292)+('Customer Numbers - Northern'!$D$18*E$293))</f>
        <v>6.6605966625876371E-3</v>
      </c>
      <c r="F323" s="16">
        <f>(('Customer Numbers - Northern'!$D$16*F$291)+('Customer Numbers - Northern'!$D$17*F$292)+('Customer Numbers - Northern'!$D$18*F$293))</f>
        <v>7.6281259376754108E-3</v>
      </c>
      <c r="G323" s="150">
        <f>(('Customer Numbers - Northern'!$D$16*G$291)+('Customer Numbers - Northern'!$D$17*G$292)+('Customer Numbers - Northern'!$D$18*G$293))</f>
        <v>7.6281259376754108E-3</v>
      </c>
      <c r="H323" s="123">
        <f>(('Customer Numbers - Northern'!$D$16*H$291)+('Customer Numbers - Northern'!$D$17*H$292)+('Customer Numbers - Northern'!$D$18*H$293))</f>
        <v>7.6418508868961749E-3</v>
      </c>
      <c r="I323" s="99"/>
      <c r="J323" s="56"/>
      <c r="K323" s="56"/>
      <c r="L323" s="56"/>
      <c r="M323" s="56"/>
      <c r="N323" s="56"/>
      <c r="P323" s="56"/>
      <c r="Q323" s="56"/>
      <c r="R323" s="56"/>
      <c r="S323" s="56"/>
      <c r="T323" s="56"/>
    </row>
    <row r="324" spans="2:20">
      <c r="B324" s="23" t="s">
        <v>64</v>
      </c>
      <c r="C324" s="2" t="s">
        <v>68</v>
      </c>
      <c r="D324" s="23" t="s">
        <v>71</v>
      </c>
      <c r="E324" s="16">
        <f>(('Customer Numbers - Northern'!$D$16*E$291)+('Customer Numbers - Northern'!$D$17*E$292)+('Customer Numbers - Northern'!$D$18*E$293))</f>
        <v>6.6605966625876371E-3</v>
      </c>
      <c r="F324" s="16">
        <f>(('Customer Numbers - Northern'!$D$16*F$291)+('Customer Numbers - Northern'!$D$17*F$292)+('Customer Numbers - Northern'!$D$18*F$293))</f>
        <v>7.6281259376754108E-3</v>
      </c>
      <c r="G324" s="150">
        <f>(('Customer Numbers - Northern'!$D$16*G$291)+('Customer Numbers - Northern'!$D$17*G$292)+('Customer Numbers - Northern'!$D$18*G$293))</f>
        <v>7.6281259376754108E-3</v>
      </c>
      <c r="H324" s="123">
        <f>(('Customer Numbers - Northern'!$D$16*H$291)+('Customer Numbers - Northern'!$D$17*H$292)+('Customer Numbers - Northern'!$D$18*H$293))</f>
        <v>7.6418508868961749E-3</v>
      </c>
      <c r="I324" s="99"/>
      <c r="J324" s="56"/>
      <c r="K324" s="56"/>
      <c r="L324" s="56"/>
      <c r="M324" s="56"/>
      <c r="N324" s="56"/>
      <c r="P324" s="56"/>
      <c r="Q324" s="56"/>
      <c r="R324" s="56"/>
      <c r="S324" s="56"/>
      <c r="T324" s="56"/>
    </row>
    <row r="325" spans="2:20">
      <c r="B325" s="23" t="s">
        <v>64</v>
      </c>
      <c r="C325" s="2" t="s">
        <v>69</v>
      </c>
      <c r="D325" s="23" t="s">
        <v>71</v>
      </c>
      <c r="E325" s="16">
        <f>(('Customer Numbers - Northern'!$D$16*E$291)+('Customer Numbers - Northern'!$D$17*E$292)+('Customer Numbers - Northern'!$D$18*E$293))</f>
        <v>6.6605966625876371E-3</v>
      </c>
      <c r="F325" s="16">
        <f>(('Customer Numbers - Northern'!$D$16*F$291)+('Customer Numbers - Northern'!$D$17*F$292)+('Customer Numbers - Northern'!$D$18*F$293))</f>
        <v>7.6281259376754108E-3</v>
      </c>
      <c r="G325" s="150">
        <f>(('Customer Numbers - Northern'!$D$16*G$291)+('Customer Numbers - Northern'!$D$17*G$292)+('Customer Numbers - Northern'!$D$18*G$293))</f>
        <v>7.6281259376754108E-3</v>
      </c>
      <c r="H325" s="123">
        <f>(('Customer Numbers - Northern'!$D$16*H$291)+('Customer Numbers - Northern'!$D$17*H$292)+('Customer Numbers - Northern'!$D$18*H$293))</f>
        <v>7.6418508868961749E-3</v>
      </c>
      <c r="I325" s="99"/>
      <c r="J325" s="56"/>
      <c r="K325" s="56"/>
      <c r="L325" s="56"/>
      <c r="M325" s="56"/>
      <c r="N325" s="56"/>
      <c r="P325" s="56"/>
      <c r="Q325" s="56"/>
      <c r="R325" s="56"/>
      <c r="S325" s="56"/>
      <c r="T325" s="56"/>
    </row>
    <row r="326" spans="2:20">
      <c r="B326" s="23" t="s">
        <v>70</v>
      </c>
      <c r="C326" s="2" t="s">
        <v>65</v>
      </c>
      <c r="D326" s="23" t="s">
        <v>71</v>
      </c>
      <c r="E326" s="16">
        <f>(('Customer Numbers - Northern'!$D$21*E$294)+('Customer Numbers - Northern'!$D$22*E$295)+('Customer Numbers - Northern'!$D$23*E$296))</f>
        <v>3.4718966992988778E-3</v>
      </c>
      <c r="F326" s="16">
        <f>(('Customer Numbers - Northern'!$D$21*F$294)+('Customer Numbers - Northern'!$D$22*F$295)+('Customer Numbers - Northern'!$D$23*F$296))</f>
        <v>3.5457352490957088E-3</v>
      </c>
      <c r="G326" s="150">
        <f>(('Customer Numbers - Northern'!$D$21*G$294)+('Customer Numbers - Northern'!$D$22*G$295)+('Customer Numbers - Northern'!$D$23*G$296))</f>
        <v>3.5457352490957088E-3</v>
      </c>
      <c r="H326" s="123">
        <f>(('Customer Numbers - Northern'!$D$21*H$294)+('Customer Numbers - Northern'!$D$22*H$295)+('Customer Numbers - Northern'!$D$23*H$296))</f>
        <v>3.582906995391336E-3</v>
      </c>
      <c r="I326" s="99"/>
      <c r="J326" s="56"/>
      <c r="K326" s="56"/>
      <c r="L326" s="56"/>
      <c r="M326" s="56"/>
      <c r="N326" s="56"/>
      <c r="P326" s="56"/>
      <c r="Q326" s="56"/>
      <c r="R326" s="56"/>
      <c r="S326" s="56"/>
      <c r="T326" s="56"/>
    </row>
    <row r="327" spans="2:20">
      <c r="B327" s="23" t="s">
        <v>70</v>
      </c>
      <c r="C327" s="2" t="s">
        <v>68</v>
      </c>
      <c r="D327" s="23" t="s">
        <v>71</v>
      </c>
      <c r="E327" s="16">
        <f>(('Customer Numbers - Northern'!$D$21*E$294)+('Customer Numbers - Northern'!$D$22*E$295)+('Customer Numbers - Northern'!$D$23*E$296))</f>
        <v>3.4718966992988778E-3</v>
      </c>
      <c r="F327" s="16">
        <f>(('Customer Numbers - Northern'!$D$21*F$294)+('Customer Numbers - Northern'!$D$22*F$295)+('Customer Numbers - Northern'!$D$23*F$296))</f>
        <v>3.5457352490957088E-3</v>
      </c>
      <c r="G327" s="150">
        <f>(('Customer Numbers - Northern'!$D$21*G$294)+('Customer Numbers - Northern'!$D$22*G$295)+('Customer Numbers - Northern'!$D$23*G$296))</f>
        <v>3.5457352490957088E-3</v>
      </c>
      <c r="H327" s="123">
        <f>(('Customer Numbers - Northern'!$D$21*H$294)+('Customer Numbers - Northern'!$D$22*H$295)+('Customer Numbers - Northern'!$D$23*H$296))</f>
        <v>3.582906995391336E-3</v>
      </c>
      <c r="I327" s="99"/>
      <c r="J327" s="56"/>
      <c r="K327" s="56"/>
      <c r="L327" s="56"/>
      <c r="M327" s="56"/>
      <c r="N327" s="56"/>
      <c r="P327" s="56"/>
      <c r="Q327" s="56"/>
      <c r="R327" s="56"/>
      <c r="S327" s="56"/>
      <c r="T327" s="56"/>
    </row>
    <row r="328" spans="2:20">
      <c r="B328" s="23" t="s">
        <v>70</v>
      </c>
      <c r="C328" s="2" t="s">
        <v>69</v>
      </c>
      <c r="D328" s="23" t="s">
        <v>71</v>
      </c>
      <c r="E328" s="16">
        <f>(('Customer Numbers - Northern'!$D$21*E$294)+('Customer Numbers - Northern'!$D$22*E$295)+('Customer Numbers - Northern'!$D$23*E$296))</f>
        <v>3.4718966992988778E-3</v>
      </c>
      <c r="F328" s="16">
        <f>(('Customer Numbers - Northern'!$D$21*F$294)+('Customer Numbers - Northern'!$D$22*F$295)+('Customer Numbers - Northern'!$D$23*F$296))</f>
        <v>3.5457352490957088E-3</v>
      </c>
      <c r="G328" s="150">
        <f>(('Customer Numbers - Northern'!$D$21*G$294)+('Customer Numbers - Northern'!$D$22*G$295)+('Customer Numbers - Northern'!$D$23*G$296))</f>
        <v>3.5457352490957088E-3</v>
      </c>
      <c r="H328" s="123">
        <f>(('Customer Numbers - Northern'!$D$21*H$294)+('Customer Numbers - Northern'!$D$22*H$295)+('Customer Numbers - Northern'!$D$23*H$296))</f>
        <v>3.582906995391336E-3</v>
      </c>
      <c r="I328" s="99"/>
      <c r="J328" s="56"/>
      <c r="K328" s="56"/>
      <c r="L328" s="56"/>
      <c r="M328" s="56"/>
      <c r="N328" s="56"/>
      <c r="P328" s="56"/>
      <c r="Q328" s="56"/>
      <c r="R328" s="56"/>
      <c r="S328" s="56"/>
      <c r="T328" s="56"/>
    </row>
    <row r="329" spans="2:20">
      <c r="E329" s="26"/>
      <c r="F329" s="26"/>
      <c r="G329" s="26"/>
      <c r="H329" s="124"/>
      <c r="I329" s="101"/>
    </row>
    <row r="330" spans="2:20" s="82" customFormat="1">
      <c r="B330" s="172" t="s">
        <v>29</v>
      </c>
      <c r="F330" s="108"/>
      <c r="G330" s="109" t="s">
        <v>125</v>
      </c>
      <c r="H330" s="132"/>
      <c r="I330" s="110"/>
    </row>
    <row r="331" spans="2:20" ht="25.5">
      <c r="B331" s="23"/>
      <c r="C331" s="2"/>
      <c r="D331" s="2"/>
      <c r="E331" s="24" t="s">
        <v>50</v>
      </c>
      <c r="F331" s="24" t="s">
        <v>51</v>
      </c>
      <c r="G331" s="146" t="s">
        <v>52</v>
      </c>
      <c r="H331" s="117" t="s">
        <v>53</v>
      </c>
    </row>
    <row r="332" spans="2:20">
      <c r="B332" s="169" t="s">
        <v>55</v>
      </c>
      <c r="C332" s="5" t="s">
        <v>56</v>
      </c>
      <c r="D332" s="5" t="s">
        <v>57</v>
      </c>
      <c r="E332" s="22" t="s">
        <v>58</v>
      </c>
      <c r="F332" s="22" t="s">
        <v>59</v>
      </c>
      <c r="G332" s="147" t="s">
        <v>60</v>
      </c>
      <c r="H332" s="118" t="s">
        <v>61</v>
      </c>
      <c r="I332" t="s">
        <v>126</v>
      </c>
    </row>
    <row r="333" spans="2:20">
      <c r="B333" s="23" t="s">
        <v>64</v>
      </c>
      <c r="C333" s="2" t="s">
        <v>65</v>
      </c>
      <c r="D333" s="23" t="s">
        <v>66</v>
      </c>
      <c r="E333" s="16">
        <f t="shared" ref="E333:H344" si="40">E301+E317</f>
        <v>0.65525073391657962</v>
      </c>
      <c r="F333" s="16">
        <f t="shared" si="40"/>
        <v>0.49490330837225704</v>
      </c>
      <c r="G333" s="150">
        <f t="shared" si="40"/>
        <v>0.29386809326156549</v>
      </c>
      <c r="H333" s="123">
        <f t="shared" si="40"/>
        <v>0.26666300213552613</v>
      </c>
      <c r="I333" s="8" t="s">
        <v>127</v>
      </c>
      <c r="K333" s="56"/>
      <c r="L333" s="56"/>
      <c r="M333" s="56"/>
      <c r="N333" s="56"/>
    </row>
    <row r="334" spans="2:20">
      <c r="B334" s="23" t="s">
        <v>64</v>
      </c>
      <c r="C334" s="2" t="s">
        <v>68</v>
      </c>
      <c r="D334" s="23" t="s">
        <v>66</v>
      </c>
      <c r="E334" s="16">
        <f t="shared" si="40"/>
        <v>0.65178037040142789</v>
      </c>
      <c r="F334" s="16">
        <f t="shared" si="40"/>
        <v>0.48857775593909436</v>
      </c>
      <c r="G334" s="150">
        <f t="shared" si="40"/>
        <v>0.28647422635332259</v>
      </c>
      <c r="H334" s="123">
        <f t="shared" si="40"/>
        <v>0.26503385036549898</v>
      </c>
      <c r="J334" s="56"/>
      <c r="K334" s="56"/>
      <c r="L334" s="56"/>
      <c r="M334" s="56"/>
      <c r="N334" s="56"/>
    </row>
    <row r="335" spans="2:20">
      <c r="B335" s="23" t="s">
        <v>64</v>
      </c>
      <c r="C335" s="2" t="s">
        <v>69</v>
      </c>
      <c r="D335" s="23" t="s">
        <v>66</v>
      </c>
      <c r="E335" s="16">
        <f t="shared" si="40"/>
        <v>0.67053475181599442</v>
      </c>
      <c r="F335" s="16">
        <f t="shared" si="40"/>
        <v>0.50645115368141502</v>
      </c>
      <c r="G335" s="150">
        <f t="shared" si="40"/>
        <v>0.30073092415683811</v>
      </c>
      <c r="H335" s="123">
        <f t="shared" si="40"/>
        <v>0.27275271719616273</v>
      </c>
      <c r="J335" s="56"/>
      <c r="K335" s="56"/>
      <c r="L335" s="56"/>
      <c r="M335" s="56"/>
      <c r="N335" s="56"/>
    </row>
    <row r="336" spans="2:20">
      <c r="B336" s="23" t="s">
        <v>70</v>
      </c>
      <c r="C336" s="2" t="s">
        <v>65</v>
      </c>
      <c r="D336" s="23" t="s">
        <v>66</v>
      </c>
      <c r="E336" s="16">
        <f t="shared" si="40"/>
        <v>0.17000064024879588</v>
      </c>
      <c r="F336" s="16">
        <f t="shared" si="40"/>
        <v>0.12569999511104341</v>
      </c>
      <c r="G336" s="150">
        <f t="shared" si="40"/>
        <v>7.4540962925881041E-2</v>
      </c>
      <c r="H336" s="123">
        <f t="shared" si="40"/>
        <v>6.7793237370827292E-2</v>
      </c>
      <c r="J336" s="56"/>
      <c r="K336" s="56"/>
      <c r="L336" s="56"/>
      <c r="M336" s="56"/>
      <c r="N336" s="56"/>
    </row>
    <row r="337" spans="2:14">
      <c r="B337" s="23" t="s">
        <v>70</v>
      </c>
      <c r="C337" s="2" t="s">
        <v>68</v>
      </c>
      <c r="D337" s="23" t="s">
        <v>66</v>
      </c>
      <c r="E337" s="16">
        <f t="shared" si="40"/>
        <v>0.17684473079485791</v>
      </c>
      <c r="F337" s="16">
        <f t="shared" si="40"/>
        <v>0.12936818608126369</v>
      </c>
      <c r="G337" s="150">
        <f t="shared" si="40"/>
        <v>7.4044957606530917E-2</v>
      </c>
      <c r="H337" s="123">
        <f t="shared" si="40"/>
        <v>6.8199504464068764E-2</v>
      </c>
      <c r="J337" s="56"/>
      <c r="K337" s="56"/>
      <c r="L337" s="56"/>
      <c r="M337" s="56"/>
      <c r="N337" s="56"/>
    </row>
    <row r="338" spans="2:14">
      <c r="B338" s="23" t="s">
        <v>70</v>
      </c>
      <c r="C338" s="2" t="s">
        <v>69</v>
      </c>
      <c r="D338" s="23" t="s">
        <v>66</v>
      </c>
      <c r="E338" s="16">
        <f t="shared" si="40"/>
        <v>0.17396271176140865</v>
      </c>
      <c r="F338" s="16">
        <f t="shared" si="40"/>
        <v>0.12863091177238306</v>
      </c>
      <c r="G338" s="150">
        <f t="shared" si="40"/>
        <v>7.6280972809207551E-2</v>
      </c>
      <c r="H338" s="123">
        <f t="shared" si="40"/>
        <v>7.1199295627238923E-2</v>
      </c>
      <c r="J338" s="56"/>
      <c r="K338" s="56"/>
      <c r="L338" s="56"/>
      <c r="M338" s="56"/>
      <c r="N338" s="56"/>
    </row>
    <row r="339" spans="2:14">
      <c r="B339" s="23" t="s">
        <v>64</v>
      </c>
      <c r="C339" s="2" t="s">
        <v>65</v>
      </c>
      <c r="D339" s="23" t="s">
        <v>71</v>
      </c>
      <c r="E339" s="16">
        <f t="shared" si="40"/>
        <v>0.50976264223653633</v>
      </c>
      <c r="F339" s="16">
        <f t="shared" si="40"/>
        <v>0.58110845394968136</v>
      </c>
      <c r="G339" s="150">
        <f t="shared" si="40"/>
        <v>0.58110845394968136</v>
      </c>
      <c r="H339" s="123">
        <f t="shared" si="40"/>
        <v>0.58862910449977501</v>
      </c>
      <c r="J339" s="56"/>
      <c r="K339" s="56"/>
      <c r="L339" s="56"/>
      <c r="M339" s="56"/>
      <c r="N339" s="56"/>
    </row>
    <row r="340" spans="2:14">
      <c r="B340" s="23" t="s">
        <v>64</v>
      </c>
      <c r="C340" s="2" t="s">
        <v>68</v>
      </c>
      <c r="D340" s="23" t="s">
        <v>71</v>
      </c>
      <c r="E340" s="16">
        <f t="shared" si="40"/>
        <v>0.51475670747400737</v>
      </c>
      <c r="F340" s="16">
        <f t="shared" si="40"/>
        <v>0.58682796535417403</v>
      </c>
      <c r="G340" s="150">
        <f t="shared" si="40"/>
        <v>0.58682796535417403</v>
      </c>
      <c r="H340" s="123">
        <f t="shared" si="40"/>
        <v>0.59435890676787373</v>
      </c>
      <c r="J340" s="56"/>
      <c r="K340" s="56"/>
      <c r="L340" s="56"/>
      <c r="M340" s="56"/>
      <c r="N340" s="56"/>
    </row>
    <row r="341" spans="2:14">
      <c r="B341" s="23" t="s">
        <v>64</v>
      </c>
      <c r="C341" s="2" t="s">
        <v>69</v>
      </c>
      <c r="D341" s="23" t="s">
        <v>71</v>
      </c>
      <c r="E341" s="16">
        <f t="shared" si="40"/>
        <v>0.55050904641187304</v>
      </c>
      <c r="F341" s="16">
        <f t="shared" si="40"/>
        <v>0.62486051087461636</v>
      </c>
      <c r="G341" s="150">
        <f t="shared" si="40"/>
        <v>0.62486051087461636</v>
      </c>
      <c r="H341" s="123">
        <f t="shared" si="40"/>
        <v>0.63029711615502715</v>
      </c>
      <c r="J341" s="56"/>
      <c r="K341" s="56"/>
      <c r="L341" s="56"/>
      <c r="M341" s="56"/>
      <c r="N341" s="56"/>
    </row>
    <row r="342" spans="2:14">
      <c r="B342" s="23" t="s">
        <v>70</v>
      </c>
      <c r="C342" s="2" t="s">
        <v>65</v>
      </c>
      <c r="D342" s="23" t="s">
        <v>71</v>
      </c>
      <c r="E342" s="16">
        <f t="shared" si="40"/>
        <v>0.30229690433488016</v>
      </c>
      <c r="F342" s="16">
        <f t="shared" si="40"/>
        <v>0.30795105727683714</v>
      </c>
      <c r="G342" s="150">
        <f t="shared" si="40"/>
        <v>0.30795105727683714</v>
      </c>
      <c r="H342" s="123">
        <f t="shared" si="40"/>
        <v>0.31708221924361107</v>
      </c>
      <c r="J342" s="56"/>
      <c r="K342" s="56"/>
      <c r="L342" s="56"/>
      <c r="M342" s="56"/>
      <c r="N342" s="56"/>
    </row>
    <row r="343" spans="2:14">
      <c r="B343" s="23" t="s">
        <v>70</v>
      </c>
      <c r="C343" s="2" t="s">
        <v>68</v>
      </c>
      <c r="D343" s="23" t="s">
        <v>71</v>
      </c>
      <c r="E343" s="16">
        <f t="shared" si="40"/>
        <v>0.30489091467122997</v>
      </c>
      <c r="F343" s="16">
        <f t="shared" si="40"/>
        <v>0.31060023571811146</v>
      </c>
      <c r="G343" s="150">
        <f t="shared" si="40"/>
        <v>0.31060023571811146</v>
      </c>
      <c r="H343" s="123">
        <f t="shared" si="40"/>
        <v>0.31975917037009532</v>
      </c>
      <c r="J343" s="56"/>
      <c r="K343" s="56"/>
      <c r="L343" s="56"/>
      <c r="M343" s="56"/>
      <c r="N343" s="56"/>
    </row>
    <row r="344" spans="2:14">
      <c r="B344" s="23" t="s">
        <v>70</v>
      </c>
      <c r="C344" s="2" t="s">
        <v>69</v>
      </c>
      <c r="D344" s="23" t="s">
        <v>71</v>
      </c>
      <c r="E344" s="16">
        <f t="shared" si="40"/>
        <v>0.3299923310149237</v>
      </c>
      <c r="F344" s="16">
        <f t="shared" si="40"/>
        <v>0.33784550292335402</v>
      </c>
      <c r="G344" s="150">
        <f t="shared" si="40"/>
        <v>0.33784550292335402</v>
      </c>
      <c r="H344" s="123">
        <f t="shared" si="40"/>
        <v>0.34433245803092793</v>
      </c>
      <c r="J344" s="56"/>
      <c r="K344" s="56"/>
      <c r="L344" s="56"/>
      <c r="M344" s="56"/>
      <c r="N344" s="56"/>
    </row>
    <row r="345" spans="2:14">
      <c r="D345" s="12"/>
      <c r="E345" s="26"/>
      <c r="F345" s="26"/>
      <c r="G345" s="26"/>
      <c r="H345" s="124"/>
    </row>
    <row r="346" spans="2:14">
      <c r="B346" s="170" t="s">
        <v>72</v>
      </c>
      <c r="C346" s="68"/>
      <c r="D346" s="68"/>
      <c r="E346" s="68"/>
      <c r="F346" s="68"/>
      <c r="G346" s="68"/>
      <c r="H346" s="121"/>
    </row>
    <row r="347" spans="2:14" ht="25.5">
      <c r="B347" s="23"/>
      <c r="C347" s="2"/>
      <c r="D347" s="2"/>
      <c r="E347" s="24" t="s">
        <v>50</v>
      </c>
      <c r="F347" s="24" t="s">
        <v>51</v>
      </c>
      <c r="G347" s="146" t="s">
        <v>52</v>
      </c>
      <c r="H347" s="117" t="s">
        <v>53</v>
      </c>
    </row>
    <row r="348" spans="2:14">
      <c r="B348" s="169" t="s">
        <v>55</v>
      </c>
      <c r="C348" s="5" t="s">
        <v>56</v>
      </c>
      <c r="D348" s="5" t="s">
        <v>57</v>
      </c>
      <c r="E348" s="22" t="s">
        <v>58</v>
      </c>
      <c r="F348" s="22" t="s">
        <v>59</v>
      </c>
      <c r="G348" s="147" t="s">
        <v>60</v>
      </c>
      <c r="H348" s="118" t="s">
        <v>61</v>
      </c>
    </row>
    <row r="349" spans="2:14">
      <c r="B349" s="241" t="s">
        <v>74</v>
      </c>
      <c r="C349" s="242"/>
      <c r="D349" s="242"/>
      <c r="E349" s="242"/>
      <c r="F349" s="242"/>
      <c r="G349" s="242"/>
      <c r="H349" s="243"/>
      <c r="I349" t="s">
        <v>89</v>
      </c>
    </row>
    <row r="350" spans="2:14">
      <c r="B350" s="23" t="s">
        <v>64</v>
      </c>
      <c r="C350" s="2" t="s">
        <v>65</v>
      </c>
      <c r="D350" s="23" t="s">
        <v>66</v>
      </c>
      <c r="E350" s="69">
        <f>(E333*'TDCV Values'!$C$4)</f>
        <v>1900.2271283580808</v>
      </c>
      <c r="F350" s="69">
        <f>(F333*'TDCV Values'!$C$4)</f>
        <v>1435.2195942795454</v>
      </c>
      <c r="G350" s="149">
        <f>(G333*'TDCV Values'!$C$4)</f>
        <v>852.21747045853988</v>
      </c>
      <c r="H350" s="122">
        <f>(H333*'TDCV Values'!$D$4)</f>
        <v>773.32270619302574</v>
      </c>
    </row>
    <row r="351" spans="2:14">
      <c r="B351" s="23" t="s">
        <v>64</v>
      </c>
      <c r="C351" s="2" t="s">
        <v>68</v>
      </c>
      <c r="D351" s="23" t="s">
        <v>66</v>
      </c>
      <c r="E351" s="69">
        <f>(E334*'TDCV Values'!$C$4)</f>
        <v>1890.1630741641409</v>
      </c>
      <c r="F351" s="69">
        <f>(F334*'TDCV Values'!$C$4)</f>
        <v>1416.8754922233736</v>
      </c>
      <c r="G351" s="149">
        <f>(G334*'TDCV Values'!$C$4)</f>
        <v>830.77525642463547</v>
      </c>
      <c r="H351" s="122">
        <f>(H334*'TDCV Values'!$D$4)</f>
        <v>768.59816605994706</v>
      </c>
    </row>
    <row r="352" spans="2:14">
      <c r="B352" s="23" t="s">
        <v>64</v>
      </c>
      <c r="C352" s="2" t="s">
        <v>69</v>
      </c>
      <c r="D352" s="23" t="s">
        <v>66</v>
      </c>
      <c r="E352" s="69">
        <f>(E335*'TDCV Values'!$C$4)</f>
        <v>1944.5507802663838</v>
      </c>
      <c r="F352" s="69">
        <f>(F335*'TDCV Values'!$C$4)</f>
        <v>1468.7083456761036</v>
      </c>
      <c r="G352" s="149">
        <f>(G335*'TDCV Values'!$C$4)</f>
        <v>872.1196800548305</v>
      </c>
      <c r="H352" s="122">
        <f>(H335*'TDCV Values'!$D$4)</f>
        <v>790.98287986887192</v>
      </c>
    </row>
    <row r="353" spans="2:9">
      <c r="B353" s="23" t="s">
        <v>70</v>
      </c>
      <c r="C353" s="2" t="s">
        <v>65</v>
      </c>
      <c r="D353" s="23" t="s">
        <v>66</v>
      </c>
      <c r="E353" s="69">
        <f>(E336*'TDCV Values'!$C$5)</f>
        <v>2040.0076829855507</v>
      </c>
      <c r="F353" s="69">
        <f>(F336*'TDCV Values'!$C$5)</f>
        <v>1508.3999413325209</v>
      </c>
      <c r="G353" s="149">
        <f>(G336*'TDCV Values'!$C$5)</f>
        <v>894.49155511057245</v>
      </c>
      <c r="H353" s="122">
        <f>(H336*'TDCV Values'!$D$5)</f>
        <v>813.51884844992753</v>
      </c>
    </row>
    <row r="354" spans="2:9">
      <c r="B354" s="23" t="s">
        <v>70</v>
      </c>
      <c r="C354" s="2" t="s">
        <v>68</v>
      </c>
      <c r="D354" s="23" t="s">
        <v>66</v>
      </c>
      <c r="E354" s="69">
        <f>(E337*'TDCV Values'!$C$5)</f>
        <v>2122.1367695382951</v>
      </c>
      <c r="F354" s="69">
        <f>(F337*'TDCV Values'!$C$5)</f>
        <v>1552.4182329751643</v>
      </c>
      <c r="G354" s="149">
        <f>(G337*'TDCV Values'!$C$5)</f>
        <v>888.53949127837097</v>
      </c>
      <c r="H354" s="122">
        <f>(H337*'TDCV Values'!$D$5)</f>
        <v>818.39405356882514</v>
      </c>
    </row>
    <row r="355" spans="2:9">
      <c r="B355" s="23" t="s">
        <v>70</v>
      </c>
      <c r="C355" s="2" t="s">
        <v>69</v>
      </c>
      <c r="D355" s="23" t="s">
        <v>66</v>
      </c>
      <c r="E355" s="69">
        <f>(E338*'TDCV Values'!$C$5)</f>
        <v>2087.552541136904</v>
      </c>
      <c r="F355" s="69">
        <f>(F338*'TDCV Values'!$C$5)</f>
        <v>1543.5709412685967</v>
      </c>
      <c r="G355" s="149">
        <f>(G338*'TDCV Values'!$C$5)</f>
        <v>915.37167371049065</v>
      </c>
      <c r="H355" s="122">
        <f>(H338*'TDCV Values'!$D$5)</f>
        <v>854.39154752686704</v>
      </c>
    </row>
    <row r="356" spans="2:9">
      <c r="B356" s="241" t="s">
        <v>75</v>
      </c>
      <c r="C356" s="242"/>
      <c r="D356" s="242"/>
      <c r="E356" s="242"/>
      <c r="F356" s="242"/>
      <c r="G356" s="242"/>
      <c r="H356" s="243"/>
      <c r="I356" t="s">
        <v>76</v>
      </c>
    </row>
    <row r="357" spans="2:9">
      <c r="B357" s="23" t="s">
        <v>64</v>
      </c>
      <c r="C357" s="2" t="s">
        <v>65</v>
      </c>
      <c r="D357" s="23" t="s">
        <v>71</v>
      </c>
      <c r="E357" s="16">
        <f>E339*365</f>
        <v>186.06336441633576</v>
      </c>
      <c r="F357" s="16">
        <f t="shared" ref="F357:H357" si="41">F339*365</f>
        <v>212.1045856916337</v>
      </c>
      <c r="G357" s="150">
        <f t="shared" si="41"/>
        <v>212.1045856916337</v>
      </c>
      <c r="H357" s="123">
        <f t="shared" si="41"/>
        <v>214.84962314241787</v>
      </c>
    </row>
    <row r="358" spans="2:9">
      <c r="B358" s="23" t="s">
        <v>64</v>
      </c>
      <c r="C358" s="2" t="s">
        <v>68</v>
      </c>
      <c r="D358" s="23" t="s">
        <v>71</v>
      </c>
      <c r="E358" s="16">
        <f t="shared" ref="E358:H362" si="42">E340*365</f>
        <v>187.88619822801269</v>
      </c>
      <c r="F358" s="16">
        <f t="shared" si="42"/>
        <v>214.19220735427353</v>
      </c>
      <c r="G358" s="150">
        <f t="shared" si="42"/>
        <v>214.19220735427353</v>
      </c>
      <c r="H358" s="123">
        <f t="shared" si="42"/>
        <v>216.9410009702739</v>
      </c>
    </row>
    <row r="359" spans="2:9">
      <c r="B359" s="23" t="s">
        <v>64</v>
      </c>
      <c r="C359" s="2" t="s">
        <v>69</v>
      </c>
      <c r="D359" s="23" t="s">
        <v>71</v>
      </c>
      <c r="E359" s="16">
        <f t="shared" si="42"/>
        <v>200.93580194033365</v>
      </c>
      <c r="F359" s="16">
        <f t="shared" si="42"/>
        <v>228.07408646923497</v>
      </c>
      <c r="G359" s="150">
        <f t="shared" si="42"/>
        <v>228.07408646923497</v>
      </c>
      <c r="H359" s="123">
        <f t="shared" si="42"/>
        <v>230.05844739658491</v>
      </c>
    </row>
    <row r="360" spans="2:9">
      <c r="B360" s="23" t="s">
        <v>70</v>
      </c>
      <c r="C360" s="2" t="s">
        <v>65</v>
      </c>
      <c r="D360" s="23" t="s">
        <v>71</v>
      </c>
      <c r="E360" s="16">
        <f t="shared" si="42"/>
        <v>110.33837008223125</v>
      </c>
      <c r="F360" s="16">
        <f t="shared" si="42"/>
        <v>112.40213590604556</v>
      </c>
      <c r="G360" s="150">
        <f t="shared" si="42"/>
        <v>112.40213590604556</v>
      </c>
      <c r="H360" s="123">
        <f t="shared" si="42"/>
        <v>115.73501002391804</v>
      </c>
    </row>
    <row r="361" spans="2:9">
      <c r="B361" s="23" t="s">
        <v>70</v>
      </c>
      <c r="C361" s="2" t="s">
        <v>68</v>
      </c>
      <c r="D361" s="23" t="s">
        <v>71</v>
      </c>
      <c r="E361" s="16">
        <f t="shared" si="42"/>
        <v>111.28518385499893</v>
      </c>
      <c r="F361" s="16">
        <f t="shared" si="42"/>
        <v>113.36908603711068</v>
      </c>
      <c r="G361" s="150">
        <f t="shared" si="42"/>
        <v>113.36908603711068</v>
      </c>
      <c r="H361" s="123">
        <f t="shared" si="42"/>
        <v>116.71209718508479</v>
      </c>
    </row>
    <row r="362" spans="2:9">
      <c r="B362" s="23" t="s">
        <v>70</v>
      </c>
      <c r="C362" s="2" t="s">
        <v>69</v>
      </c>
      <c r="D362" s="23" t="s">
        <v>71</v>
      </c>
      <c r="E362" s="16">
        <f t="shared" si="42"/>
        <v>120.44720082044715</v>
      </c>
      <c r="F362" s="16">
        <f t="shared" si="42"/>
        <v>123.31360856702422</v>
      </c>
      <c r="G362" s="150">
        <f t="shared" si="42"/>
        <v>123.31360856702422</v>
      </c>
      <c r="H362" s="123">
        <f t="shared" si="42"/>
        <v>125.6813471812887</v>
      </c>
    </row>
    <row r="363" spans="2:9">
      <c r="B363" s="241" t="s">
        <v>77</v>
      </c>
      <c r="C363" s="242"/>
      <c r="D363" s="242"/>
      <c r="E363" s="242"/>
      <c r="F363" s="242"/>
      <c r="G363" s="242"/>
      <c r="H363" s="243"/>
      <c r="I363" t="s">
        <v>78</v>
      </c>
    </row>
    <row r="364" spans="2:9">
      <c r="B364" s="23" t="s">
        <v>64</v>
      </c>
      <c r="C364" s="2" t="s">
        <v>65</v>
      </c>
      <c r="D364" s="2"/>
      <c r="E364" s="16">
        <f>E350+E357</f>
        <v>2086.2904927744166</v>
      </c>
      <c r="F364" s="16">
        <f t="shared" ref="F364:H364" si="43">F350+F357</f>
        <v>1647.3241799711791</v>
      </c>
      <c r="G364" s="150">
        <f t="shared" si="43"/>
        <v>1064.3220561501735</v>
      </c>
      <c r="H364" s="123">
        <f t="shared" si="43"/>
        <v>988.17232933544358</v>
      </c>
    </row>
    <row r="365" spans="2:9">
      <c r="B365" s="23" t="s">
        <v>64</v>
      </c>
      <c r="C365" s="2" t="s">
        <v>68</v>
      </c>
      <c r="D365" s="2"/>
      <c r="E365" s="16">
        <f t="shared" ref="E365:H369" si="44">E351+E358</f>
        <v>2078.0492723921534</v>
      </c>
      <c r="F365" s="16">
        <f t="shared" si="44"/>
        <v>1631.0676995776471</v>
      </c>
      <c r="G365" s="150">
        <f t="shared" si="44"/>
        <v>1044.967463778909</v>
      </c>
      <c r="H365" s="123">
        <f t="shared" si="44"/>
        <v>985.53916703022094</v>
      </c>
    </row>
    <row r="366" spans="2:9">
      <c r="B366" s="23" t="s">
        <v>64</v>
      </c>
      <c r="C366" s="2" t="s">
        <v>69</v>
      </c>
      <c r="D366" s="2"/>
      <c r="E366" s="16">
        <f t="shared" si="44"/>
        <v>2145.4865822067172</v>
      </c>
      <c r="F366" s="16">
        <f t="shared" si="44"/>
        <v>1696.7824321453386</v>
      </c>
      <c r="G366" s="150">
        <f t="shared" si="44"/>
        <v>1100.1937665240655</v>
      </c>
      <c r="H366" s="123">
        <f t="shared" si="44"/>
        <v>1021.0413272654569</v>
      </c>
    </row>
    <row r="367" spans="2:9">
      <c r="B367" s="23" t="s">
        <v>70</v>
      </c>
      <c r="C367" s="2" t="s">
        <v>65</v>
      </c>
      <c r="D367" s="2"/>
      <c r="E367" s="16">
        <f t="shared" si="44"/>
        <v>2150.3460530677821</v>
      </c>
      <c r="F367" s="16">
        <f t="shared" si="44"/>
        <v>1620.8020772385664</v>
      </c>
      <c r="G367" s="150">
        <f t="shared" si="44"/>
        <v>1006.893691016618</v>
      </c>
      <c r="H367" s="123">
        <f t="shared" si="44"/>
        <v>929.25385847384553</v>
      </c>
    </row>
    <row r="368" spans="2:9">
      <c r="B368" s="23" t="s">
        <v>70</v>
      </c>
      <c r="C368" s="2" t="s">
        <v>68</v>
      </c>
      <c r="D368" s="2"/>
      <c r="E368" s="16">
        <f t="shared" si="44"/>
        <v>2233.4219533932942</v>
      </c>
      <c r="F368" s="16">
        <f t="shared" si="44"/>
        <v>1665.787319012275</v>
      </c>
      <c r="G368" s="150">
        <f t="shared" si="44"/>
        <v>1001.9085773154817</v>
      </c>
      <c r="H368" s="123">
        <f t="shared" si="44"/>
        <v>935.1061507539099</v>
      </c>
    </row>
    <row r="369" spans="2:14">
      <c r="B369" s="23" t="s">
        <v>70</v>
      </c>
      <c r="C369" s="2" t="s">
        <v>69</v>
      </c>
      <c r="D369" s="2"/>
      <c r="E369" s="16">
        <f t="shared" si="44"/>
        <v>2207.999741957351</v>
      </c>
      <c r="F369" s="16">
        <f t="shared" si="44"/>
        <v>1666.8845498356209</v>
      </c>
      <c r="G369" s="150">
        <f t="shared" si="44"/>
        <v>1038.6852822775149</v>
      </c>
      <c r="H369" s="123">
        <f t="shared" si="44"/>
        <v>980.07289470815579</v>
      </c>
    </row>
    <row r="370" spans="2:14">
      <c r="B370" s="251" t="s">
        <v>77</v>
      </c>
      <c r="C370" s="251"/>
      <c r="D370" s="251"/>
      <c r="E370" s="251"/>
      <c r="F370" s="251"/>
      <c r="G370" s="251"/>
      <c r="H370" s="251"/>
      <c r="I370" t="s">
        <v>79</v>
      </c>
    </row>
    <row r="371" spans="2:14">
      <c r="B371" s="23" t="s">
        <v>80</v>
      </c>
      <c r="C371" s="2" t="s">
        <v>65</v>
      </c>
      <c r="D371" s="2"/>
      <c r="E371" s="16">
        <f>E364+E367</f>
        <v>4236.6365458421988</v>
      </c>
      <c r="F371" s="16">
        <f t="shared" ref="F371:H371" si="45">F364+F367</f>
        <v>3268.1262572097457</v>
      </c>
      <c r="G371" s="150">
        <f t="shared" si="45"/>
        <v>2071.2157471667915</v>
      </c>
      <c r="H371" s="123">
        <f t="shared" si="45"/>
        <v>1917.4261878092891</v>
      </c>
    </row>
    <row r="372" spans="2:14">
      <c r="B372" s="23" t="s">
        <v>80</v>
      </c>
      <c r="C372" s="2" t="s">
        <v>68</v>
      </c>
      <c r="D372" s="2"/>
      <c r="E372" s="16">
        <f t="shared" ref="E372:H373" si="46">E365+E368</f>
        <v>4311.471225785448</v>
      </c>
      <c r="F372" s="16">
        <f t="shared" si="46"/>
        <v>3296.8550185899221</v>
      </c>
      <c r="G372" s="150">
        <f t="shared" si="46"/>
        <v>2046.8760410943905</v>
      </c>
      <c r="H372" s="123">
        <f t="shared" si="46"/>
        <v>1920.6453177841308</v>
      </c>
    </row>
    <row r="373" spans="2:14">
      <c r="B373" s="23" t="s">
        <v>80</v>
      </c>
      <c r="C373" s="2" t="s">
        <v>69</v>
      </c>
      <c r="D373" s="2"/>
      <c r="E373" s="16">
        <f t="shared" si="46"/>
        <v>4353.4863241640687</v>
      </c>
      <c r="F373" s="16">
        <f t="shared" si="46"/>
        <v>3363.6669819809595</v>
      </c>
      <c r="G373" s="150">
        <f t="shared" si="46"/>
        <v>2138.8790488015802</v>
      </c>
      <c r="H373" s="123">
        <f t="shared" si="46"/>
        <v>2001.1142219736125</v>
      </c>
    </row>
    <row r="374" spans="2:14">
      <c r="D374" s="12"/>
      <c r="E374" s="26"/>
      <c r="F374" s="26"/>
      <c r="G374" s="26"/>
      <c r="H374" s="124"/>
    </row>
    <row r="375" spans="2:14">
      <c r="B375" s="81" t="s">
        <v>30</v>
      </c>
      <c r="C375" s="82"/>
      <c r="D375" s="82"/>
      <c r="E375" s="93"/>
      <c r="F375" s="93"/>
      <c r="G375" s="93"/>
      <c r="H375" s="139"/>
    </row>
    <row r="376" spans="2:14" ht="25.5">
      <c r="B376" s="23"/>
      <c r="C376" s="2"/>
      <c r="D376" s="2"/>
      <c r="E376" s="24" t="s">
        <v>50</v>
      </c>
      <c r="F376" s="24" t="s">
        <v>51</v>
      </c>
      <c r="G376" s="146" t="s">
        <v>52</v>
      </c>
      <c r="H376" s="117" t="s">
        <v>53</v>
      </c>
      <c r="I376" t="s">
        <v>128</v>
      </c>
    </row>
    <row r="377" spans="2:14">
      <c r="B377" s="169"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3" t="s">
        <v>64</v>
      </c>
      <c r="C379" s="2" t="s">
        <v>65</v>
      </c>
      <c r="D379" s="2"/>
      <c r="E379" s="16">
        <f t="shared" ref="E379:H384" si="47">E364-E38</f>
        <v>10.240152341198609</v>
      </c>
      <c r="F379" s="16">
        <f t="shared" si="47"/>
        <v>8.796002982070604</v>
      </c>
      <c r="G379" s="150">
        <f t="shared" si="47"/>
        <v>6.8256930497791473</v>
      </c>
      <c r="H379" s="123">
        <f t="shared" si="47"/>
        <v>7.7397387726064153</v>
      </c>
      <c r="J379" s="13"/>
      <c r="K379" s="13"/>
      <c r="L379" s="13"/>
      <c r="M379" s="13"/>
      <c r="N379" s="13"/>
    </row>
    <row r="380" spans="2:14">
      <c r="B380" s="23" t="s">
        <v>64</v>
      </c>
      <c r="C380" s="2" t="s">
        <v>68</v>
      </c>
      <c r="D380" s="2"/>
      <c r="E380" s="16">
        <f t="shared" si="47"/>
        <v>12.942738544239546</v>
      </c>
      <c r="F380" s="16">
        <f t="shared" si="47"/>
        <v>6.8411871581101877</v>
      </c>
      <c r="G380" s="150">
        <f t="shared" si="47"/>
        <v>-1.0335156896705939</v>
      </c>
      <c r="H380" s="123">
        <f t="shared" si="47"/>
        <v>-7.5226610972445087</v>
      </c>
      <c r="J380" s="13"/>
      <c r="K380" s="13"/>
      <c r="L380" s="13"/>
      <c r="M380" s="13"/>
      <c r="N380" s="13"/>
    </row>
    <row r="381" spans="2:14">
      <c r="B381" s="23" t="s">
        <v>64</v>
      </c>
      <c r="C381" s="2" t="s">
        <v>69</v>
      </c>
      <c r="D381" s="2"/>
      <c r="E381" s="16">
        <f t="shared" si="47"/>
        <v>-54.161090217226047</v>
      </c>
      <c r="F381" s="16">
        <f t="shared" si="47"/>
        <v>-42.606225743904815</v>
      </c>
      <c r="G381" s="150">
        <f t="shared" si="47"/>
        <v>-27.25351751431549</v>
      </c>
      <c r="H381" s="123">
        <f t="shared" si="47"/>
        <v>-25.086457016497206</v>
      </c>
      <c r="J381" s="13"/>
      <c r="K381" s="13"/>
      <c r="L381" s="13"/>
      <c r="M381" s="13"/>
      <c r="N381" s="13"/>
    </row>
    <row r="382" spans="2:14">
      <c r="B382" s="23" t="s">
        <v>70</v>
      </c>
      <c r="C382" s="2" t="s">
        <v>65</v>
      </c>
      <c r="D382" s="2"/>
      <c r="E382" s="16">
        <f t="shared" si="47"/>
        <v>12.898143514568346</v>
      </c>
      <c r="F382" s="16">
        <f t="shared" si="47"/>
        <v>10.97530904606333</v>
      </c>
      <c r="G382" s="150">
        <f t="shared" si="47"/>
        <v>9.0123312939832658</v>
      </c>
      <c r="H382" s="123">
        <f t="shared" si="47"/>
        <v>3.2212787118343158</v>
      </c>
      <c r="J382" s="13"/>
      <c r="K382" s="13"/>
      <c r="L382" s="13"/>
      <c r="M382" s="13"/>
      <c r="N382" s="13"/>
    </row>
    <row r="383" spans="2:14">
      <c r="B383" s="23" t="s">
        <v>70</v>
      </c>
      <c r="C383" s="2" t="s">
        <v>68</v>
      </c>
      <c r="D383" s="2"/>
      <c r="E383" s="16">
        <f t="shared" si="47"/>
        <v>0.20722752127130661</v>
      </c>
      <c r="F383" s="16">
        <f t="shared" si="47"/>
        <v>-5.4913549918610443</v>
      </c>
      <c r="G383" s="150">
        <f t="shared" si="47"/>
        <v>-13.254610312685713</v>
      </c>
      <c r="H383" s="123">
        <f t="shared" si="47"/>
        <v>-5.3979054272632538</v>
      </c>
      <c r="J383" s="13"/>
      <c r="K383" s="13"/>
      <c r="L383" s="13"/>
      <c r="M383" s="13"/>
      <c r="N383" s="13"/>
    </row>
    <row r="384" spans="2:14">
      <c r="B384" s="23" t="s">
        <v>70</v>
      </c>
      <c r="C384" s="2" t="s">
        <v>69</v>
      </c>
      <c r="D384" s="2"/>
      <c r="E384" s="16">
        <f t="shared" si="47"/>
        <v>-56.141259514526155</v>
      </c>
      <c r="F384" s="16">
        <f t="shared" si="47"/>
        <v>-42.098199792931155</v>
      </c>
      <c r="G384" s="150">
        <f t="shared" si="47"/>
        <v>-25.814225518509147</v>
      </c>
      <c r="H384" s="123">
        <f t="shared" si="47"/>
        <v>-8.5657835842381473</v>
      </c>
      <c r="J384" s="13"/>
      <c r="K384" s="13"/>
      <c r="L384" s="13"/>
      <c r="M384" s="13"/>
      <c r="N384" s="13"/>
    </row>
    <row r="385" spans="2:14">
      <c r="B385" s="251" t="s">
        <v>77</v>
      </c>
      <c r="C385" s="251"/>
      <c r="D385" s="251"/>
      <c r="E385" s="251"/>
      <c r="F385" s="251"/>
      <c r="G385" s="251"/>
      <c r="H385" s="251"/>
      <c r="J385" s="13"/>
      <c r="K385" s="13"/>
      <c r="L385" s="13"/>
      <c r="M385" s="13"/>
      <c r="N385" s="13"/>
    </row>
    <row r="386" spans="2:14">
      <c r="B386" s="23" t="s">
        <v>80</v>
      </c>
      <c r="C386" s="2" t="s">
        <v>65</v>
      </c>
      <c r="D386" s="2"/>
      <c r="E386" s="16">
        <f>E379+E382</f>
        <v>23.138295855766955</v>
      </c>
      <c r="F386" s="16">
        <f t="shared" ref="F386:H388" si="48">F379+F382</f>
        <v>19.771312028133934</v>
      </c>
      <c r="G386" s="150">
        <f t="shared" si="48"/>
        <v>15.838024343762413</v>
      </c>
      <c r="H386" s="123">
        <f t="shared" si="48"/>
        <v>10.961017484440731</v>
      </c>
      <c r="J386" s="13"/>
      <c r="K386" s="13"/>
      <c r="L386" s="13"/>
      <c r="M386" s="13"/>
      <c r="N386" s="13"/>
    </row>
    <row r="387" spans="2:14">
      <c r="B387" s="23" t="s">
        <v>80</v>
      </c>
      <c r="C387" s="2" t="s">
        <v>68</v>
      </c>
      <c r="D387" s="2"/>
      <c r="E387" s="16">
        <f>E380+E383</f>
        <v>13.149966065510853</v>
      </c>
      <c r="F387" s="16">
        <f t="shared" si="48"/>
        <v>1.3498321662491435</v>
      </c>
      <c r="G387" s="150">
        <f t="shared" si="48"/>
        <v>-14.288126002356307</v>
      </c>
      <c r="H387" s="123">
        <f t="shared" si="48"/>
        <v>-12.920566524507763</v>
      </c>
      <c r="J387" s="13"/>
      <c r="K387" s="13"/>
      <c r="L387" s="13"/>
      <c r="M387" s="13"/>
      <c r="N387" s="13"/>
    </row>
    <row r="388" spans="2:14">
      <c r="B388" s="23" t="s">
        <v>80</v>
      </c>
      <c r="C388" s="2" t="s">
        <v>69</v>
      </c>
      <c r="D388" s="2"/>
      <c r="E388" s="16">
        <f>E381+E384</f>
        <v>-110.3023497317522</v>
      </c>
      <c r="F388" s="16">
        <f t="shared" si="48"/>
        <v>-84.70442553683597</v>
      </c>
      <c r="G388" s="150">
        <f t="shared" si="48"/>
        <v>-53.067743032824637</v>
      </c>
      <c r="H388" s="123">
        <f t="shared" si="48"/>
        <v>-33.652240600735354</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275:H275"/>
    <mergeCell ref="E183:F183"/>
    <mergeCell ref="B260:H260"/>
    <mergeCell ref="B268:H268"/>
    <mergeCell ref="B239:H239"/>
    <mergeCell ref="B246:H246"/>
    <mergeCell ref="B253:H253"/>
    <mergeCell ref="B349:H349"/>
    <mergeCell ref="B356:H356"/>
    <mergeCell ref="B363:H363"/>
    <mergeCell ref="J183:L183"/>
    <mergeCell ref="E184:F184"/>
    <mergeCell ref="E185:F185"/>
    <mergeCell ref="L185:M185"/>
    <mergeCell ref="B188:C188"/>
    <mergeCell ref="B160:H160"/>
    <mergeCell ref="B23:H23"/>
    <mergeCell ref="B30:H30"/>
    <mergeCell ref="B37:H37"/>
    <mergeCell ref="B44:H44"/>
    <mergeCell ref="B97:H97"/>
    <mergeCell ref="B83:H83"/>
    <mergeCell ref="B90:H90"/>
    <mergeCell ref="B153:H153"/>
    <mergeCell ref="B146:H146"/>
    <mergeCell ref="B139:H139"/>
    <mergeCell ref="B76:H7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0B00-0CD0-47FB-8098-27FBAFFDC90C}">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style="12"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131</v>
      </c>
      <c r="B2" s="166"/>
      <c r="H2" s="114"/>
    </row>
    <row r="3" spans="1:9" s="66" customFormat="1">
      <c r="A3" s="65" t="s">
        <v>49</v>
      </c>
      <c r="B3" s="167"/>
      <c r="C3" s="65"/>
      <c r="H3" s="115"/>
    </row>
    <row r="4" spans="1:9">
      <c r="A4" s="8"/>
      <c r="B4" s="168"/>
      <c r="C4" s="8"/>
    </row>
    <row r="5" spans="1:9" ht="25.5">
      <c r="A5" s="2"/>
      <c r="B5" s="23"/>
      <c r="C5" s="2"/>
      <c r="D5" s="2"/>
      <c r="E5" s="24" t="s">
        <v>50</v>
      </c>
      <c r="F5" s="24" t="s">
        <v>51</v>
      </c>
      <c r="G5" s="146" t="s">
        <v>52</v>
      </c>
      <c r="H5" s="117" t="s">
        <v>53</v>
      </c>
    </row>
    <row r="6" spans="1:9">
      <c r="A6" s="5" t="s">
        <v>54</v>
      </c>
      <c r="B6" s="169" t="s">
        <v>55</v>
      </c>
      <c r="C6" s="5" t="s">
        <v>56</v>
      </c>
      <c r="D6" s="5" t="s">
        <v>57</v>
      </c>
      <c r="E6" s="22" t="s">
        <v>58</v>
      </c>
      <c r="F6" s="22" t="s">
        <v>59</v>
      </c>
      <c r="G6" s="147" t="s">
        <v>60</v>
      </c>
      <c r="H6" s="118" t="s">
        <v>61</v>
      </c>
      <c r="I6" t="s">
        <v>62</v>
      </c>
    </row>
    <row r="7" spans="1:9" ht="13.5" customHeight="1">
      <c r="A7" s="2" t="s">
        <v>132</v>
      </c>
      <c r="B7" s="23"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0.66438717665867608</v>
      </c>
      <c r="F7" s="48" cm="1">
        <f t="array" ref="F7">INDEX('Regional Cap levels'!$F$361:$J$528,MATCH($A7&amp;$B7&amp;$C7&amp;$D7,'Regional Cap levels'!$B$361:$B$528&amp;'Regional Cap levels'!$C$361:$C$528&amp;'Regional Cap levels'!$D$361:$D$528&amp;'Regional Cap levels'!$E$361:$E$528,0),MATCH(F$6,'Regional Cap levels'!$F$360:$J$360,0))</f>
        <v>0.49762783330110583</v>
      </c>
      <c r="G7" s="148" cm="1">
        <f t="array" ref="G7">INDEX('Regional Cap levels'!$F$361:$J$528,MATCH($A7&amp;$B7&amp;$C7&amp;$D7,'Regional Cap levels'!$B$361:$B$528&amp;'Regional Cap levels'!$C$361:$C$528&amp;'Regional Cap levels'!$D$361:$D$528&amp;'Regional Cap levels'!$E$361:$E$528,0),MATCH(G$6,'Regional Cap levels'!$F$360:$J$360,0))</f>
        <v>0.29262744067314406</v>
      </c>
      <c r="H7" s="119" cm="1">
        <f t="array" ref="H7">INDEX('Regional Cap levels'!$F$361:$J$528,MATCH($A7&amp;$B7&amp;$C7&amp;$D7,'Regional Cap levels'!$B$361:$B$528&amp;'Regional Cap levels'!$C$361:$C$528&amp;'Regional Cap levels'!$D$361:$D$528&amp;'Regional Cap levels'!$E$361:$E$528,0),MATCH(H$6,'Regional Cap levels'!$F$360:$J$360,0))</f>
        <v>0.26520204949072129</v>
      </c>
      <c r="I7" s="8" t="s">
        <v>67</v>
      </c>
    </row>
    <row r="8" spans="1:9" ht="13.5" customHeight="1">
      <c r="A8" s="2" t="s">
        <v>132</v>
      </c>
      <c r="B8" s="23"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0.6540892883888364</v>
      </c>
      <c r="F8" s="48" cm="1">
        <f t="array" ref="F8">INDEX('Regional Cap levels'!$F$361:$J$528,MATCH($A8&amp;$B8&amp;$C8&amp;$D8,'Regional Cap levels'!$B$361:$B$528&amp;'Regional Cap levels'!$C$361:$C$528&amp;'Regional Cap levels'!$D$361:$D$528&amp;'Regional Cap levels'!$E$361:$E$528,0),MATCH(F$6,'Regional Cap levels'!$F$360:$J$360,0))</f>
        <v>0.4861322036196109</v>
      </c>
      <c r="G8" s="148" cm="1">
        <f t="array" ref="G8">INDEX('Regional Cap levels'!$F$361:$J$528,MATCH($A8&amp;$B8&amp;$C8&amp;$D8,'Regional Cap levels'!$B$361:$B$528&amp;'Regional Cap levels'!$C$361:$C$528&amp;'Regional Cap levels'!$D$361:$D$528&amp;'Regional Cap levels'!$E$361:$E$528,0),MATCH(G$6,'Regional Cap levels'!$F$360:$J$360,0))</f>
        <v>0.2821219267984032</v>
      </c>
      <c r="H8" s="119" cm="1">
        <f t="array" ref="H8">INDEX('Regional Cap levels'!$F$361:$J$528,MATCH($A8&amp;$B8&amp;$C8&amp;$D8,'Regional Cap levels'!$B$361:$B$528&amp;'Regional Cap levels'!$C$361:$C$528&amp;'Regional Cap levels'!$D$361:$D$528&amp;'Regional Cap levels'!$E$361:$E$528,0),MATCH(H$6,'Regional Cap levels'!$F$360:$J$360,0))</f>
        <v>0.26088149053855286</v>
      </c>
    </row>
    <row r="9" spans="1:9" ht="13.5" customHeight="1">
      <c r="A9" s="2" t="s">
        <v>132</v>
      </c>
      <c r="B9" s="23"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0.69976154206901975</v>
      </c>
      <c r="F9" s="48" cm="1">
        <f t="array" ref="F9">INDEX('Regional Cap levels'!$F$361:$J$528,MATCH($A9&amp;$B9&amp;$C9&amp;$D9,'Regional Cap levels'!$B$361:$B$528&amp;'Regional Cap levels'!$C$361:$C$528&amp;'Regional Cap levels'!$D$361:$D$528&amp;'Regional Cap levels'!$E$361:$E$528,0),MATCH(F$6,'Regional Cap levels'!$F$360:$J$360,0))</f>
        <v>0.52413013168349964</v>
      </c>
      <c r="G9" s="148" cm="1">
        <f t="array" ref="G9">INDEX('Regional Cap levels'!$F$361:$J$528,MATCH($A9&amp;$B9&amp;$C9&amp;$D9,'Regional Cap levels'!$B$361:$B$528&amp;'Regional Cap levels'!$C$361:$C$528&amp;'Regional Cap levels'!$D$361:$D$528&amp;'Regional Cap levels'!$E$361:$E$528,0),MATCH(G$6,'Regional Cap levels'!$F$360:$J$360,0))</f>
        <v>0.30822418662613998</v>
      </c>
      <c r="H9" s="119" cm="1">
        <f t="array" ref="H9">INDEX('Regional Cap levels'!$F$361:$J$528,MATCH($A9&amp;$B9&amp;$C9&amp;$D9,'Regional Cap levels'!$B$361:$B$528&amp;'Regional Cap levels'!$C$361:$C$528&amp;'Regional Cap levels'!$D$361:$D$528&amp;'Regional Cap levels'!$E$361:$E$528,0),MATCH(H$6,'Regional Cap levels'!$F$360:$J$360,0))</f>
        <v>0.27916091718412389</v>
      </c>
    </row>
    <row r="10" spans="1:9" ht="13.5" customHeight="1">
      <c r="A10" s="2" t="s">
        <v>132</v>
      </c>
      <c r="B10" s="23"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0.16989165336711531</v>
      </c>
      <c r="F10" s="48" cm="1">
        <f t="array" ref="F10">INDEX('Regional Cap levels'!$F$361:$J$528,MATCH($A10&amp;$B10&amp;$C10&amp;$D10,'Regional Cap levels'!$B$361:$B$528&amp;'Regional Cap levels'!$C$361:$C$528&amp;'Regional Cap levels'!$D$361:$D$528&amp;'Regional Cap levels'!$E$361:$E$528,0),MATCH(F$6,'Regional Cap levels'!$F$360:$J$360,0))</f>
        <v>0.12538921102880216</v>
      </c>
      <c r="G10" s="148" cm="1">
        <f t="array" ref="G10">INDEX('Regional Cap levels'!$F$361:$J$528,MATCH($A10&amp;$B10&amp;$C10&amp;$D10,'Regional Cap levels'!$B$361:$B$528&amp;'Regional Cap levels'!$C$361:$C$528&amp;'Regional Cap levels'!$D$361:$D$528&amp;'Regional Cap levels'!$E$361:$E$528,0),MATCH(G$6,'Regional Cap levels'!$F$360:$J$360,0))</f>
        <v>7.4393760322979841E-2</v>
      </c>
      <c r="H10" s="119" cm="1">
        <f t="array" ref="H10">INDEX('Regional Cap levels'!$F$361:$J$528,MATCH($A10&amp;$B10&amp;$C10&amp;$D10,'Regional Cap levels'!$B$361:$B$528&amp;'Regional Cap levels'!$C$361:$C$528&amp;'Regional Cap levels'!$D$361:$D$528&amp;'Regional Cap levels'!$E$361:$E$528,0),MATCH(H$6,'Regional Cap levels'!$F$360:$J$360,0))</f>
        <v>6.8250546921033245E-2</v>
      </c>
    </row>
    <row r="11" spans="1:9" ht="13.5" customHeight="1">
      <c r="A11" s="2" t="s">
        <v>132</v>
      </c>
      <c r="B11" s="23"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0.17493451521987827</v>
      </c>
      <c r="F11" s="48" cm="1">
        <f t="array" ref="F11">INDEX('Regional Cap levels'!$F$361:$J$528,MATCH($A11&amp;$B11&amp;$C11&amp;$D11,'Regional Cap levels'!$B$361:$B$528&amp;'Regional Cap levels'!$C$361:$C$528&amp;'Regional Cap levels'!$D$361:$D$528&amp;'Regional Cap levels'!$E$361:$E$528,0),MATCH(F$6,'Regional Cap levels'!$F$360:$J$360,0))</f>
        <v>0.12786740705060581</v>
      </c>
      <c r="G11" s="148" cm="1">
        <f t="array" ref="G11">INDEX('Regional Cap levels'!$F$361:$J$528,MATCH($A11&amp;$B11&amp;$C11&amp;$D11,'Regional Cap levels'!$B$361:$B$528&amp;'Regional Cap levels'!$C$361:$C$528&amp;'Regional Cap levels'!$D$361:$D$528&amp;'Regional Cap levels'!$E$361:$E$528,0),MATCH(G$6,'Regional Cap levels'!$F$360:$J$360,0))</f>
        <v>7.3191116519275082E-2</v>
      </c>
      <c r="H11" s="119" cm="1">
        <f t="array" ref="H11">INDEX('Regional Cap levels'!$F$361:$J$528,MATCH($A11&amp;$B11&amp;$C11&amp;$D11,'Regional Cap levels'!$B$361:$B$528&amp;'Regional Cap levels'!$C$361:$C$528&amp;'Regional Cap levels'!$D$361:$D$528&amp;'Regional Cap levels'!$E$361:$E$528,0),MATCH(H$6,'Regional Cap levels'!$F$360:$J$360,0))</f>
        <v>6.6163197298072324E-2</v>
      </c>
    </row>
    <row r="12" spans="1:9" ht="13.5" customHeight="1">
      <c r="A12" s="2" t="s">
        <v>132</v>
      </c>
      <c r="B12" s="23"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0.17893606915975491</v>
      </c>
      <c r="F12" s="48" cm="1">
        <f t="array" ref="F12">INDEX('Regional Cap levels'!$F$361:$J$528,MATCH($A12&amp;$B12&amp;$C12&amp;$D12,'Regional Cap levels'!$B$361:$B$528&amp;'Regional Cap levels'!$C$361:$C$528&amp;'Regional Cap levels'!$D$361:$D$528&amp;'Regional Cap levels'!$E$361:$E$528,0),MATCH(F$6,'Regional Cap levels'!$F$360:$J$360,0))</f>
        <v>0.13206734590264371</v>
      </c>
      <c r="G12" s="148" cm="1">
        <f t="array" ref="G12">INDEX('Regional Cap levels'!$F$361:$J$528,MATCH($A12&amp;$B12&amp;$C12&amp;$D12,'Regional Cap levels'!$B$361:$B$528&amp;'Regional Cap levels'!$C$361:$C$528&amp;'Regional Cap levels'!$D$361:$D$528&amp;'Regional Cap levels'!$E$361:$E$528,0),MATCH(G$6,'Regional Cap levels'!$F$360:$J$360,0))</f>
        <v>7.8360409083266344E-2</v>
      </c>
      <c r="H12" s="119" cm="1">
        <f t="array" ref="H12">INDEX('Regional Cap levels'!$F$361:$J$528,MATCH($A12&amp;$B12&amp;$C12&amp;$D12,'Regional Cap levels'!$B$361:$B$528&amp;'Regional Cap levels'!$C$361:$C$528&amp;'Regional Cap levels'!$D$361:$D$528&amp;'Regional Cap levels'!$E$361:$E$528,0),MATCH(H$6,'Regional Cap levels'!$F$360:$J$360,0))</f>
        <v>7.1838606078518566E-2</v>
      </c>
    </row>
    <row r="13" spans="1:9" ht="13.5" customHeight="1">
      <c r="A13" s="2" t="s">
        <v>132</v>
      </c>
      <c r="B13" s="23"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0.49544453229713797</v>
      </c>
      <c r="F13" s="48" cm="1">
        <f t="array" ref="F13">INDEX('Regional Cap levels'!$F$361:$J$528,MATCH($A13&amp;$B13&amp;$C13&amp;$D13,'Regional Cap levels'!$B$361:$B$528&amp;'Regional Cap levels'!$C$361:$C$528&amp;'Regional Cap levels'!$D$361:$D$528&amp;'Regional Cap levels'!$E$361:$E$528,0),MATCH(F$6,'Regional Cap levels'!$F$360:$J$360,0))</f>
        <v>0.55600578643787613</v>
      </c>
      <c r="G13" s="148" cm="1">
        <f t="array" ref="G13">INDEX('Regional Cap levels'!$F$361:$J$528,MATCH($A13&amp;$B13&amp;$C13&amp;$D13,'Regional Cap levels'!$B$361:$B$528&amp;'Regional Cap levels'!$C$361:$C$528&amp;'Regional Cap levels'!$D$361:$D$528&amp;'Regional Cap levels'!$E$361:$E$528,0),MATCH(G$6,'Regional Cap levels'!$F$360:$J$360,0))</f>
        <v>0.55600578643787613</v>
      </c>
      <c r="H13" s="119" cm="1">
        <f t="array" ref="H13">INDEX('Regional Cap levels'!$F$361:$J$528,MATCH($A13&amp;$B13&amp;$C13&amp;$D13,'Regional Cap levels'!$B$361:$B$528&amp;'Regional Cap levels'!$C$361:$C$528&amp;'Regional Cap levels'!$D$361:$D$528&amp;'Regional Cap levels'!$E$361:$E$528,0),MATCH(H$6,'Regional Cap levels'!$F$360:$J$360,0))</f>
        <v>0.56022625967797834</v>
      </c>
    </row>
    <row r="14" spans="1:9" ht="13.5" customHeight="1">
      <c r="A14" s="2" t="s">
        <v>132</v>
      </c>
      <c r="B14" s="23"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0.54582588994402303</v>
      </c>
      <c r="F14" s="48" cm="1">
        <f t="array" ref="F14">INDEX('Regional Cap levels'!$F$361:$J$528,MATCH($A14&amp;$B14&amp;$C14&amp;$D14,'Regional Cap levels'!$B$361:$B$528&amp;'Regional Cap levels'!$C$361:$C$528&amp;'Regional Cap levels'!$D$361:$D$528&amp;'Regional Cap levels'!$E$361:$E$528,0),MATCH(F$6,'Regional Cap levels'!$F$360:$J$360,0))</f>
        <v>0.60702347149150193</v>
      </c>
      <c r="G14" s="148" cm="1">
        <f t="array" ref="G14">INDEX('Regional Cap levels'!$F$361:$J$528,MATCH($A14&amp;$B14&amp;$C14&amp;$D14,'Regional Cap levels'!$B$361:$B$528&amp;'Regional Cap levels'!$C$361:$C$528&amp;'Regional Cap levels'!$D$361:$D$528&amp;'Regional Cap levels'!$E$361:$E$528,0),MATCH(G$6,'Regional Cap levels'!$F$360:$J$360,0))</f>
        <v>0.60702347149150193</v>
      </c>
      <c r="H14" s="119" cm="1">
        <f t="array" ref="H14">INDEX('Regional Cap levels'!$F$361:$J$528,MATCH($A14&amp;$B14&amp;$C14&amp;$D14,'Regional Cap levels'!$B$361:$B$528&amp;'Regional Cap levels'!$C$361:$C$528&amp;'Regional Cap levels'!$D$361:$D$528&amp;'Regional Cap levels'!$E$361:$E$528,0),MATCH(H$6,'Regional Cap levels'!$F$360:$J$360,0))</f>
        <v>0.62924906957829863</v>
      </c>
    </row>
    <row r="15" spans="1:9" ht="13.5" customHeight="1">
      <c r="A15" s="2" t="s">
        <v>132</v>
      </c>
      <c r="B15" s="23"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0.55759289236708554</v>
      </c>
      <c r="F15" s="48" cm="1">
        <f t="array" ref="F15">INDEX('Regional Cap levels'!$F$361:$J$528,MATCH($A15&amp;$B15&amp;$C15&amp;$D15,'Regional Cap levels'!$B$361:$B$528&amp;'Regional Cap levels'!$C$361:$C$528&amp;'Regional Cap levels'!$D$361:$D$528&amp;'Regional Cap levels'!$E$361:$E$528,0),MATCH(F$6,'Regional Cap levels'!$F$360:$J$360,0))</f>
        <v>0.62283118619430589</v>
      </c>
      <c r="G15" s="148" cm="1">
        <f t="array" ref="G15">INDEX('Regional Cap levels'!$F$361:$J$528,MATCH($A15&amp;$B15&amp;$C15&amp;$D15,'Regional Cap levels'!$B$361:$B$528&amp;'Regional Cap levels'!$C$361:$C$528&amp;'Regional Cap levels'!$D$361:$D$528&amp;'Regional Cap levels'!$E$361:$E$528,0),MATCH(G$6,'Regional Cap levels'!$F$360:$J$360,0))</f>
        <v>0.62283118619430589</v>
      </c>
      <c r="H15" s="119" cm="1">
        <f t="array" ref="H15">INDEX('Regional Cap levels'!$F$361:$J$528,MATCH($A15&amp;$B15&amp;$C15&amp;$D15,'Regional Cap levels'!$B$361:$B$528&amp;'Regional Cap levels'!$C$361:$C$528&amp;'Regional Cap levels'!$D$361:$D$528&amp;'Regional Cap levels'!$E$361:$E$528,0),MATCH(H$6,'Regional Cap levels'!$F$360:$J$360,0))</f>
        <v>0.6282714845517029</v>
      </c>
    </row>
    <row r="16" spans="1:9" ht="13.5" customHeight="1">
      <c r="A16" s="2" t="s">
        <v>132</v>
      </c>
      <c r="B16" s="23"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0.29622394799440699</v>
      </c>
    </row>
    <row r="17" spans="1:9" ht="13.5" customHeight="1">
      <c r="A17" s="2" t="s">
        <v>132</v>
      </c>
      <c r="B17" s="23"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0.40448341414456446</v>
      </c>
    </row>
    <row r="18" spans="1:9" ht="13.5" customHeight="1">
      <c r="A18" s="2" t="s">
        <v>132</v>
      </c>
      <c r="B18" s="23"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0.34994583047887412</v>
      </c>
    </row>
    <row r="19" spans="1:9" ht="13.5" customHeight="1">
      <c r="D19" s="12"/>
      <c r="E19" s="55"/>
      <c r="F19" s="55"/>
      <c r="G19" s="55"/>
      <c r="H19" s="120"/>
    </row>
    <row r="20" spans="1:9" ht="13.5" customHeight="1">
      <c r="B20" s="170" t="s">
        <v>72</v>
      </c>
      <c r="C20" s="68"/>
      <c r="D20" s="68"/>
      <c r="E20" s="68"/>
      <c r="F20" s="68"/>
      <c r="G20" s="68"/>
      <c r="H20" s="121"/>
    </row>
    <row r="21" spans="1:9" ht="28.5" customHeight="1">
      <c r="B21" s="23"/>
      <c r="C21" s="2"/>
      <c r="D21" s="2"/>
      <c r="E21" s="24" t="s">
        <v>50</v>
      </c>
      <c r="F21" s="24" t="s">
        <v>51</v>
      </c>
      <c r="G21" s="146" t="s">
        <v>52</v>
      </c>
      <c r="H21" s="117" t="s">
        <v>53</v>
      </c>
    </row>
    <row r="22" spans="1:9" ht="13.5" customHeight="1">
      <c r="B22" s="169"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3" t="s">
        <v>64</v>
      </c>
      <c r="C24" s="2" t="s">
        <v>65</v>
      </c>
      <c r="D24" s="23" t="s">
        <v>66</v>
      </c>
      <c r="E24" s="69">
        <f>(E7*'TDCV Values'!$C$4)</f>
        <v>1926.7228123101606</v>
      </c>
      <c r="F24" s="69">
        <f>(F7*'TDCV Values'!$C$4)</f>
        <v>1443.1207165732069</v>
      </c>
      <c r="G24" s="149">
        <f>(G7*'TDCV Values'!$C$4)</f>
        <v>848.61957795211777</v>
      </c>
      <c r="H24" s="122">
        <f>(H7*'TDCV Values'!$D$4)</f>
        <v>769.08594352309171</v>
      </c>
    </row>
    <row r="25" spans="1:9" ht="13.5" customHeight="1">
      <c r="B25" s="23" t="s">
        <v>64</v>
      </c>
      <c r="C25" s="2" t="s">
        <v>68</v>
      </c>
      <c r="D25" s="23" t="s">
        <v>66</v>
      </c>
      <c r="E25" s="69">
        <f>(E8*'TDCV Values'!$C$4)</f>
        <v>1896.8589363276255</v>
      </c>
      <c r="F25" s="69">
        <f>(F8*'TDCV Values'!$C$4)</f>
        <v>1409.7833904968716</v>
      </c>
      <c r="G25" s="149">
        <f>(G8*'TDCV Values'!$C$4)</f>
        <v>818.15358771536933</v>
      </c>
      <c r="H25" s="122">
        <f>(H8*'TDCV Values'!$D$4)</f>
        <v>756.55632256180331</v>
      </c>
    </row>
    <row r="26" spans="1:9" ht="13.5" customHeight="1">
      <c r="B26" s="23" t="s">
        <v>64</v>
      </c>
      <c r="C26" s="2" t="s">
        <v>69</v>
      </c>
      <c r="D26" s="23" t="s">
        <v>66</v>
      </c>
      <c r="E26" s="69">
        <f>(E9*'TDCV Values'!$C$4)</f>
        <v>2029.3084720001573</v>
      </c>
      <c r="F26" s="69">
        <f>(F9*'TDCV Values'!$C$4)</f>
        <v>1519.9773818821491</v>
      </c>
      <c r="G26" s="149">
        <f>(G9*'TDCV Values'!$C$4)</f>
        <v>893.85014121580593</v>
      </c>
      <c r="H26" s="122">
        <f>(H9*'TDCV Values'!$D$4)</f>
        <v>809.56665983395931</v>
      </c>
    </row>
    <row r="27" spans="1:9" ht="13.5" customHeight="1">
      <c r="B27" s="23" t="s">
        <v>70</v>
      </c>
      <c r="C27" s="2" t="s">
        <v>65</v>
      </c>
      <c r="D27" s="23" t="s">
        <v>66</v>
      </c>
      <c r="E27" s="69">
        <f>(E10*'TDCV Values'!$C$5)</f>
        <v>2038.6998404053838</v>
      </c>
      <c r="F27" s="69">
        <f>(F10*'TDCV Values'!$C$5)</f>
        <v>1504.6705323456258</v>
      </c>
      <c r="G27" s="149">
        <f>(G10*'TDCV Values'!$C$5)</f>
        <v>892.72512387575807</v>
      </c>
      <c r="H27" s="122">
        <f>(H10*'TDCV Values'!$D$5)</f>
        <v>819.00656305239897</v>
      </c>
    </row>
    <row r="28" spans="1:9" ht="13.5" customHeight="1">
      <c r="B28" s="23" t="s">
        <v>70</v>
      </c>
      <c r="C28" s="2" t="s">
        <v>68</v>
      </c>
      <c r="D28" s="23" t="s">
        <v>66</v>
      </c>
      <c r="E28" s="69">
        <f>(E11*'TDCV Values'!$C$5)</f>
        <v>2099.2141826385391</v>
      </c>
      <c r="F28" s="69">
        <f>(F11*'TDCV Values'!$C$5)</f>
        <v>1534.4088846072698</v>
      </c>
      <c r="G28" s="149">
        <f>(G11*'TDCV Values'!$C$5)</f>
        <v>878.29339823130101</v>
      </c>
      <c r="H28" s="122">
        <f>(H11*'TDCV Values'!$D$5)</f>
        <v>793.95836757686789</v>
      </c>
    </row>
    <row r="29" spans="1:9" ht="13.5" customHeight="1">
      <c r="B29" s="23" t="s">
        <v>70</v>
      </c>
      <c r="C29" s="2" t="s">
        <v>69</v>
      </c>
      <c r="D29" s="23" t="s">
        <v>66</v>
      </c>
      <c r="E29" s="69">
        <f>(E12*'TDCV Values'!$C$5)</f>
        <v>2147.232829917059</v>
      </c>
      <c r="F29" s="69">
        <f>(F12*'TDCV Values'!$C$5)</f>
        <v>1584.8081508317246</v>
      </c>
      <c r="G29" s="149">
        <f>(G12*'TDCV Values'!$C$5)</f>
        <v>940.32490899919617</v>
      </c>
      <c r="H29" s="122">
        <f>(H12*'TDCV Values'!$D$5)</f>
        <v>862.06327294222274</v>
      </c>
    </row>
    <row r="30" spans="1:9" ht="13.5" customHeight="1">
      <c r="B30" s="241" t="s">
        <v>75</v>
      </c>
      <c r="C30" s="242"/>
      <c r="D30" s="242"/>
      <c r="E30" s="242"/>
      <c r="F30" s="242"/>
      <c r="G30" s="242"/>
      <c r="H30" s="242"/>
      <c r="I30" t="s">
        <v>76</v>
      </c>
    </row>
    <row r="31" spans="1:9" ht="13.5" customHeight="1">
      <c r="B31" s="23" t="s">
        <v>64</v>
      </c>
      <c r="C31" s="2" t="s">
        <v>65</v>
      </c>
      <c r="D31" s="23" t="s">
        <v>71</v>
      </c>
      <c r="E31" s="16">
        <f>E13*365</f>
        <v>180.83725428845537</v>
      </c>
      <c r="F31" s="16">
        <f t="shared" ref="F31:H31" si="0">F13*365</f>
        <v>202.9421120498248</v>
      </c>
      <c r="G31" s="150">
        <f t="shared" si="0"/>
        <v>202.9421120498248</v>
      </c>
      <c r="H31" s="123">
        <f t="shared" si="0"/>
        <v>204.48258478246208</v>
      </c>
    </row>
    <row r="32" spans="1:9" ht="13.5" customHeight="1">
      <c r="B32" s="23" t="s">
        <v>64</v>
      </c>
      <c r="C32" s="2" t="s">
        <v>68</v>
      </c>
      <c r="D32" s="23" t="s">
        <v>71</v>
      </c>
      <c r="E32" s="16">
        <f t="shared" ref="E32:H36" si="1">E14*365</f>
        <v>199.22644982956839</v>
      </c>
      <c r="F32" s="16">
        <f t="shared" si="1"/>
        <v>221.56356709439819</v>
      </c>
      <c r="G32" s="150">
        <f t="shared" si="1"/>
        <v>221.56356709439819</v>
      </c>
      <c r="H32" s="123">
        <f t="shared" si="1"/>
        <v>229.67591039607899</v>
      </c>
    </row>
    <row r="33" spans="2:9" ht="13.5" customHeight="1">
      <c r="B33" s="23" t="s">
        <v>64</v>
      </c>
      <c r="C33" s="2" t="s">
        <v>69</v>
      </c>
      <c r="D33" s="23" t="s">
        <v>71</v>
      </c>
      <c r="E33" s="16">
        <f t="shared" si="1"/>
        <v>203.52140571398621</v>
      </c>
      <c r="F33" s="16">
        <f t="shared" si="1"/>
        <v>227.33338296092165</v>
      </c>
      <c r="G33" s="150">
        <f t="shared" si="1"/>
        <v>227.33338296092165</v>
      </c>
      <c r="H33" s="123">
        <f t="shared" si="1"/>
        <v>229.31909186137156</v>
      </c>
    </row>
    <row r="34" spans="2:9" ht="13.5" customHeight="1">
      <c r="B34" s="23" t="s">
        <v>70</v>
      </c>
      <c r="C34" s="2" t="s">
        <v>65</v>
      </c>
      <c r="D34" s="23" t="s">
        <v>71</v>
      </c>
      <c r="E34" s="16">
        <f t="shared" si="1"/>
        <v>103.97092936909048</v>
      </c>
      <c r="F34" s="16">
        <f t="shared" si="1"/>
        <v>106.25787182977324</v>
      </c>
      <c r="G34" s="150">
        <f t="shared" si="1"/>
        <v>106.25787182977324</v>
      </c>
      <c r="H34" s="123">
        <f t="shared" si="1"/>
        <v>108.12174101795856</v>
      </c>
    </row>
    <row r="35" spans="2:9" ht="13.5" customHeight="1">
      <c r="B35" s="23" t="s">
        <v>70</v>
      </c>
      <c r="C35" s="2" t="s">
        <v>68</v>
      </c>
      <c r="D35" s="23" t="s">
        <v>71</v>
      </c>
      <c r="E35" s="16">
        <f t="shared" si="1"/>
        <v>136.9058156755768</v>
      </c>
      <c r="F35" s="16">
        <f t="shared" si="1"/>
        <v>137.96643218303919</v>
      </c>
      <c r="G35" s="150">
        <f t="shared" si="1"/>
        <v>137.96643218303919</v>
      </c>
      <c r="H35" s="123">
        <f t="shared" si="1"/>
        <v>147.63644616276602</v>
      </c>
    </row>
    <row r="36" spans="2:9" ht="13.5" customHeight="1">
      <c r="B36" s="23" t="s">
        <v>70</v>
      </c>
      <c r="C36" s="2" t="s">
        <v>69</v>
      </c>
      <c r="D36" s="23" t="s">
        <v>71</v>
      </c>
      <c r="E36" s="16">
        <f t="shared" si="1"/>
        <v>122.41270806287491</v>
      </c>
      <c r="F36" s="16">
        <f t="shared" si="1"/>
        <v>125.33564757652866</v>
      </c>
      <c r="G36" s="150">
        <f t="shared" si="1"/>
        <v>125.33564757652866</v>
      </c>
      <c r="H36" s="123">
        <f t="shared" si="1"/>
        <v>127.73022812478905</v>
      </c>
    </row>
    <row r="37" spans="2:9" ht="13.5" customHeight="1">
      <c r="B37" s="241" t="s">
        <v>77</v>
      </c>
      <c r="C37" s="242"/>
      <c r="D37" s="242"/>
      <c r="E37" s="242"/>
      <c r="F37" s="242"/>
      <c r="G37" s="242"/>
      <c r="H37" s="242"/>
      <c r="I37" t="s">
        <v>78</v>
      </c>
    </row>
    <row r="38" spans="2:9" ht="13.5" customHeight="1">
      <c r="B38" s="23" t="s">
        <v>64</v>
      </c>
      <c r="C38" s="2" t="s">
        <v>65</v>
      </c>
      <c r="D38" s="2"/>
      <c r="E38" s="16">
        <f t="shared" ref="E38:H43" si="2">E24+E31</f>
        <v>2107.5600665986158</v>
      </c>
      <c r="F38" s="16">
        <f t="shared" si="2"/>
        <v>1646.0628286230317</v>
      </c>
      <c r="G38" s="150">
        <f t="shared" si="2"/>
        <v>1051.5616900019427</v>
      </c>
      <c r="H38" s="123">
        <f t="shared" si="2"/>
        <v>973.56852830555385</v>
      </c>
    </row>
    <row r="39" spans="2:9" ht="13.5" customHeight="1">
      <c r="B39" s="23" t="s">
        <v>64</v>
      </c>
      <c r="C39" s="2" t="s">
        <v>68</v>
      </c>
      <c r="D39" s="2"/>
      <c r="E39" s="16">
        <f t="shared" si="2"/>
        <v>2096.0853861571941</v>
      </c>
      <c r="F39" s="16">
        <f t="shared" si="2"/>
        <v>1631.3469575912698</v>
      </c>
      <c r="G39" s="150">
        <f t="shared" si="2"/>
        <v>1039.7171548097676</v>
      </c>
      <c r="H39" s="123">
        <f t="shared" si="2"/>
        <v>986.23223295788227</v>
      </c>
    </row>
    <row r="40" spans="2:9" ht="13.5" customHeight="1">
      <c r="B40" s="23" t="s">
        <v>64</v>
      </c>
      <c r="C40" s="2" t="s">
        <v>69</v>
      </c>
      <c r="D40" s="2"/>
      <c r="E40" s="16">
        <f t="shared" si="2"/>
        <v>2232.8298777141435</v>
      </c>
      <c r="F40" s="16">
        <f t="shared" si="2"/>
        <v>1747.3107648430707</v>
      </c>
      <c r="G40" s="150">
        <f t="shared" si="2"/>
        <v>1121.1835241767276</v>
      </c>
      <c r="H40" s="123">
        <f t="shared" si="2"/>
        <v>1038.8857516953308</v>
      </c>
    </row>
    <row r="41" spans="2:9" ht="13.5" customHeight="1">
      <c r="B41" s="23" t="s">
        <v>70</v>
      </c>
      <c r="C41" s="2" t="s">
        <v>65</v>
      </c>
      <c r="D41" s="2"/>
      <c r="E41" s="16">
        <f t="shared" si="2"/>
        <v>2142.6707697744741</v>
      </c>
      <c r="F41" s="16">
        <f t="shared" si="2"/>
        <v>1610.928404175399</v>
      </c>
      <c r="G41" s="150">
        <f t="shared" si="2"/>
        <v>998.98299570553127</v>
      </c>
      <c r="H41" s="123">
        <f t="shared" si="2"/>
        <v>927.12830407035756</v>
      </c>
    </row>
    <row r="42" spans="2:9" ht="13.5" customHeight="1">
      <c r="B42" s="23" t="s">
        <v>70</v>
      </c>
      <c r="C42" s="2" t="s">
        <v>68</v>
      </c>
      <c r="D42" s="2"/>
      <c r="E42" s="16">
        <f t="shared" si="2"/>
        <v>2236.1199983141159</v>
      </c>
      <c r="F42" s="16">
        <f t="shared" si="2"/>
        <v>1672.3753167903089</v>
      </c>
      <c r="G42" s="150">
        <f t="shared" si="2"/>
        <v>1016.2598304143402</v>
      </c>
      <c r="H42" s="123">
        <f t="shared" si="2"/>
        <v>941.59481373963388</v>
      </c>
    </row>
    <row r="43" spans="2:9" ht="13.5" customHeight="1">
      <c r="B43" s="23" t="s">
        <v>70</v>
      </c>
      <c r="C43" s="2" t="s">
        <v>69</v>
      </c>
      <c r="D43" s="2"/>
      <c r="E43" s="16">
        <f t="shared" si="2"/>
        <v>2269.645537979934</v>
      </c>
      <c r="F43" s="16">
        <f t="shared" si="2"/>
        <v>1710.1437984082531</v>
      </c>
      <c r="G43" s="150">
        <f t="shared" si="2"/>
        <v>1065.6605565757247</v>
      </c>
      <c r="H43" s="123">
        <f t="shared" si="2"/>
        <v>989.79350106701179</v>
      </c>
    </row>
    <row r="44" spans="2:9" ht="13.5" customHeight="1">
      <c r="B44" s="241" t="s">
        <v>77</v>
      </c>
      <c r="C44" s="242"/>
      <c r="D44" s="242"/>
      <c r="E44" s="242"/>
      <c r="F44" s="242"/>
      <c r="G44" s="242"/>
      <c r="H44" s="242"/>
      <c r="I44" t="s">
        <v>79</v>
      </c>
    </row>
    <row r="45" spans="2:9" ht="13.5" customHeight="1">
      <c r="B45" s="23" t="s">
        <v>80</v>
      </c>
      <c r="C45" s="2" t="s">
        <v>65</v>
      </c>
      <c r="D45" s="2"/>
      <c r="E45" s="16">
        <f>E38+E41</f>
        <v>4250.2308363730899</v>
      </c>
      <c r="F45" s="16">
        <f t="shared" ref="F45:H45" si="3">F38+F41</f>
        <v>3256.9912327984307</v>
      </c>
      <c r="G45" s="150">
        <f t="shared" si="3"/>
        <v>2050.5446857074739</v>
      </c>
      <c r="H45" s="123">
        <f t="shared" si="3"/>
        <v>1900.6968323759115</v>
      </c>
    </row>
    <row r="46" spans="2:9" ht="13.5" customHeight="1">
      <c r="B46" s="23" t="s">
        <v>80</v>
      </c>
      <c r="C46" s="2" t="s">
        <v>68</v>
      </c>
      <c r="D46" s="2"/>
      <c r="E46" s="16">
        <f t="shared" ref="E46:H47" si="4">E39+E42</f>
        <v>4332.20538447131</v>
      </c>
      <c r="F46" s="16">
        <f t="shared" si="4"/>
        <v>3303.7222743815787</v>
      </c>
      <c r="G46" s="150">
        <f t="shared" si="4"/>
        <v>2055.9769852241079</v>
      </c>
      <c r="H46" s="123">
        <f t="shared" si="4"/>
        <v>1927.8270466975162</v>
      </c>
    </row>
    <row r="47" spans="2:9" ht="13.5" customHeight="1">
      <c r="B47" s="23" t="s">
        <v>80</v>
      </c>
      <c r="C47" s="2" t="s">
        <v>69</v>
      </c>
      <c r="D47" s="2"/>
      <c r="E47" s="16">
        <f t="shared" si="4"/>
        <v>4502.475415694078</v>
      </c>
      <c r="F47" s="16">
        <f t="shared" si="4"/>
        <v>3457.4545632513236</v>
      </c>
      <c r="G47" s="150">
        <f t="shared" si="4"/>
        <v>2186.8440807524521</v>
      </c>
      <c r="H47" s="123">
        <f t="shared" si="4"/>
        <v>2028.6792527623425</v>
      </c>
    </row>
    <row r="48" spans="2:9" ht="13.5" customHeight="1">
      <c r="E48" s="26"/>
      <c r="F48" s="26"/>
      <c r="G48" s="26"/>
      <c r="H48" s="124"/>
      <c r="I48" s="26"/>
    </row>
    <row r="49" spans="1:9" s="65" customFormat="1" ht="13.5" customHeight="1">
      <c r="A49" s="65" t="s">
        <v>81</v>
      </c>
      <c r="B49" s="167"/>
      <c r="E49" s="70"/>
      <c r="F49" s="70"/>
      <c r="G49" s="70"/>
      <c r="H49" s="125"/>
      <c r="I49" s="70"/>
    </row>
    <row r="50" spans="1:9" ht="13.5" customHeight="1">
      <c r="E50" s="26"/>
      <c r="F50" s="26"/>
      <c r="G50" s="26"/>
      <c r="H50" s="124"/>
      <c r="I50" s="26"/>
    </row>
    <row r="51" spans="1:9" ht="13.5" customHeight="1">
      <c r="B51" s="168" t="s">
        <v>82</v>
      </c>
      <c r="D51" s="58">
        <v>8.77</v>
      </c>
      <c r="E51" s="26"/>
      <c r="F51" s="26"/>
      <c r="G51" s="26"/>
      <c r="H51" s="124"/>
    </row>
    <row r="52" spans="1:9" ht="13.5" customHeight="1">
      <c r="B52" s="168" t="s">
        <v>83</v>
      </c>
      <c r="D52" s="58">
        <f>D51/2</f>
        <v>4.3849999999999998</v>
      </c>
      <c r="E52" s="26"/>
      <c r="F52" s="26"/>
      <c r="G52" s="26"/>
      <c r="H52" s="124"/>
    </row>
    <row r="53" spans="1:9" ht="13.5" customHeight="1">
      <c r="B53" s="168" t="s">
        <v>84</v>
      </c>
      <c r="D53" s="58">
        <f>D51/2</f>
        <v>4.3849999999999998</v>
      </c>
      <c r="E53" s="26"/>
      <c r="F53" s="26"/>
      <c r="G53" s="26"/>
      <c r="H53" s="124"/>
    </row>
    <row r="54" spans="1:9" ht="13.5" customHeight="1">
      <c r="B54" s="168" t="s">
        <v>85</v>
      </c>
      <c r="D54" s="58">
        <f>D52/365</f>
        <v>1.2013698630136986E-2</v>
      </c>
      <c r="E54" s="26"/>
      <c r="F54" s="26"/>
      <c r="G54" s="26"/>
      <c r="H54" s="124"/>
    </row>
    <row r="55" spans="1:9" ht="13.5" customHeight="1">
      <c r="B55" s="168" t="s">
        <v>86</v>
      </c>
      <c r="D55" s="58">
        <f>D53/365</f>
        <v>1.2013698630136986E-2</v>
      </c>
      <c r="E55" s="26"/>
      <c r="F55" s="26"/>
      <c r="G55" s="26"/>
      <c r="H55" s="124"/>
    </row>
    <row r="56" spans="1:9" ht="13.5" customHeight="1">
      <c r="E56" s="26"/>
      <c r="F56" s="26"/>
      <c r="G56" s="26"/>
      <c r="H56" s="124"/>
    </row>
    <row r="57" spans="1:9" ht="13.5" customHeight="1">
      <c r="B57" s="168" t="s">
        <v>87</v>
      </c>
      <c r="E57" s="26"/>
      <c r="F57" s="26"/>
      <c r="G57" s="26"/>
      <c r="H57" s="124"/>
    </row>
    <row r="58" spans="1:9" ht="25.5">
      <c r="B58" s="23"/>
      <c r="C58" s="2"/>
      <c r="D58" s="2"/>
      <c r="E58" s="24" t="s">
        <v>50</v>
      </c>
      <c r="F58" s="24" t="s">
        <v>51</v>
      </c>
      <c r="G58" s="146" t="s">
        <v>52</v>
      </c>
      <c r="H58" s="117" t="s">
        <v>53</v>
      </c>
    </row>
    <row r="59" spans="1:9" ht="13.5" customHeight="1">
      <c r="B59" s="169" t="s">
        <v>55</v>
      </c>
      <c r="C59" s="5" t="s">
        <v>56</v>
      </c>
      <c r="D59" s="5" t="s">
        <v>57</v>
      </c>
      <c r="E59" s="22" t="s">
        <v>58</v>
      </c>
      <c r="F59" s="22" t="s">
        <v>59</v>
      </c>
      <c r="G59" s="147" t="s">
        <v>60</v>
      </c>
      <c r="H59" s="118" t="s">
        <v>61</v>
      </c>
      <c r="I59" t="s">
        <v>88</v>
      </c>
    </row>
    <row r="60" spans="1:9" ht="13.5" customHeight="1">
      <c r="B60" s="23" t="s">
        <v>64</v>
      </c>
      <c r="C60" s="2" t="s">
        <v>65</v>
      </c>
      <c r="D60" s="23" t="s">
        <v>66</v>
      </c>
      <c r="E60" s="71">
        <f t="shared" ref="E60:H66" si="5">E7</f>
        <v>0.66438717665867608</v>
      </c>
      <c r="F60" s="71">
        <f t="shared" si="5"/>
        <v>0.49762783330110583</v>
      </c>
      <c r="G60" s="151">
        <f t="shared" si="5"/>
        <v>0.29262744067314406</v>
      </c>
      <c r="H60" s="126">
        <f t="shared" si="5"/>
        <v>0.26520204949072129</v>
      </c>
    </row>
    <row r="61" spans="1:9" ht="13.5" customHeight="1">
      <c r="B61" s="23" t="s">
        <v>64</v>
      </c>
      <c r="C61" s="2" t="s">
        <v>68</v>
      </c>
      <c r="D61" s="23" t="s">
        <v>66</v>
      </c>
      <c r="E61" s="71">
        <f t="shared" si="5"/>
        <v>0.6540892883888364</v>
      </c>
      <c r="F61" s="71">
        <f t="shared" si="5"/>
        <v>0.4861322036196109</v>
      </c>
      <c r="G61" s="151">
        <f t="shared" si="5"/>
        <v>0.2821219267984032</v>
      </c>
      <c r="H61" s="126">
        <f t="shared" si="5"/>
        <v>0.26088149053855286</v>
      </c>
    </row>
    <row r="62" spans="1:9" ht="13.5" customHeight="1">
      <c r="B62" s="23" t="s">
        <v>64</v>
      </c>
      <c r="C62" s="2" t="s">
        <v>69</v>
      </c>
      <c r="D62" s="23" t="s">
        <v>66</v>
      </c>
      <c r="E62" s="71">
        <f t="shared" si="5"/>
        <v>0.69976154206901975</v>
      </c>
      <c r="F62" s="71">
        <f t="shared" si="5"/>
        <v>0.52413013168349964</v>
      </c>
      <c r="G62" s="151">
        <f t="shared" si="5"/>
        <v>0.30822418662613998</v>
      </c>
      <c r="H62" s="126">
        <f t="shared" si="5"/>
        <v>0.27916091718412389</v>
      </c>
    </row>
    <row r="63" spans="1:9" ht="13.5" customHeight="1">
      <c r="B63" s="23" t="s">
        <v>70</v>
      </c>
      <c r="C63" s="2" t="s">
        <v>65</v>
      </c>
      <c r="D63" s="23" t="s">
        <v>66</v>
      </c>
      <c r="E63" s="71">
        <f t="shared" si="5"/>
        <v>0.16989165336711531</v>
      </c>
      <c r="F63" s="71">
        <f t="shared" si="5"/>
        <v>0.12538921102880216</v>
      </c>
      <c r="G63" s="151">
        <f t="shared" si="5"/>
        <v>7.4393760322979841E-2</v>
      </c>
      <c r="H63" s="126">
        <f t="shared" si="5"/>
        <v>6.8250546921033245E-2</v>
      </c>
    </row>
    <row r="64" spans="1:9" ht="13.5" customHeight="1">
      <c r="B64" s="23" t="s">
        <v>70</v>
      </c>
      <c r="C64" s="2" t="s">
        <v>68</v>
      </c>
      <c r="D64" s="23" t="s">
        <v>66</v>
      </c>
      <c r="E64" s="71">
        <f t="shared" si="5"/>
        <v>0.17493451521987827</v>
      </c>
      <c r="F64" s="71">
        <f t="shared" si="5"/>
        <v>0.12786740705060581</v>
      </c>
      <c r="G64" s="151">
        <f t="shared" si="5"/>
        <v>7.3191116519275082E-2</v>
      </c>
      <c r="H64" s="126">
        <f t="shared" si="5"/>
        <v>6.6163197298072324E-2</v>
      </c>
    </row>
    <row r="65" spans="2:9" ht="13.5" customHeight="1">
      <c r="B65" s="23" t="s">
        <v>70</v>
      </c>
      <c r="C65" s="2" t="s">
        <v>69</v>
      </c>
      <c r="D65" s="23" t="s">
        <v>66</v>
      </c>
      <c r="E65" s="71">
        <f t="shared" si="5"/>
        <v>0.17893606915975491</v>
      </c>
      <c r="F65" s="71">
        <f t="shared" si="5"/>
        <v>0.13206734590264371</v>
      </c>
      <c r="G65" s="151">
        <f t="shared" si="5"/>
        <v>7.8360409083266344E-2</v>
      </c>
      <c r="H65" s="126">
        <f t="shared" si="5"/>
        <v>7.1838606078518566E-2</v>
      </c>
    </row>
    <row r="66" spans="2:9" ht="13.5" customHeight="1">
      <c r="B66" s="23" t="s">
        <v>64</v>
      </c>
      <c r="C66" s="2" t="s">
        <v>65</v>
      </c>
      <c r="D66" s="23" t="s">
        <v>71</v>
      </c>
      <c r="E66" s="71">
        <f t="shared" si="5"/>
        <v>0.49544453229713797</v>
      </c>
      <c r="F66" s="71">
        <f t="shared" si="5"/>
        <v>0.55600578643787613</v>
      </c>
      <c r="G66" s="151">
        <f t="shared" si="5"/>
        <v>0.55600578643787613</v>
      </c>
      <c r="H66" s="126">
        <f t="shared" si="5"/>
        <v>0.56022625967797834</v>
      </c>
    </row>
    <row r="67" spans="2:9" ht="13.5" customHeight="1">
      <c r="B67" s="23" t="s">
        <v>64</v>
      </c>
      <c r="C67" s="2" t="s">
        <v>68</v>
      </c>
      <c r="D67" s="23" t="s">
        <v>71</v>
      </c>
      <c r="E67" s="72">
        <f>E14-$D$54</f>
        <v>0.53381219131388602</v>
      </c>
      <c r="F67" s="72">
        <f>F14-$D$54</f>
        <v>0.59500977286136492</v>
      </c>
      <c r="G67" s="152">
        <f>G14-$D$54</f>
        <v>0.59500977286136492</v>
      </c>
      <c r="H67" s="127">
        <f>H14-$D$54</f>
        <v>0.61723537094816161</v>
      </c>
    </row>
    <row r="68" spans="2:9" ht="13.5" customHeight="1">
      <c r="B68" s="23" t="s">
        <v>64</v>
      </c>
      <c r="C68" s="2" t="s">
        <v>69</v>
      </c>
      <c r="D68" s="23" t="s">
        <v>71</v>
      </c>
      <c r="E68" s="71">
        <f t="shared" ref="E68:H69" si="6">E15</f>
        <v>0.55759289236708554</v>
      </c>
      <c r="F68" s="71">
        <f t="shared" si="6"/>
        <v>0.62283118619430589</v>
      </c>
      <c r="G68" s="151">
        <f t="shared" si="6"/>
        <v>0.62283118619430589</v>
      </c>
      <c r="H68" s="126">
        <f t="shared" si="6"/>
        <v>0.6282714845517029</v>
      </c>
    </row>
    <row r="69" spans="2:9" ht="13.5" customHeight="1">
      <c r="B69" s="23" t="s">
        <v>70</v>
      </c>
      <c r="C69" s="2" t="s">
        <v>65</v>
      </c>
      <c r="D69" s="23" t="s">
        <v>71</v>
      </c>
      <c r="E69" s="71">
        <f t="shared" si="6"/>
        <v>0.28485186128517942</v>
      </c>
      <c r="F69" s="71">
        <f t="shared" si="6"/>
        <v>0.2911174570678719</v>
      </c>
      <c r="G69" s="151">
        <f t="shared" si="6"/>
        <v>0.2911174570678719</v>
      </c>
      <c r="H69" s="126">
        <f t="shared" si="6"/>
        <v>0.29622394799440699</v>
      </c>
    </row>
    <row r="70" spans="2:9" ht="13.5" customHeight="1">
      <c r="B70" s="23" t="s">
        <v>70</v>
      </c>
      <c r="C70" s="2" t="s">
        <v>68</v>
      </c>
      <c r="D70" s="23" t="s">
        <v>71</v>
      </c>
      <c r="E70" s="72">
        <f>E17-$D$55</f>
        <v>0.36307072787829264</v>
      </c>
      <c r="F70" s="72">
        <f>F17-$D$55</f>
        <v>0.36597652652887452</v>
      </c>
      <c r="G70" s="152">
        <f>G17-$D$55</f>
        <v>0.36597652652887452</v>
      </c>
      <c r="H70" s="127">
        <f>H17-$D$55</f>
        <v>0.3924697155144275</v>
      </c>
    </row>
    <row r="71" spans="2:9" ht="13.5" customHeight="1">
      <c r="B71" s="23" t="s">
        <v>70</v>
      </c>
      <c r="C71" s="2" t="s">
        <v>69</v>
      </c>
      <c r="D71" s="23" t="s">
        <v>71</v>
      </c>
      <c r="E71" s="71">
        <f>E18</f>
        <v>0.33537728236404085</v>
      </c>
      <c r="F71" s="71">
        <f>F18</f>
        <v>0.34338533582610592</v>
      </c>
      <c r="G71" s="151">
        <f>G18</f>
        <v>0.34338533582610592</v>
      </c>
      <c r="H71" s="126">
        <f>H18</f>
        <v>0.34994583047887412</v>
      </c>
    </row>
    <row r="72" spans="2:9" ht="13.5" customHeight="1">
      <c r="D72" s="12"/>
      <c r="E72" s="55"/>
      <c r="F72" s="55"/>
      <c r="G72" s="55"/>
      <c r="H72" s="120"/>
    </row>
    <row r="73" spans="2:9" ht="13.5" customHeight="1">
      <c r="B73" s="170" t="s">
        <v>72</v>
      </c>
      <c r="C73" s="68"/>
      <c r="D73" s="68"/>
      <c r="E73" s="68"/>
      <c r="F73" s="68"/>
      <c r="G73" s="68"/>
      <c r="H73" s="121"/>
    </row>
    <row r="74" spans="2:9" ht="25.5">
      <c r="B74" s="23"/>
      <c r="C74" s="2"/>
      <c r="D74" s="2"/>
      <c r="E74" s="24" t="s">
        <v>50</v>
      </c>
      <c r="F74" s="24" t="s">
        <v>51</v>
      </c>
      <c r="G74" s="146" t="s">
        <v>52</v>
      </c>
      <c r="H74" s="117" t="s">
        <v>53</v>
      </c>
    </row>
    <row r="75" spans="2:9" ht="13.5" customHeight="1">
      <c r="B75" s="169"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3" t="s">
        <v>64</v>
      </c>
      <c r="C77" s="2" t="s">
        <v>65</v>
      </c>
      <c r="D77" s="23" t="s">
        <v>66</v>
      </c>
      <c r="E77" s="69">
        <f>(E60*'TDCV Values'!$C$4)</f>
        <v>1926.7228123101606</v>
      </c>
      <c r="F77" s="69">
        <f>(F60*'TDCV Values'!$C$4)</f>
        <v>1443.1207165732069</v>
      </c>
      <c r="G77" s="149">
        <f>(G60*'TDCV Values'!$C$4)</f>
        <v>848.61957795211777</v>
      </c>
      <c r="H77" s="122">
        <f>(H60*'TDCV Values'!$D$4)</f>
        <v>769.08594352309171</v>
      </c>
    </row>
    <row r="78" spans="2:9" ht="13.5" customHeight="1">
      <c r="B78" s="23" t="s">
        <v>64</v>
      </c>
      <c r="C78" s="2" t="s">
        <v>68</v>
      </c>
      <c r="D78" s="23" t="s">
        <v>66</v>
      </c>
      <c r="E78" s="69">
        <f>(E61*'TDCV Values'!$C$4)</f>
        <v>1896.8589363276255</v>
      </c>
      <c r="F78" s="69">
        <f>(F61*'TDCV Values'!$C$4)</f>
        <v>1409.7833904968716</v>
      </c>
      <c r="G78" s="149">
        <f>(G61*'TDCV Values'!$C$4)</f>
        <v>818.15358771536933</v>
      </c>
      <c r="H78" s="122">
        <f>(H61*'TDCV Values'!$D$4)</f>
        <v>756.55632256180331</v>
      </c>
    </row>
    <row r="79" spans="2:9" ht="13.5" customHeight="1">
      <c r="B79" s="23" t="s">
        <v>64</v>
      </c>
      <c r="C79" s="2" t="s">
        <v>69</v>
      </c>
      <c r="D79" s="23" t="s">
        <v>66</v>
      </c>
      <c r="E79" s="69">
        <f>(E62*'TDCV Values'!$C$4)</f>
        <v>2029.3084720001573</v>
      </c>
      <c r="F79" s="69">
        <f>(F62*'TDCV Values'!$C$4)</f>
        <v>1519.9773818821491</v>
      </c>
      <c r="G79" s="149">
        <f>(G62*'TDCV Values'!$C$4)</f>
        <v>893.85014121580593</v>
      </c>
      <c r="H79" s="122">
        <f>(H62*'TDCV Values'!$D$4)</f>
        <v>809.56665983395931</v>
      </c>
    </row>
    <row r="80" spans="2:9" ht="13.5" customHeight="1">
      <c r="B80" s="23" t="s">
        <v>70</v>
      </c>
      <c r="C80" s="2" t="s">
        <v>65</v>
      </c>
      <c r="D80" s="23" t="s">
        <v>66</v>
      </c>
      <c r="E80" s="69">
        <f>(E63*'TDCV Values'!$C$5)</f>
        <v>2038.6998404053838</v>
      </c>
      <c r="F80" s="69">
        <f>(F63*'TDCV Values'!$C$5)</f>
        <v>1504.6705323456258</v>
      </c>
      <c r="G80" s="149">
        <f>(G63*'TDCV Values'!$C$5)</f>
        <v>892.72512387575807</v>
      </c>
      <c r="H80" s="122">
        <f>(H63*'TDCV Values'!$D$5)</f>
        <v>819.00656305239897</v>
      </c>
    </row>
    <row r="81" spans="2:9" ht="13.5" customHeight="1">
      <c r="B81" s="23" t="s">
        <v>70</v>
      </c>
      <c r="C81" s="2" t="s">
        <v>68</v>
      </c>
      <c r="D81" s="23" t="s">
        <v>66</v>
      </c>
      <c r="E81" s="69">
        <f>(E64*'TDCV Values'!$C$5)</f>
        <v>2099.2141826385391</v>
      </c>
      <c r="F81" s="69">
        <f>(F64*'TDCV Values'!$C$5)</f>
        <v>1534.4088846072698</v>
      </c>
      <c r="G81" s="149">
        <f>(G64*'TDCV Values'!$C$5)</f>
        <v>878.29339823130101</v>
      </c>
      <c r="H81" s="122">
        <f>(H64*'TDCV Values'!$D$5)</f>
        <v>793.95836757686789</v>
      </c>
    </row>
    <row r="82" spans="2:9" ht="13.5" customHeight="1">
      <c r="B82" s="23" t="s">
        <v>70</v>
      </c>
      <c r="C82" s="2" t="s">
        <v>69</v>
      </c>
      <c r="D82" s="23" t="s">
        <v>66</v>
      </c>
      <c r="E82" s="69">
        <f>(E65*'TDCV Values'!$C$5)</f>
        <v>2147.232829917059</v>
      </c>
      <c r="F82" s="69">
        <f>(F65*'TDCV Values'!$C$5)</f>
        <v>1584.8081508317246</v>
      </c>
      <c r="G82" s="149">
        <f>(G65*'TDCV Values'!$C$5)</f>
        <v>940.32490899919617</v>
      </c>
      <c r="H82" s="122">
        <f>(H65*'TDCV Values'!$D$5)</f>
        <v>862.06327294222274</v>
      </c>
    </row>
    <row r="83" spans="2:9" ht="13.5" customHeight="1">
      <c r="B83" s="241" t="s">
        <v>75</v>
      </c>
      <c r="C83" s="255"/>
      <c r="D83" s="255"/>
      <c r="E83" s="255"/>
      <c r="F83" s="255"/>
      <c r="G83" s="255"/>
      <c r="H83" s="255"/>
      <c r="I83" t="s">
        <v>76</v>
      </c>
    </row>
    <row r="84" spans="2:9" ht="13.5" customHeight="1">
      <c r="B84" s="23" t="s">
        <v>64</v>
      </c>
      <c r="C84" s="2" t="s">
        <v>65</v>
      </c>
      <c r="D84" s="23" t="s">
        <v>71</v>
      </c>
      <c r="E84" s="16">
        <f>E66*365</f>
        <v>180.83725428845537</v>
      </c>
      <c r="F84" s="16">
        <f t="shared" ref="F84:H84" si="7">F66*365</f>
        <v>202.9421120498248</v>
      </c>
      <c r="G84" s="150">
        <f t="shared" si="7"/>
        <v>202.9421120498248</v>
      </c>
      <c r="H84" s="123">
        <f t="shared" si="7"/>
        <v>204.48258478246208</v>
      </c>
    </row>
    <row r="85" spans="2:9" ht="13.5" customHeight="1">
      <c r="B85" s="23" t="s">
        <v>64</v>
      </c>
      <c r="C85" s="2" t="s">
        <v>68</v>
      </c>
      <c r="D85" s="23" t="s">
        <v>71</v>
      </c>
      <c r="E85" s="16">
        <f t="shared" ref="E85:H89" si="8">E67*365</f>
        <v>194.8414498295684</v>
      </c>
      <c r="F85" s="16">
        <f t="shared" si="8"/>
        <v>217.1785670943982</v>
      </c>
      <c r="G85" s="150">
        <f t="shared" si="8"/>
        <v>217.1785670943982</v>
      </c>
      <c r="H85" s="123">
        <f t="shared" si="8"/>
        <v>225.290910396079</v>
      </c>
    </row>
    <row r="86" spans="2:9" ht="13.5" customHeight="1">
      <c r="B86" s="23" t="s">
        <v>64</v>
      </c>
      <c r="C86" s="2" t="s">
        <v>69</v>
      </c>
      <c r="D86" s="23" t="s">
        <v>71</v>
      </c>
      <c r="E86" s="16">
        <f t="shared" si="8"/>
        <v>203.52140571398621</v>
      </c>
      <c r="F86" s="16">
        <f t="shared" si="8"/>
        <v>227.33338296092165</v>
      </c>
      <c r="G86" s="150">
        <f t="shared" si="8"/>
        <v>227.33338296092165</v>
      </c>
      <c r="H86" s="123">
        <f t="shared" si="8"/>
        <v>229.31909186137156</v>
      </c>
    </row>
    <row r="87" spans="2:9" ht="13.5" customHeight="1">
      <c r="B87" s="23" t="s">
        <v>70</v>
      </c>
      <c r="C87" s="2" t="s">
        <v>65</v>
      </c>
      <c r="D87" s="23" t="s">
        <v>71</v>
      </c>
      <c r="E87" s="16">
        <f t="shared" si="8"/>
        <v>103.97092936909048</v>
      </c>
      <c r="F87" s="16">
        <f t="shared" si="8"/>
        <v>106.25787182977324</v>
      </c>
      <c r="G87" s="150">
        <f t="shared" si="8"/>
        <v>106.25787182977324</v>
      </c>
      <c r="H87" s="123">
        <f t="shared" si="8"/>
        <v>108.12174101795856</v>
      </c>
    </row>
    <row r="88" spans="2:9" ht="13.5" customHeight="1">
      <c r="B88" s="23" t="s">
        <v>70</v>
      </c>
      <c r="C88" s="2" t="s">
        <v>68</v>
      </c>
      <c r="D88" s="23" t="s">
        <v>71</v>
      </c>
      <c r="E88" s="16">
        <f t="shared" si="8"/>
        <v>132.52081567557681</v>
      </c>
      <c r="F88" s="16">
        <f t="shared" si="8"/>
        <v>133.5814321830392</v>
      </c>
      <c r="G88" s="150">
        <f t="shared" si="8"/>
        <v>133.5814321830392</v>
      </c>
      <c r="H88" s="123">
        <f t="shared" si="8"/>
        <v>143.25144616276603</v>
      </c>
    </row>
    <row r="89" spans="2:9" ht="13.5" customHeight="1">
      <c r="B89" s="23" t="s">
        <v>70</v>
      </c>
      <c r="C89" s="2" t="s">
        <v>69</v>
      </c>
      <c r="D89" s="23" t="s">
        <v>71</v>
      </c>
      <c r="E89" s="16">
        <f t="shared" si="8"/>
        <v>122.41270806287491</v>
      </c>
      <c r="F89" s="16">
        <f t="shared" si="8"/>
        <v>125.33564757652866</v>
      </c>
      <c r="G89" s="150">
        <f t="shared" si="8"/>
        <v>125.33564757652866</v>
      </c>
      <c r="H89" s="123">
        <f t="shared" si="8"/>
        <v>127.73022812478905</v>
      </c>
    </row>
    <row r="90" spans="2:9" ht="13.5" customHeight="1">
      <c r="B90" s="241" t="s">
        <v>77</v>
      </c>
      <c r="C90" s="242"/>
      <c r="D90" s="242"/>
      <c r="E90" s="242"/>
      <c r="F90" s="242"/>
      <c r="G90" s="242"/>
      <c r="H90" s="242"/>
      <c r="I90" t="s">
        <v>78</v>
      </c>
    </row>
    <row r="91" spans="2:9" ht="13.5" customHeight="1">
      <c r="B91" s="23" t="s">
        <v>64</v>
      </c>
      <c r="C91" s="2" t="s">
        <v>65</v>
      </c>
      <c r="D91" s="2"/>
      <c r="E91" s="16">
        <f t="shared" ref="E91:H96" si="9">E77+E84</f>
        <v>2107.5600665986158</v>
      </c>
      <c r="F91" s="16">
        <f t="shared" si="9"/>
        <v>1646.0628286230317</v>
      </c>
      <c r="G91" s="150">
        <f t="shared" si="9"/>
        <v>1051.5616900019427</v>
      </c>
      <c r="H91" s="123">
        <f t="shared" si="9"/>
        <v>973.56852830555385</v>
      </c>
    </row>
    <row r="92" spans="2:9" ht="13.5" customHeight="1">
      <c r="B92" s="23" t="s">
        <v>64</v>
      </c>
      <c r="C92" s="2" t="s">
        <v>68</v>
      </c>
      <c r="D92" s="2"/>
      <c r="E92" s="16">
        <f t="shared" si="9"/>
        <v>2091.7003861571939</v>
      </c>
      <c r="F92" s="16">
        <f t="shared" si="9"/>
        <v>1626.9619575912698</v>
      </c>
      <c r="G92" s="150">
        <f t="shared" si="9"/>
        <v>1035.3321548097674</v>
      </c>
      <c r="H92" s="123">
        <f t="shared" si="9"/>
        <v>981.84723295788228</v>
      </c>
    </row>
    <row r="93" spans="2:9" ht="13.5" customHeight="1">
      <c r="B93" s="23" t="s">
        <v>64</v>
      </c>
      <c r="C93" s="2" t="s">
        <v>69</v>
      </c>
      <c r="D93" s="2"/>
      <c r="E93" s="16">
        <f t="shared" si="9"/>
        <v>2232.8298777141435</v>
      </c>
      <c r="F93" s="16">
        <f t="shared" si="9"/>
        <v>1747.3107648430707</v>
      </c>
      <c r="G93" s="150">
        <f t="shared" si="9"/>
        <v>1121.1835241767276</v>
      </c>
      <c r="H93" s="123">
        <f t="shared" si="9"/>
        <v>1038.8857516953308</v>
      </c>
    </row>
    <row r="94" spans="2:9" ht="13.5" customHeight="1">
      <c r="B94" s="23" t="s">
        <v>70</v>
      </c>
      <c r="C94" s="2" t="s">
        <v>65</v>
      </c>
      <c r="D94" s="2"/>
      <c r="E94" s="16">
        <f t="shared" si="9"/>
        <v>2142.6707697744741</v>
      </c>
      <c r="F94" s="16">
        <f t="shared" si="9"/>
        <v>1610.928404175399</v>
      </c>
      <c r="G94" s="150">
        <f t="shared" si="9"/>
        <v>998.98299570553127</v>
      </c>
      <c r="H94" s="123">
        <f t="shared" si="9"/>
        <v>927.12830407035756</v>
      </c>
    </row>
    <row r="95" spans="2:9" ht="13.5" customHeight="1">
      <c r="B95" s="23" t="s">
        <v>70</v>
      </c>
      <c r="C95" s="2" t="s">
        <v>68</v>
      </c>
      <c r="D95" s="2"/>
      <c r="E95" s="16">
        <f t="shared" si="9"/>
        <v>2231.7349983141157</v>
      </c>
      <c r="F95" s="16">
        <f t="shared" si="9"/>
        <v>1667.990316790309</v>
      </c>
      <c r="G95" s="150">
        <f t="shared" si="9"/>
        <v>1011.8748304143402</v>
      </c>
      <c r="H95" s="123">
        <f t="shared" si="9"/>
        <v>937.20981373963389</v>
      </c>
    </row>
    <row r="96" spans="2:9" ht="13.5" customHeight="1">
      <c r="B96" s="23" t="s">
        <v>70</v>
      </c>
      <c r="C96" s="2" t="s">
        <v>69</v>
      </c>
      <c r="D96" s="2"/>
      <c r="E96" s="16">
        <f t="shared" si="9"/>
        <v>2269.645537979934</v>
      </c>
      <c r="F96" s="16">
        <f t="shared" si="9"/>
        <v>1710.1437984082531</v>
      </c>
      <c r="G96" s="150">
        <f t="shared" si="9"/>
        <v>1065.6605565757247</v>
      </c>
      <c r="H96" s="123">
        <f t="shared" si="9"/>
        <v>989.79350106701179</v>
      </c>
    </row>
    <row r="97" spans="1:14" ht="13.5" customHeight="1">
      <c r="B97" s="251" t="s">
        <v>77</v>
      </c>
      <c r="C97" s="251"/>
      <c r="D97" s="251"/>
      <c r="E97" s="251"/>
      <c r="F97" s="251"/>
      <c r="G97" s="251"/>
      <c r="H97" s="251"/>
      <c r="I97" t="s">
        <v>79</v>
      </c>
    </row>
    <row r="98" spans="1:14" ht="13.5" customHeight="1">
      <c r="B98" s="23" t="s">
        <v>80</v>
      </c>
      <c r="C98" s="2" t="s">
        <v>65</v>
      </c>
      <c r="D98" s="2"/>
      <c r="E98" s="16">
        <f>E91+E94</f>
        <v>4250.2308363730899</v>
      </c>
      <c r="F98" s="16">
        <f t="shared" ref="F98:H98" si="10">F91+F94</f>
        <v>3256.9912327984307</v>
      </c>
      <c r="G98" s="150">
        <f t="shared" si="10"/>
        <v>2050.5446857074739</v>
      </c>
      <c r="H98" s="123">
        <f t="shared" si="10"/>
        <v>1900.6968323759115</v>
      </c>
    </row>
    <row r="99" spans="1:14" ht="13.5" customHeight="1">
      <c r="B99" s="23" t="s">
        <v>80</v>
      </c>
      <c r="C99" s="2" t="s">
        <v>68</v>
      </c>
      <c r="D99" s="2"/>
      <c r="E99" s="16">
        <f t="shared" ref="E99:H100" si="11">E92+E95</f>
        <v>4323.4353844713096</v>
      </c>
      <c r="F99" s="16">
        <f t="shared" si="11"/>
        <v>3294.9522743815787</v>
      </c>
      <c r="G99" s="150">
        <f t="shared" si="11"/>
        <v>2047.2069852241075</v>
      </c>
      <c r="H99" s="123">
        <f t="shared" si="11"/>
        <v>1919.0570466975162</v>
      </c>
    </row>
    <row r="100" spans="1:14" ht="13.5" customHeight="1">
      <c r="B100" s="23" t="s">
        <v>80</v>
      </c>
      <c r="C100" s="2" t="s">
        <v>69</v>
      </c>
      <c r="D100" s="2"/>
      <c r="E100" s="16">
        <f t="shared" si="11"/>
        <v>4502.475415694078</v>
      </c>
      <c r="F100" s="16">
        <f t="shared" si="11"/>
        <v>3457.4545632513236</v>
      </c>
      <c r="G100" s="150">
        <f t="shared" si="11"/>
        <v>2186.8440807524521</v>
      </c>
      <c r="H100" s="123">
        <f t="shared" si="11"/>
        <v>2028.6792527623425</v>
      </c>
    </row>
    <row r="101" spans="1:14" ht="13.5" customHeight="1">
      <c r="E101" s="26"/>
      <c r="F101" s="26"/>
      <c r="G101" s="26"/>
      <c r="H101" s="124"/>
    </row>
    <row r="102" spans="1:14" s="65" customFormat="1">
      <c r="A102" s="65" t="s">
        <v>90</v>
      </c>
      <c r="B102" s="167"/>
      <c r="E102" s="70"/>
      <c r="F102" s="70"/>
      <c r="G102" s="70"/>
      <c r="H102" s="125"/>
    </row>
    <row r="103" spans="1:14">
      <c r="E103" s="26"/>
      <c r="F103" s="26"/>
      <c r="G103" s="26"/>
      <c r="H103" s="124"/>
    </row>
    <row r="104" spans="1:14">
      <c r="B104" s="168" t="s">
        <v>82</v>
      </c>
      <c r="D104" s="58">
        <f>D51</f>
        <v>8.77</v>
      </c>
      <c r="F104" s="18"/>
      <c r="I104" t="s">
        <v>91</v>
      </c>
    </row>
    <row r="105" spans="1:14">
      <c r="B105" s="168" t="s">
        <v>83</v>
      </c>
      <c r="D105" s="58">
        <f t="shared" ref="D105:D108" si="12">D52</f>
        <v>4.3849999999999998</v>
      </c>
    </row>
    <row r="106" spans="1:14">
      <c r="B106" s="168" t="s">
        <v>84</v>
      </c>
      <c r="D106" s="58">
        <f t="shared" si="12"/>
        <v>4.3849999999999998</v>
      </c>
    </row>
    <row r="107" spans="1:14">
      <c r="B107" s="168" t="s">
        <v>85</v>
      </c>
      <c r="D107" s="58">
        <f>D54</f>
        <v>1.2013698630136986E-2</v>
      </c>
    </row>
    <row r="108" spans="1:14">
      <c r="B108" s="168" t="s">
        <v>86</v>
      </c>
      <c r="C108" s="18"/>
      <c r="D108" s="58">
        <f t="shared" si="12"/>
        <v>1.2013698630136986E-2</v>
      </c>
    </row>
    <row r="109" spans="1:14">
      <c r="E109" s="26"/>
      <c r="F109" s="26"/>
      <c r="G109" s="26"/>
      <c r="H109" s="124"/>
      <c r="I109" s="26"/>
    </row>
    <row r="110" spans="1:14">
      <c r="B110" s="170" t="s">
        <v>92</v>
      </c>
      <c r="C110" s="68"/>
      <c r="D110" s="59"/>
      <c r="E110" s="73"/>
      <c r="F110" s="73"/>
      <c r="G110" s="73"/>
      <c r="H110" s="128"/>
    </row>
    <row r="111" spans="1:14" ht="63.75" customHeight="1">
      <c r="B111" s="23"/>
      <c r="C111" s="2"/>
      <c r="D111" s="2"/>
      <c r="E111" s="24" t="s">
        <v>50</v>
      </c>
      <c r="F111" s="24" t="s">
        <v>51</v>
      </c>
      <c r="G111" s="146" t="s">
        <v>52</v>
      </c>
      <c r="H111" s="117" t="s">
        <v>53</v>
      </c>
      <c r="I111" s="74"/>
      <c r="K111" s="74"/>
      <c r="L111" s="74"/>
      <c r="M111" s="74"/>
      <c r="N111" s="74"/>
    </row>
    <row r="112" spans="1:14">
      <c r="B112" s="169" t="s">
        <v>55</v>
      </c>
      <c r="C112" s="5" t="s">
        <v>93</v>
      </c>
      <c r="D112" s="5" t="s">
        <v>57</v>
      </c>
      <c r="E112" s="22" t="s">
        <v>58</v>
      </c>
      <c r="F112" s="22" t="s">
        <v>59</v>
      </c>
      <c r="G112" s="147" t="s">
        <v>60</v>
      </c>
      <c r="H112" s="118" t="s">
        <v>61</v>
      </c>
      <c r="I112" t="s">
        <v>94</v>
      </c>
    </row>
    <row r="113" spans="2:14">
      <c r="B113" s="23" t="s">
        <v>64</v>
      </c>
      <c r="C113" s="2" t="s">
        <v>65</v>
      </c>
      <c r="D113" s="2" t="s">
        <v>71</v>
      </c>
      <c r="E113" s="16">
        <f>'Customer Numbers - Yorkshire'!$D$17*$D$107</f>
        <v>1.839547160732632E-3</v>
      </c>
      <c r="F113" s="16">
        <f>'Customer Numbers - Yorkshire'!$D$17*$D$107</f>
        <v>1.839547160732632E-3</v>
      </c>
      <c r="G113" s="150">
        <f>'Customer Numbers - Yorkshire'!$D$17*$D$107</f>
        <v>1.839547160732632E-3</v>
      </c>
      <c r="H113" s="123">
        <f>'Customer Numbers - Yorkshire'!$D$17*$D$107</f>
        <v>1.839547160732632E-3</v>
      </c>
      <c r="I113" s="75"/>
      <c r="K113" s="75"/>
      <c r="L113" s="75"/>
      <c r="M113" s="75"/>
      <c r="N113" s="75"/>
    </row>
    <row r="114" spans="2:14">
      <c r="B114" s="23" t="s">
        <v>64</v>
      </c>
      <c r="C114" s="2" t="s">
        <v>68</v>
      </c>
      <c r="D114" s="2" t="s">
        <v>71</v>
      </c>
      <c r="E114" s="16">
        <f>'Customer Numbers - Yorkshire'!$D$17*$D$107</f>
        <v>1.839547160732632E-3</v>
      </c>
      <c r="F114" s="16">
        <f>'Customer Numbers - Yorkshire'!$D$17*$D$107</f>
        <v>1.839547160732632E-3</v>
      </c>
      <c r="G114" s="150">
        <f>'Customer Numbers - Yorkshire'!$D$17*$D$107</f>
        <v>1.839547160732632E-3</v>
      </c>
      <c r="H114" s="123">
        <f>'Customer Numbers - Yorkshire'!$D$17*$D$107</f>
        <v>1.839547160732632E-3</v>
      </c>
      <c r="I114" s="75"/>
      <c r="K114" s="75"/>
      <c r="L114" s="75"/>
      <c r="M114" s="75"/>
      <c r="N114" s="75"/>
    </row>
    <row r="115" spans="2:14">
      <c r="B115" s="23" t="s">
        <v>64</v>
      </c>
      <c r="C115" s="2" t="s">
        <v>95</v>
      </c>
      <c r="D115" s="23" t="s">
        <v>71</v>
      </c>
      <c r="E115" s="16">
        <f>'Customer Numbers - Yorkshire'!$D$17*$D$107</f>
        <v>1.839547160732632E-3</v>
      </c>
      <c r="F115" s="16">
        <f>'Customer Numbers - Yorkshire'!$D$17*$D$107</f>
        <v>1.839547160732632E-3</v>
      </c>
      <c r="G115" s="150">
        <f>'Customer Numbers - Yorkshire'!$D$17*$D$107</f>
        <v>1.839547160732632E-3</v>
      </c>
      <c r="H115" s="123">
        <f>'Customer Numbers - Yorkshire'!$D$17*$D$107</f>
        <v>1.839547160732632E-3</v>
      </c>
      <c r="I115" s="75"/>
      <c r="K115" s="75"/>
      <c r="L115" s="75"/>
      <c r="M115" s="75"/>
      <c r="N115" s="75"/>
    </row>
    <row r="116" spans="2:14">
      <c r="B116" s="23" t="s">
        <v>70</v>
      </c>
      <c r="C116" s="2" t="s">
        <v>65</v>
      </c>
      <c r="D116" s="2" t="s">
        <v>71</v>
      </c>
      <c r="E116" s="16">
        <f>'Customer Numbers - Yorkshire'!$D$22*$D$108</f>
        <v>1.8351269951583052E-3</v>
      </c>
      <c r="F116" s="16">
        <f>'Customer Numbers - Yorkshire'!$D$22*$D$108</f>
        <v>1.8351269951583052E-3</v>
      </c>
      <c r="G116" s="150">
        <f>'Customer Numbers - Yorkshire'!$D$22*$D$108</f>
        <v>1.8351269951583052E-3</v>
      </c>
      <c r="H116" s="123">
        <f>'Customer Numbers - Yorkshire'!$D$22*$D$108</f>
        <v>1.8351269951583052E-3</v>
      </c>
      <c r="I116" s="75"/>
      <c r="K116" s="75"/>
      <c r="L116" s="75"/>
      <c r="M116" s="75"/>
      <c r="N116" s="75"/>
    </row>
    <row r="117" spans="2:14">
      <c r="B117" s="23" t="s">
        <v>70</v>
      </c>
      <c r="C117" s="2" t="s">
        <v>68</v>
      </c>
      <c r="D117" s="2" t="s">
        <v>71</v>
      </c>
      <c r="E117" s="16">
        <f>'Customer Numbers - Yorkshire'!$D$22*$D$108</f>
        <v>1.8351269951583052E-3</v>
      </c>
      <c r="F117" s="16">
        <f>'Customer Numbers - Yorkshire'!$D$22*$D$108</f>
        <v>1.8351269951583052E-3</v>
      </c>
      <c r="G117" s="150">
        <f>'Customer Numbers - Yorkshire'!$D$22*$D$108</f>
        <v>1.8351269951583052E-3</v>
      </c>
      <c r="H117" s="123">
        <f>'Customer Numbers - Yorkshire'!$D$22*$D$108</f>
        <v>1.8351269951583052E-3</v>
      </c>
      <c r="I117" s="75"/>
      <c r="K117" s="75"/>
      <c r="L117" s="75"/>
      <c r="M117" s="75"/>
      <c r="N117" s="75"/>
    </row>
    <row r="118" spans="2:14">
      <c r="B118" s="23" t="s">
        <v>70</v>
      </c>
      <c r="C118" s="2" t="s">
        <v>95</v>
      </c>
      <c r="D118" s="23" t="s">
        <v>71</v>
      </c>
      <c r="E118" s="16">
        <f>'Customer Numbers - Yorkshire'!$D$22*$D$108</f>
        <v>1.8351269951583052E-3</v>
      </c>
      <c r="F118" s="16">
        <f>'Customer Numbers - Yorkshire'!$D$22*$D$108</f>
        <v>1.8351269951583052E-3</v>
      </c>
      <c r="G118" s="150">
        <f>'Customer Numbers - Yorkshire'!$D$22*$D$108</f>
        <v>1.8351269951583052E-3</v>
      </c>
      <c r="H118" s="123">
        <f>'Customer Numbers - Yorkshire'!$D$22*$D$108</f>
        <v>1.8351269951583052E-3</v>
      </c>
      <c r="I118" s="75"/>
      <c r="K118" s="75"/>
      <c r="L118" s="75"/>
      <c r="M118" s="75"/>
      <c r="N118" s="75"/>
    </row>
    <row r="119" spans="2:14">
      <c r="D119" s="12"/>
      <c r="E119" s="26"/>
      <c r="F119" s="26"/>
      <c r="G119" s="26"/>
      <c r="H119" s="124"/>
    </row>
    <row r="120" spans="2:14">
      <c r="B120" s="168" t="s">
        <v>96</v>
      </c>
      <c r="F120" s="9"/>
      <c r="I120" s="18"/>
    </row>
    <row r="121" spans="2:14" ht="25.5">
      <c r="B121" s="23"/>
      <c r="C121" s="2"/>
      <c r="D121" s="2"/>
      <c r="E121" s="24" t="s">
        <v>50</v>
      </c>
      <c r="F121" s="24" t="s">
        <v>51</v>
      </c>
      <c r="G121" s="146" t="s">
        <v>52</v>
      </c>
      <c r="H121" s="117" t="s">
        <v>53</v>
      </c>
      <c r="I121" s="18"/>
    </row>
    <row r="122" spans="2:14">
      <c r="B122" s="169" t="s">
        <v>55</v>
      </c>
      <c r="C122" s="5" t="s">
        <v>56</v>
      </c>
      <c r="D122" s="5" t="s">
        <v>57</v>
      </c>
      <c r="E122" s="22" t="s">
        <v>58</v>
      </c>
      <c r="F122" s="22" t="s">
        <v>59</v>
      </c>
      <c r="G122" s="147" t="s">
        <v>60</v>
      </c>
      <c r="H122" s="118" t="s">
        <v>61</v>
      </c>
      <c r="I122" s="76" t="s">
        <v>97</v>
      </c>
      <c r="K122" s="75"/>
      <c r="L122" s="75"/>
      <c r="M122" s="75"/>
      <c r="N122" s="75"/>
    </row>
    <row r="123" spans="2:14">
      <c r="B123" s="23" t="s">
        <v>64</v>
      </c>
      <c r="C123" s="2" t="s">
        <v>65</v>
      </c>
      <c r="D123" s="23" t="s">
        <v>66</v>
      </c>
      <c r="E123" s="16">
        <f>E60</f>
        <v>0.66438717665867608</v>
      </c>
      <c r="F123" s="16">
        <f t="shared" ref="F123:H128" si="13">F7</f>
        <v>0.49762783330110583</v>
      </c>
      <c r="G123" s="150">
        <f t="shared" si="13"/>
        <v>0.29262744067314406</v>
      </c>
      <c r="H123" s="123">
        <f t="shared" si="13"/>
        <v>0.26520204949072129</v>
      </c>
      <c r="K123" s="75"/>
      <c r="L123" s="75"/>
      <c r="M123" s="75"/>
      <c r="N123" s="75"/>
    </row>
    <row r="124" spans="2:14">
      <c r="B124" s="23" t="s">
        <v>64</v>
      </c>
      <c r="C124" s="2" t="s">
        <v>68</v>
      </c>
      <c r="D124" s="23" t="s">
        <v>66</v>
      </c>
      <c r="E124" s="16">
        <f t="shared" ref="E124:E127" si="14">E61</f>
        <v>0.6540892883888364</v>
      </c>
      <c r="F124" s="16">
        <f t="shared" si="13"/>
        <v>0.4861322036196109</v>
      </c>
      <c r="G124" s="150">
        <f t="shared" si="13"/>
        <v>0.2821219267984032</v>
      </c>
      <c r="H124" s="123">
        <f t="shared" si="13"/>
        <v>0.26088149053855286</v>
      </c>
      <c r="J124" s="75"/>
      <c r="K124" s="75"/>
      <c r="L124" s="75"/>
      <c r="M124" s="75"/>
      <c r="N124" s="75"/>
    </row>
    <row r="125" spans="2:14">
      <c r="B125" s="23" t="s">
        <v>64</v>
      </c>
      <c r="C125" s="2" t="s">
        <v>69</v>
      </c>
      <c r="D125" s="23" t="s">
        <v>66</v>
      </c>
      <c r="E125" s="16">
        <f t="shared" si="14"/>
        <v>0.69976154206901975</v>
      </c>
      <c r="F125" s="16">
        <f t="shared" si="13"/>
        <v>0.52413013168349964</v>
      </c>
      <c r="G125" s="150">
        <f t="shared" si="13"/>
        <v>0.30822418662613998</v>
      </c>
      <c r="H125" s="123">
        <f t="shared" si="13"/>
        <v>0.27916091718412389</v>
      </c>
      <c r="J125" s="75"/>
      <c r="K125" s="75"/>
      <c r="L125" s="75"/>
      <c r="M125" s="75"/>
      <c r="N125" s="75"/>
    </row>
    <row r="126" spans="2:14">
      <c r="B126" s="23" t="s">
        <v>70</v>
      </c>
      <c r="C126" s="2" t="s">
        <v>65</v>
      </c>
      <c r="D126" s="23" t="s">
        <v>66</v>
      </c>
      <c r="E126" s="16">
        <f t="shared" si="14"/>
        <v>0.16989165336711531</v>
      </c>
      <c r="F126" s="16">
        <f t="shared" si="13"/>
        <v>0.12538921102880216</v>
      </c>
      <c r="G126" s="150">
        <f t="shared" si="13"/>
        <v>7.4393760322979841E-2</v>
      </c>
      <c r="H126" s="123">
        <f t="shared" si="13"/>
        <v>6.8250546921033245E-2</v>
      </c>
      <c r="J126" s="75"/>
      <c r="K126" s="75"/>
      <c r="L126" s="75"/>
      <c r="M126" s="75"/>
      <c r="N126" s="75"/>
    </row>
    <row r="127" spans="2:14">
      <c r="B127" s="23" t="s">
        <v>70</v>
      </c>
      <c r="C127" s="2" t="s">
        <v>68</v>
      </c>
      <c r="D127" s="23" t="s">
        <v>66</v>
      </c>
      <c r="E127" s="16">
        <f t="shared" si="14"/>
        <v>0.17493451521987827</v>
      </c>
      <c r="F127" s="16">
        <f t="shared" si="13"/>
        <v>0.12786740705060581</v>
      </c>
      <c r="G127" s="150">
        <f t="shared" si="13"/>
        <v>7.3191116519275082E-2</v>
      </c>
      <c r="H127" s="123">
        <f t="shared" si="13"/>
        <v>6.6163197298072324E-2</v>
      </c>
      <c r="J127" s="75"/>
      <c r="K127" s="75"/>
      <c r="L127" s="75"/>
      <c r="M127" s="75"/>
      <c r="N127" s="75"/>
    </row>
    <row r="128" spans="2:14">
      <c r="B128" s="23" t="s">
        <v>70</v>
      </c>
      <c r="C128" s="2" t="s">
        <v>69</v>
      </c>
      <c r="D128" s="23" t="s">
        <v>66</v>
      </c>
      <c r="E128" s="16">
        <f>E65</f>
        <v>0.17893606915975491</v>
      </c>
      <c r="F128" s="16">
        <f t="shared" si="13"/>
        <v>0.13206734590264371</v>
      </c>
      <c r="G128" s="150">
        <f t="shared" si="13"/>
        <v>7.8360409083266344E-2</v>
      </c>
      <c r="H128" s="123">
        <f t="shared" si="13"/>
        <v>7.1838606078518566E-2</v>
      </c>
      <c r="J128" s="77"/>
    </row>
    <row r="129" spans="2:14">
      <c r="B129" s="23" t="s">
        <v>64</v>
      </c>
      <c r="C129" s="2" t="s">
        <v>65</v>
      </c>
      <c r="D129" s="23" t="s">
        <v>71</v>
      </c>
      <c r="E129" s="69">
        <f>E66+E113</f>
        <v>0.49728407945787062</v>
      </c>
      <c r="F129" s="69">
        <f t="shared" ref="E129:H134" si="15">F66+F113</f>
        <v>0.55784533359860877</v>
      </c>
      <c r="G129" s="149">
        <f t="shared" si="15"/>
        <v>0.55784533359860877</v>
      </c>
      <c r="H129" s="122">
        <f t="shared" si="15"/>
        <v>0.56206580683871099</v>
      </c>
      <c r="J129" s="18"/>
      <c r="K129" s="18"/>
      <c r="L129" s="18"/>
      <c r="M129" s="18"/>
      <c r="N129" s="18"/>
    </row>
    <row r="130" spans="2:14">
      <c r="B130" s="23" t="s">
        <v>64</v>
      </c>
      <c r="C130" s="2" t="s">
        <v>68</v>
      </c>
      <c r="D130" s="23" t="s">
        <v>71</v>
      </c>
      <c r="E130" s="69">
        <f>E67+E114</f>
        <v>0.53565173847461867</v>
      </c>
      <c r="F130" s="69">
        <f t="shared" si="15"/>
        <v>0.59684932002209756</v>
      </c>
      <c r="G130" s="149">
        <f t="shared" si="15"/>
        <v>0.59684932002209756</v>
      </c>
      <c r="H130" s="122">
        <f t="shared" si="15"/>
        <v>0.61907491810889426</v>
      </c>
      <c r="J130" s="18"/>
      <c r="K130" s="18"/>
      <c r="L130" s="18"/>
      <c r="M130" s="18"/>
      <c r="N130" s="18"/>
    </row>
    <row r="131" spans="2:14">
      <c r="B131" s="23" t="s">
        <v>64</v>
      </c>
      <c r="C131" s="2" t="s">
        <v>69</v>
      </c>
      <c r="D131" s="23" t="s">
        <v>71</v>
      </c>
      <c r="E131" s="69">
        <f t="shared" si="15"/>
        <v>0.55943243952781818</v>
      </c>
      <c r="F131" s="69">
        <f t="shared" si="15"/>
        <v>0.62467073335503853</v>
      </c>
      <c r="G131" s="149">
        <f>G68+G115</f>
        <v>0.62467073335503853</v>
      </c>
      <c r="H131" s="122">
        <f t="shared" si="15"/>
        <v>0.63011103171243554</v>
      </c>
      <c r="J131" s="18"/>
      <c r="K131" s="18"/>
      <c r="L131" s="18"/>
      <c r="M131" s="18"/>
      <c r="N131" s="18"/>
    </row>
    <row r="132" spans="2:14">
      <c r="B132" s="23" t="s">
        <v>70</v>
      </c>
      <c r="C132" s="2" t="s">
        <v>65</v>
      </c>
      <c r="D132" s="23" t="s">
        <v>71</v>
      </c>
      <c r="E132" s="69">
        <f t="shared" si="15"/>
        <v>0.28668698828033773</v>
      </c>
      <c r="F132" s="69">
        <f t="shared" si="15"/>
        <v>0.29295258406303021</v>
      </c>
      <c r="G132" s="149">
        <f t="shared" si="15"/>
        <v>0.29295258406303021</v>
      </c>
      <c r="H132" s="122">
        <f t="shared" si="15"/>
        <v>0.2980590749895653</v>
      </c>
      <c r="J132" s="18"/>
      <c r="K132" s="18"/>
      <c r="L132" s="18"/>
      <c r="M132" s="18"/>
      <c r="N132" s="18"/>
    </row>
    <row r="133" spans="2:14">
      <c r="B133" s="23" t="s">
        <v>70</v>
      </c>
      <c r="C133" s="2" t="s">
        <v>68</v>
      </c>
      <c r="D133" s="23" t="s">
        <v>71</v>
      </c>
      <c r="E133" s="69">
        <f t="shared" si="15"/>
        <v>0.36490585487345095</v>
      </c>
      <c r="F133" s="69">
        <f t="shared" si="15"/>
        <v>0.36781165352403283</v>
      </c>
      <c r="G133" s="149">
        <f t="shared" si="15"/>
        <v>0.36781165352403283</v>
      </c>
      <c r="H133" s="122">
        <f t="shared" si="15"/>
        <v>0.39430484250958581</v>
      </c>
      <c r="J133" s="18"/>
      <c r="K133" s="18"/>
      <c r="L133" s="18"/>
      <c r="M133" s="18"/>
      <c r="N133" s="18"/>
    </row>
    <row r="134" spans="2:14">
      <c r="B134" s="23" t="s">
        <v>70</v>
      </c>
      <c r="C134" s="2" t="s">
        <v>69</v>
      </c>
      <c r="D134" s="23" t="s">
        <v>71</v>
      </c>
      <c r="E134" s="69">
        <f t="shared" si="15"/>
        <v>0.33721240935919916</v>
      </c>
      <c r="F134" s="69">
        <f t="shared" si="15"/>
        <v>0.34522046282126423</v>
      </c>
      <c r="G134" s="149">
        <f t="shared" si="15"/>
        <v>0.34522046282126423</v>
      </c>
      <c r="H134" s="122">
        <f t="shared" si="15"/>
        <v>0.35178095747403243</v>
      </c>
      <c r="J134" s="18"/>
      <c r="K134" s="18"/>
      <c r="L134" s="18"/>
      <c r="M134" s="18"/>
      <c r="N134" s="18"/>
    </row>
    <row r="135" spans="2:14">
      <c r="D135" s="12"/>
      <c r="E135" s="26"/>
      <c r="F135" s="26"/>
      <c r="G135" s="26"/>
      <c r="H135" s="124"/>
      <c r="J135" s="18"/>
    </row>
    <row r="136" spans="2:14">
      <c r="B136" s="170" t="s">
        <v>72</v>
      </c>
      <c r="C136" s="68"/>
      <c r="D136" s="68"/>
      <c r="E136" s="68"/>
      <c r="F136" s="68"/>
      <c r="G136" s="68"/>
      <c r="H136" s="121"/>
      <c r="J136" s="18"/>
    </row>
    <row r="137" spans="2:14" ht="25.5">
      <c r="B137" s="23"/>
      <c r="C137" s="2"/>
      <c r="D137" s="2"/>
      <c r="E137" s="24" t="s">
        <v>50</v>
      </c>
      <c r="F137" s="24" t="s">
        <v>51</v>
      </c>
      <c r="G137" s="146" t="s">
        <v>52</v>
      </c>
      <c r="H137" s="117" t="s">
        <v>53</v>
      </c>
      <c r="J137" s="18"/>
    </row>
    <row r="138" spans="2:14">
      <c r="B138" s="169"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3" t="s">
        <v>64</v>
      </c>
      <c r="C140" s="2" t="s">
        <v>65</v>
      </c>
      <c r="D140" s="23" t="s">
        <v>66</v>
      </c>
      <c r="E140" s="69">
        <f>(E123*'TDCV Values'!$C$4)</f>
        <v>1926.7228123101606</v>
      </c>
      <c r="F140" s="69">
        <f>(F123*'TDCV Values'!$C$4)</f>
        <v>1443.1207165732069</v>
      </c>
      <c r="G140" s="149">
        <f>(G123*'TDCV Values'!$C$4)</f>
        <v>848.61957795211777</v>
      </c>
      <c r="H140" s="122">
        <f>(H123*'TDCV Values'!$D$4)</f>
        <v>769.08594352309171</v>
      </c>
    </row>
    <row r="141" spans="2:14">
      <c r="B141" s="23" t="s">
        <v>64</v>
      </c>
      <c r="C141" s="2" t="s">
        <v>68</v>
      </c>
      <c r="D141" s="23" t="s">
        <v>66</v>
      </c>
      <c r="E141" s="69">
        <f>(E124*'TDCV Values'!$C$4)</f>
        <v>1896.8589363276255</v>
      </c>
      <c r="F141" s="69">
        <f>(F124*'TDCV Values'!$C$4)</f>
        <v>1409.7833904968716</v>
      </c>
      <c r="G141" s="149">
        <f>(G124*'TDCV Values'!$C$4)</f>
        <v>818.15358771536933</v>
      </c>
      <c r="H141" s="122">
        <f>(H124*'TDCV Values'!$D$4)</f>
        <v>756.55632256180331</v>
      </c>
    </row>
    <row r="142" spans="2:14">
      <c r="B142" s="23" t="s">
        <v>64</v>
      </c>
      <c r="C142" s="2" t="s">
        <v>69</v>
      </c>
      <c r="D142" s="23" t="s">
        <v>66</v>
      </c>
      <c r="E142" s="69">
        <f>(E125*'TDCV Values'!$C$4)</f>
        <v>2029.3084720001573</v>
      </c>
      <c r="F142" s="69">
        <f>(F125*'TDCV Values'!$C$4)</f>
        <v>1519.9773818821491</v>
      </c>
      <c r="G142" s="149">
        <f>(G125*'TDCV Values'!$C$4)</f>
        <v>893.85014121580593</v>
      </c>
      <c r="H142" s="122">
        <f>(H125*'TDCV Values'!$D$4)</f>
        <v>809.56665983395931</v>
      </c>
    </row>
    <row r="143" spans="2:14">
      <c r="B143" s="23" t="s">
        <v>70</v>
      </c>
      <c r="C143" s="2" t="s">
        <v>65</v>
      </c>
      <c r="D143" s="23" t="s">
        <v>66</v>
      </c>
      <c r="E143" s="69">
        <f>(E126*'TDCV Values'!$C$5)</f>
        <v>2038.6998404053838</v>
      </c>
      <c r="F143" s="69">
        <f>(F126*'TDCV Values'!$C$5)</f>
        <v>1504.6705323456258</v>
      </c>
      <c r="G143" s="149">
        <f>(G126*'TDCV Values'!$C$5)</f>
        <v>892.72512387575807</v>
      </c>
      <c r="H143" s="122">
        <f>(H126*'TDCV Values'!$D$5)</f>
        <v>819.00656305239897</v>
      </c>
    </row>
    <row r="144" spans="2:14">
      <c r="B144" s="23" t="s">
        <v>70</v>
      </c>
      <c r="C144" s="2" t="s">
        <v>68</v>
      </c>
      <c r="D144" s="23" t="s">
        <v>66</v>
      </c>
      <c r="E144" s="69">
        <f>(E127*'TDCV Values'!$C$5)</f>
        <v>2099.2141826385391</v>
      </c>
      <c r="F144" s="69">
        <f>(F127*'TDCV Values'!$C$5)</f>
        <v>1534.4088846072698</v>
      </c>
      <c r="G144" s="149">
        <f>(G127*'TDCV Values'!$C$5)</f>
        <v>878.29339823130101</v>
      </c>
      <c r="H144" s="122">
        <f>(H127*'TDCV Values'!$D$5)</f>
        <v>793.95836757686789</v>
      </c>
    </row>
    <row r="145" spans="2:14">
      <c r="B145" s="23" t="s">
        <v>70</v>
      </c>
      <c r="C145" s="2" t="s">
        <v>69</v>
      </c>
      <c r="D145" s="23" t="s">
        <v>66</v>
      </c>
      <c r="E145" s="69">
        <f>(E128*'TDCV Values'!$C$5)</f>
        <v>2147.232829917059</v>
      </c>
      <c r="F145" s="69">
        <f>(F128*'TDCV Values'!$C$5)</f>
        <v>1584.8081508317246</v>
      </c>
      <c r="G145" s="149">
        <f>(G128*'TDCV Values'!$C$5)</f>
        <v>940.32490899919617</v>
      </c>
      <c r="H145" s="122">
        <f>(H128*'TDCV Values'!$D$5)</f>
        <v>862.06327294222274</v>
      </c>
    </row>
    <row r="146" spans="2:14">
      <c r="B146" s="241" t="s">
        <v>75</v>
      </c>
      <c r="C146" s="255"/>
      <c r="D146" s="255"/>
      <c r="E146" s="255"/>
      <c r="F146" s="255"/>
      <c r="G146" s="255"/>
      <c r="H146" s="255"/>
      <c r="I146" t="s">
        <v>76</v>
      </c>
    </row>
    <row r="147" spans="2:14">
      <c r="B147" s="23" t="s">
        <v>64</v>
      </c>
      <c r="C147" s="2" t="s">
        <v>65</v>
      </c>
      <c r="D147" s="23" t="s">
        <v>71</v>
      </c>
      <c r="E147" s="78">
        <f>E129*365</f>
        <v>181.50868900212276</v>
      </c>
      <c r="F147" s="78">
        <f t="shared" ref="F147:H147" si="16">F129*365</f>
        <v>203.6135467634922</v>
      </c>
      <c r="G147" s="153">
        <f t="shared" si="16"/>
        <v>203.6135467634922</v>
      </c>
      <c r="H147" s="129">
        <f t="shared" si="16"/>
        <v>205.15401949612951</v>
      </c>
      <c r="K147" s="18"/>
      <c r="L147" s="18"/>
      <c r="M147" s="18"/>
      <c r="N147" s="18"/>
    </row>
    <row r="148" spans="2:14">
      <c r="B148" s="23" t="s">
        <v>64</v>
      </c>
      <c r="C148" s="2" t="s">
        <v>68</v>
      </c>
      <c r="D148" s="23" t="s">
        <v>71</v>
      </c>
      <c r="E148" s="78">
        <f t="shared" ref="E148:H150" si="17">E130*365</f>
        <v>195.5128845432358</v>
      </c>
      <c r="F148" s="78">
        <f t="shared" si="17"/>
        <v>217.8500018080656</v>
      </c>
      <c r="G148" s="153">
        <f t="shared" si="17"/>
        <v>217.8500018080656</v>
      </c>
      <c r="H148" s="129">
        <f t="shared" si="17"/>
        <v>225.96234510974639</v>
      </c>
      <c r="K148" s="18"/>
      <c r="L148" s="18"/>
      <c r="M148" s="18"/>
      <c r="N148" s="18"/>
    </row>
    <row r="149" spans="2:14">
      <c r="B149" s="23" t="s">
        <v>64</v>
      </c>
      <c r="C149" s="2" t="s">
        <v>69</v>
      </c>
      <c r="D149" s="23" t="s">
        <v>71</v>
      </c>
      <c r="E149" s="78">
        <f t="shared" si="17"/>
        <v>204.19284042765364</v>
      </c>
      <c r="F149" s="78">
        <f t="shared" si="17"/>
        <v>228.00481767458908</v>
      </c>
      <c r="G149" s="153">
        <f t="shared" si="17"/>
        <v>228.00481767458908</v>
      </c>
      <c r="H149" s="129">
        <f t="shared" si="17"/>
        <v>229.99052657503898</v>
      </c>
      <c r="K149" s="18"/>
      <c r="L149" s="18"/>
      <c r="M149" s="18"/>
      <c r="N149" s="18"/>
    </row>
    <row r="150" spans="2:14">
      <c r="B150" s="23" t="s">
        <v>70</v>
      </c>
      <c r="C150" s="2" t="s">
        <v>65</v>
      </c>
      <c r="D150" s="23" t="s">
        <v>71</v>
      </c>
      <c r="E150" s="78">
        <f>E132*365</f>
        <v>104.64075072232328</v>
      </c>
      <c r="F150" s="78">
        <f t="shared" si="17"/>
        <v>106.92769318300603</v>
      </c>
      <c r="G150" s="153">
        <f t="shared" si="17"/>
        <v>106.92769318300603</v>
      </c>
      <c r="H150" s="129">
        <f t="shared" si="17"/>
        <v>108.79156237119133</v>
      </c>
      <c r="K150" s="18"/>
      <c r="L150" s="18"/>
      <c r="M150" s="18"/>
      <c r="N150" s="18"/>
    </row>
    <row r="151" spans="2:14">
      <c r="B151" s="23" t="s">
        <v>70</v>
      </c>
      <c r="C151" s="2" t="s">
        <v>68</v>
      </c>
      <c r="D151" s="23" t="s">
        <v>71</v>
      </c>
      <c r="E151" s="78">
        <f t="shared" ref="E151:H152" si="18">E133*365</f>
        <v>133.19063702880959</v>
      </c>
      <c r="F151" s="78">
        <f t="shared" si="18"/>
        <v>134.25125353627197</v>
      </c>
      <c r="G151" s="153">
        <f t="shared" si="18"/>
        <v>134.25125353627197</v>
      </c>
      <c r="H151" s="129">
        <f t="shared" si="18"/>
        <v>143.92126751599881</v>
      </c>
      <c r="K151" s="18"/>
      <c r="L151" s="18"/>
      <c r="M151" s="18"/>
      <c r="N151" s="18"/>
    </row>
    <row r="152" spans="2:14">
      <c r="B152" s="23" t="s">
        <v>70</v>
      </c>
      <c r="C152" s="2" t="s">
        <v>69</v>
      </c>
      <c r="D152" s="23" t="s">
        <v>71</v>
      </c>
      <c r="E152" s="78">
        <f>E134*365</f>
        <v>123.08252941610769</v>
      </c>
      <c r="F152" s="78">
        <f t="shared" si="18"/>
        <v>126.00546892976145</v>
      </c>
      <c r="G152" s="153">
        <f t="shared" si="18"/>
        <v>126.00546892976145</v>
      </c>
      <c r="H152" s="129">
        <f t="shared" si="18"/>
        <v>128.40004947802183</v>
      </c>
      <c r="K152" s="18"/>
      <c r="L152" s="18"/>
      <c r="M152" s="18"/>
      <c r="N152" s="18"/>
    </row>
    <row r="153" spans="2:14">
      <c r="B153" s="241" t="s">
        <v>77</v>
      </c>
      <c r="C153" s="242"/>
      <c r="D153" s="242"/>
      <c r="E153" s="242"/>
      <c r="F153" s="242"/>
      <c r="G153" s="242"/>
      <c r="H153" s="242"/>
      <c r="I153" t="s">
        <v>78</v>
      </c>
    </row>
    <row r="154" spans="2:14">
      <c r="B154" s="23" t="s">
        <v>64</v>
      </c>
      <c r="C154" s="2" t="s">
        <v>65</v>
      </c>
      <c r="D154" s="2"/>
      <c r="E154" s="16">
        <f>E140+E147</f>
        <v>2108.2315013122834</v>
      </c>
      <c r="F154" s="16">
        <f t="shared" ref="F154:H154" si="19">F140+F147</f>
        <v>1646.7342633366991</v>
      </c>
      <c r="G154" s="150">
        <f t="shared" si="19"/>
        <v>1052.2331247156098</v>
      </c>
      <c r="H154" s="123">
        <f t="shared" si="19"/>
        <v>974.23996301922125</v>
      </c>
      <c r="K154" s="75"/>
      <c r="L154" s="75"/>
      <c r="M154" s="75"/>
      <c r="N154" s="75"/>
    </row>
    <row r="155" spans="2:14">
      <c r="B155" s="23" t="s">
        <v>64</v>
      </c>
      <c r="C155" s="2" t="s">
        <v>68</v>
      </c>
      <c r="D155" s="2"/>
      <c r="E155" s="16">
        <f t="shared" ref="E155:H159" si="20">E141+E148</f>
        <v>2092.3718208708615</v>
      </c>
      <c r="F155" s="16">
        <f t="shared" si="20"/>
        <v>1627.6333923049372</v>
      </c>
      <c r="G155" s="150">
        <f t="shared" si="20"/>
        <v>1036.003589523435</v>
      </c>
      <c r="H155" s="123">
        <f t="shared" si="20"/>
        <v>982.51866767154968</v>
      </c>
      <c r="K155" s="75"/>
      <c r="L155" s="75"/>
      <c r="M155" s="75"/>
      <c r="N155" s="75"/>
    </row>
    <row r="156" spans="2:14">
      <c r="B156" s="23" t="s">
        <v>64</v>
      </c>
      <c r="C156" s="2" t="s">
        <v>69</v>
      </c>
      <c r="D156" s="2"/>
      <c r="E156" s="16">
        <f t="shared" si="20"/>
        <v>2233.5013124278107</v>
      </c>
      <c r="F156" s="16">
        <f t="shared" si="20"/>
        <v>1747.9821995567381</v>
      </c>
      <c r="G156" s="150">
        <f t="shared" si="20"/>
        <v>1121.854958890395</v>
      </c>
      <c r="H156" s="123">
        <f t="shared" si="20"/>
        <v>1039.5571864089984</v>
      </c>
      <c r="K156" s="75"/>
      <c r="L156" s="75"/>
      <c r="M156" s="75"/>
      <c r="N156" s="75"/>
    </row>
    <row r="157" spans="2:14">
      <c r="B157" s="23" t="s">
        <v>70</v>
      </c>
      <c r="C157" s="2" t="s">
        <v>65</v>
      </c>
      <c r="D157" s="2"/>
      <c r="E157" s="16">
        <f t="shared" si="20"/>
        <v>2143.3405911277073</v>
      </c>
      <c r="F157" s="16">
        <f t="shared" si="20"/>
        <v>1611.5982255286319</v>
      </c>
      <c r="G157" s="150">
        <f t="shared" si="20"/>
        <v>999.65281705876407</v>
      </c>
      <c r="H157" s="123">
        <f t="shared" si="20"/>
        <v>927.79812542359036</v>
      </c>
      <c r="K157" s="75"/>
      <c r="L157" s="75"/>
      <c r="M157" s="75"/>
      <c r="N157" s="75"/>
    </row>
    <row r="158" spans="2:14">
      <c r="B158" s="23" t="s">
        <v>70</v>
      </c>
      <c r="C158" s="2" t="s">
        <v>68</v>
      </c>
      <c r="D158" s="2"/>
      <c r="E158" s="16">
        <f t="shared" si="20"/>
        <v>2232.4048196673489</v>
      </c>
      <c r="F158" s="16">
        <f t="shared" si="20"/>
        <v>1668.6601381435416</v>
      </c>
      <c r="G158" s="150">
        <f t="shared" si="20"/>
        <v>1012.544651767573</v>
      </c>
      <c r="H158" s="123">
        <f t="shared" si="20"/>
        <v>937.87963509286669</v>
      </c>
      <c r="K158" s="75"/>
      <c r="L158" s="75"/>
      <c r="M158" s="75"/>
      <c r="N158" s="75"/>
    </row>
    <row r="159" spans="2:14">
      <c r="B159" s="23" t="s">
        <v>70</v>
      </c>
      <c r="C159" s="2" t="s">
        <v>69</v>
      </c>
      <c r="D159" s="2"/>
      <c r="E159" s="16">
        <f t="shared" si="20"/>
        <v>2270.3153593331667</v>
      </c>
      <c r="F159" s="16">
        <f t="shared" si="20"/>
        <v>1710.8136197614861</v>
      </c>
      <c r="G159" s="150">
        <f t="shared" si="20"/>
        <v>1066.3303779289577</v>
      </c>
      <c r="H159" s="123">
        <f t="shared" si="20"/>
        <v>990.46332242024459</v>
      </c>
      <c r="K159" s="75"/>
      <c r="L159" s="75"/>
      <c r="M159" s="75"/>
      <c r="N159" s="75"/>
    </row>
    <row r="160" spans="2:14">
      <c r="B160" s="251" t="s">
        <v>77</v>
      </c>
      <c r="C160" s="251"/>
      <c r="D160" s="251"/>
      <c r="E160" s="251"/>
      <c r="F160" s="251"/>
      <c r="G160" s="251"/>
      <c r="H160" s="251"/>
      <c r="I160" t="s">
        <v>79</v>
      </c>
      <c r="K160" s="79"/>
      <c r="L160" s="79"/>
      <c r="M160" s="79"/>
      <c r="N160" s="79"/>
    </row>
    <row r="161" spans="1:14">
      <c r="B161" s="23" t="s">
        <v>80</v>
      </c>
      <c r="C161" s="2" t="s">
        <v>65</v>
      </c>
      <c r="D161" s="2"/>
      <c r="E161" s="16">
        <f>E154+E157</f>
        <v>4251.5720924399902</v>
      </c>
      <c r="F161" s="16">
        <f t="shared" ref="F161:H161" si="21">F154+F157</f>
        <v>3258.332488865331</v>
      </c>
      <c r="G161" s="150">
        <f t="shared" si="21"/>
        <v>2051.8859417743738</v>
      </c>
      <c r="H161" s="123">
        <f t="shared" si="21"/>
        <v>1902.0380884428116</v>
      </c>
      <c r="K161" s="75"/>
      <c r="L161" s="75"/>
      <c r="M161" s="75"/>
      <c r="N161" s="75"/>
    </row>
    <row r="162" spans="1:14">
      <c r="B162" s="23" t="s">
        <v>80</v>
      </c>
      <c r="C162" s="2" t="s">
        <v>68</v>
      </c>
      <c r="D162" s="2"/>
      <c r="E162" s="16">
        <f t="shared" ref="E162:H163" si="22">E155+E158</f>
        <v>4324.7766405382099</v>
      </c>
      <c r="F162" s="16">
        <f t="shared" si="22"/>
        <v>3296.293530448479</v>
      </c>
      <c r="G162" s="150">
        <f t="shared" si="22"/>
        <v>2048.5482412910078</v>
      </c>
      <c r="H162" s="123">
        <f t="shared" si="22"/>
        <v>1920.3983027644163</v>
      </c>
      <c r="K162" s="75"/>
      <c r="L162" s="75"/>
      <c r="M162" s="75"/>
      <c r="N162" s="75"/>
    </row>
    <row r="163" spans="1:14">
      <c r="B163" s="23" t="s">
        <v>80</v>
      </c>
      <c r="C163" s="2" t="s">
        <v>69</v>
      </c>
      <c r="D163" s="2"/>
      <c r="E163" s="16">
        <f t="shared" si="22"/>
        <v>4503.8166717609774</v>
      </c>
      <c r="F163" s="16">
        <f t="shared" si="22"/>
        <v>3458.7958193182239</v>
      </c>
      <c r="G163" s="150">
        <f t="shared" si="22"/>
        <v>2188.1853368193524</v>
      </c>
      <c r="H163" s="123">
        <f t="shared" si="22"/>
        <v>2030.020508829243</v>
      </c>
      <c r="K163" s="75"/>
      <c r="L163" s="75"/>
      <c r="M163" s="75"/>
      <c r="N163" s="75"/>
    </row>
    <row r="164" spans="1:14">
      <c r="E164" s="26"/>
      <c r="F164" s="26"/>
      <c r="G164" s="26"/>
      <c r="H164" s="124"/>
      <c r="I164" s="26"/>
    </row>
    <row r="165" spans="1:14" s="66" customFormat="1">
      <c r="A165" s="65" t="s">
        <v>98</v>
      </c>
      <c r="B165" s="171"/>
      <c r="E165" s="80"/>
      <c r="F165" s="80"/>
      <c r="G165" s="80"/>
      <c r="H165" s="130"/>
      <c r="I165" s="80"/>
    </row>
    <row r="166" spans="1:14">
      <c r="A166" s="8"/>
      <c r="E166" s="56"/>
      <c r="F166" s="56"/>
      <c r="G166" s="56"/>
      <c r="H166" s="131"/>
      <c r="I166" s="56"/>
    </row>
    <row r="167" spans="1:14">
      <c r="B167" s="168" t="s">
        <v>99</v>
      </c>
      <c r="E167" s="26"/>
      <c r="F167" s="26"/>
      <c r="G167" s="26"/>
      <c r="H167" s="124"/>
      <c r="I167" s="26"/>
    </row>
    <row r="168" spans="1:14" ht="25.5">
      <c r="B168" s="23"/>
      <c r="C168" s="2"/>
      <c r="D168" s="2"/>
      <c r="E168" s="24" t="s">
        <v>50</v>
      </c>
      <c r="F168" s="24" t="s">
        <v>51</v>
      </c>
      <c r="G168" s="146" t="s">
        <v>52</v>
      </c>
      <c r="H168" s="117" t="s">
        <v>53</v>
      </c>
    </row>
    <row r="169" spans="1:14">
      <c r="B169" s="169" t="s">
        <v>55</v>
      </c>
      <c r="C169" s="5" t="s">
        <v>56</v>
      </c>
      <c r="D169" s="5" t="s">
        <v>57</v>
      </c>
      <c r="E169" s="22" t="s">
        <v>58</v>
      </c>
      <c r="F169" s="22" t="s">
        <v>59</v>
      </c>
      <c r="G169" s="147" t="s">
        <v>60</v>
      </c>
      <c r="H169" s="118" t="s">
        <v>61</v>
      </c>
      <c r="I169" t="s">
        <v>100</v>
      </c>
    </row>
    <row r="170" spans="1:14">
      <c r="B170" s="23" t="s">
        <v>64</v>
      </c>
      <c r="C170" s="2" t="s">
        <v>65</v>
      </c>
      <c r="D170" s="2" t="s">
        <v>71</v>
      </c>
      <c r="E170" s="16">
        <f>E147</f>
        <v>181.50868900212276</v>
      </c>
      <c r="F170" s="16">
        <f>F147</f>
        <v>203.6135467634922</v>
      </c>
      <c r="G170" s="150">
        <f t="shared" ref="F170:H171" si="23">G147</f>
        <v>203.6135467634922</v>
      </c>
      <c r="H170" s="123">
        <f t="shared" si="23"/>
        <v>205.15401949612951</v>
      </c>
      <c r="I170" s="18"/>
      <c r="K170" s="18"/>
      <c r="L170" s="18"/>
      <c r="M170" s="18"/>
      <c r="N170" s="18"/>
    </row>
    <row r="171" spans="1:14">
      <c r="B171" s="23" t="s">
        <v>64</v>
      </c>
      <c r="C171" s="2" t="s">
        <v>68</v>
      </c>
      <c r="D171" s="2" t="s">
        <v>71</v>
      </c>
      <c r="E171" s="16">
        <f>E148</f>
        <v>195.5128845432358</v>
      </c>
      <c r="F171" s="16">
        <f t="shared" si="23"/>
        <v>217.8500018080656</v>
      </c>
      <c r="G171" s="150">
        <f t="shared" si="23"/>
        <v>217.8500018080656</v>
      </c>
      <c r="H171" s="123">
        <f t="shared" si="23"/>
        <v>225.96234510974639</v>
      </c>
      <c r="I171" s="18"/>
      <c r="K171" s="18"/>
      <c r="L171" s="18"/>
      <c r="M171" s="18"/>
      <c r="N171" s="18"/>
    </row>
    <row r="172" spans="1:14">
      <c r="B172" s="23" t="s">
        <v>70</v>
      </c>
      <c r="C172" s="2" t="s">
        <v>65</v>
      </c>
      <c r="D172" s="2" t="s">
        <v>71</v>
      </c>
      <c r="E172" s="16">
        <f>E150</f>
        <v>104.64075072232328</v>
      </c>
      <c r="F172" s="16">
        <f t="shared" ref="F172:H173" si="24">F150</f>
        <v>106.92769318300603</v>
      </c>
      <c r="G172" s="150">
        <f t="shared" si="24"/>
        <v>106.92769318300603</v>
      </c>
      <c r="H172" s="123">
        <f t="shared" si="24"/>
        <v>108.79156237119133</v>
      </c>
      <c r="I172" s="18"/>
      <c r="K172" s="18"/>
      <c r="L172" s="18"/>
      <c r="M172" s="18"/>
      <c r="N172" s="18"/>
    </row>
    <row r="173" spans="1:14">
      <c r="B173" s="23" t="s">
        <v>70</v>
      </c>
      <c r="C173" s="2" t="s">
        <v>68</v>
      </c>
      <c r="D173" s="2" t="s">
        <v>71</v>
      </c>
      <c r="E173" s="16">
        <f>E151</f>
        <v>133.19063702880959</v>
      </c>
      <c r="F173" s="16">
        <f t="shared" si="24"/>
        <v>134.25125353627197</v>
      </c>
      <c r="G173" s="150">
        <f t="shared" si="24"/>
        <v>134.25125353627197</v>
      </c>
      <c r="H173" s="123">
        <f t="shared" si="24"/>
        <v>143.92126751599881</v>
      </c>
      <c r="I173" s="18"/>
      <c r="K173" s="18"/>
      <c r="L173" s="18"/>
      <c r="M173" s="18"/>
      <c r="N173" s="18"/>
    </row>
    <row r="175" spans="1:14">
      <c r="B175" s="172" t="s">
        <v>25</v>
      </c>
      <c r="C175" s="82"/>
      <c r="D175" s="82"/>
      <c r="E175" s="82"/>
      <c r="F175" s="82"/>
      <c r="G175" s="82"/>
      <c r="H175" s="132"/>
    </row>
    <row r="176" spans="1:14" ht="25.5">
      <c r="E176" s="24" t="s">
        <v>50</v>
      </c>
      <c r="F176" s="24" t="s">
        <v>51</v>
      </c>
      <c r="G176" s="146" t="s">
        <v>52</v>
      </c>
      <c r="H176" s="117" t="s">
        <v>53</v>
      </c>
    </row>
    <row r="177" spans="2:14">
      <c r="B177" s="169" t="s">
        <v>55</v>
      </c>
      <c r="C177" s="5" t="s">
        <v>101</v>
      </c>
      <c r="D177" s="5" t="s">
        <v>57</v>
      </c>
      <c r="E177" s="53" t="s">
        <v>58</v>
      </c>
      <c r="F177" s="53" t="s">
        <v>59</v>
      </c>
      <c r="G177" s="154" t="s">
        <v>60</v>
      </c>
      <c r="H177" s="133" t="s">
        <v>61</v>
      </c>
      <c r="I177" t="s">
        <v>102</v>
      </c>
    </row>
    <row r="178" spans="2:14">
      <c r="B178" s="23" t="s">
        <v>64</v>
      </c>
      <c r="C178" s="2" t="s">
        <v>103</v>
      </c>
      <c r="D178" s="2" t="s">
        <v>71</v>
      </c>
      <c r="E178" s="83">
        <f>E171-E170</f>
        <v>14.004195541113035</v>
      </c>
      <c r="F178" s="83">
        <f>F171-F170</f>
        <v>14.236455044573404</v>
      </c>
      <c r="G178" s="155">
        <f>G171-G170</f>
        <v>14.236455044573404</v>
      </c>
      <c r="H178" s="134">
        <f>H171-H170</f>
        <v>20.808325613616887</v>
      </c>
      <c r="J178" s="18"/>
      <c r="K178" s="18"/>
      <c r="L178" s="18"/>
      <c r="M178" s="18"/>
      <c r="N178" s="18"/>
    </row>
    <row r="179" spans="2:14">
      <c r="B179" s="23" t="s">
        <v>70</v>
      </c>
      <c r="C179" s="2" t="s">
        <v>103</v>
      </c>
      <c r="D179" s="2" t="s">
        <v>71</v>
      </c>
      <c r="E179" s="83">
        <f>E173-E172</f>
        <v>28.549886306486314</v>
      </c>
      <c r="F179" s="83">
        <f>F173-F172</f>
        <v>27.323560353265947</v>
      </c>
      <c r="G179" s="155">
        <f>G173-G172</f>
        <v>27.323560353265947</v>
      </c>
      <c r="H179" s="134">
        <f>H173-H172</f>
        <v>35.129705144807474</v>
      </c>
      <c r="J179" s="18"/>
      <c r="K179" s="18"/>
      <c r="L179" s="18"/>
      <c r="M179" s="18"/>
      <c r="N179" s="18"/>
    </row>
    <row r="180" spans="2:14">
      <c r="E180" s="84"/>
      <c r="F180" s="84"/>
      <c r="G180" s="84"/>
    </row>
    <row r="181" spans="2:14">
      <c r="F181" s="18"/>
      <c r="G181" s="18"/>
      <c r="H181" s="135"/>
    </row>
    <row r="182" spans="2:14">
      <c r="B182" s="168" t="s">
        <v>104</v>
      </c>
      <c r="E182" s="11"/>
    </row>
    <row r="183" spans="2:14" ht="25.5" customHeight="1">
      <c r="B183" s="173" t="s">
        <v>55</v>
      </c>
      <c r="C183" s="22" t="s">
        <v>68</v>
      </c>
      <c r="D183" s="22" t="s">
        <v>65</v>
      </c>
      <c r="E183" s="249" t="s">
        <v>105</v>
      </c>
      <c r="F183" s="249"/>
      <c r="I183" s="162" t="s">
        <v>106</v>
      </c>
      <c r="J183" s="252" t="s">
        <v>106</v>
      </c>
      <c r="K183" s="253"/>
      <c r="L183" s="254"/>
    </row>
    <row r="184" spans="2:14">
      <c r="B184" s="23" t="s">
        <v>64</v>
      </c>
      <c r="C184" s="50">
        <f>'Customer Numbers - Yorkshire'!$D$5</f>
        <v>337790</v>
      </c>
      <c r="D184" s="50">
        <f>'Customer Numbers - Yorkshire'!$C$5</f>
        <v>1476568</v>
      </c>
      <c r="E184" s="250">
        <f>C184/(C184+D184)</f>
        <v>0.18617604684411787</v>
      </c>
      <c r="F184" s="250"/>
      <c r="I184" s="86">
        <f>E192*D184+C184*E193</f>
        <v>334052219.17234606</v>
      </c>
      <c r="J184" s="85">
        <f>E192*D184+C184*E193</f>
        <v>334052219.17234606</v>
      </c>
      <c r="K184" s="86">
        <f>E170*D184+E171*C184</f>
        <v>334052219.17234606</v>
      </c>
      <c r="L184" s="87">
        <f>J184-K184</f>
        <v>0</v>
      </c>
    </row>
    <row r="185" spans="2:14">
      <c r="B185" s="23" t="s">
        <v>70</v>
      </c>
      <c r="C185" s="50">
        <f>'Customer Numbers - Yorkshire'!$D$10</f>
        <v>301236</v>
      </c>
      <c r="D185" s="50">
        <f>'Customer Numbers - Yorkshire'!$C$10</f>
        <v>1334175</v>
      </c>
      <c r="E185" s="250">
        <f>C185/(C185+D185)</f>
        <v>0.18419589937942205</v>
      </c>
      <c r="F185" s="250"/>
      <c r="I185" s="88"/>
      <c r="J185" s="89"/>
      <c r="K185" s="89"/>
      <c r="L185" s="247"/>
      <c r="M185" s="247"/>
    </row>
    <row r="187" spans="2:14">
      <c r="B187" s="168" t="s">
        <v>107</v>
      </c>
    </row>
    <row r="188" spans="2:14">
      <c r="B188" s="248" t="s">
        <v>108</v>
      </c>
      <c r="C188" s="248"/>
      <c r="D188" s="54">
        <v>1</v>
      </c>
    </row>
    <row r="190" spans="2:14" ht="25.5">
      <c r="B190" s="23"/>
      <c r="C190" s="2"/>
      <c r="D190" s="2"/>
      <c r="E190" s="24" t="s">
        <v>50</v>
      </c>
      <c r="F190" s="24" t="s">
        <v>51</v>
      </c>
      <c r="G190" s="146" t="s">
        <v>52</v>
      </c>
      <c r="H190" s="117" t="s">
        <v>53</v>
      </c>
    </row>
    <row r="191" spans="2:14">
      <c r="B191" s="169" t="s">
        <v>55</v>
      </c>
      <c r="C191" s="5" t="s">
        <v>56</v>
      </c>
      <c r="D191" s="5" t="s">
        <v>57</v>
      </c>
      <c r="E191" s="22" t="s">
        <v>58</v>
      </c>
      <c r="F191" s="22" t="s">
        <v>59</v>
      </c>
      <c r="G191" s="147" t="s">
        <v>60</v>
      </c>
      <c r="H191" s="118" t="s">
        <v>61</v>
      </c>
      <c r="I191" t="s">
        <v>109</v>
      </c>
    </row>
    <row r="192" spans="2:14">
      <c r="B192" s="23" t="s">
        <v>64</v>
      </c>
      <c r="C192" s="2" t="s">
        <v>65</v>
      </c>
      <c r="D192" s="2" t="s">
        <v>71</v>
      </c>
      <c r="E192" s="69">
        <f>IF(E178&lt;0,E170,E170+($E$184*E178)*$D$188)</f>
        <v>184.11593476719921</v>
      </c>
      <c r="F192" s="69">
        <f>IF(F178&lt;0,F170,F170+($E$184*F178)*$D$188)</f>
        <v>206.26403368476488</v>
      </c>
      <c r="G192" s="149">
        <f>IF(G178&lt;0,G170,G170+($E$184*G178)*$D$188)</f>
        <v>206.26403368476488</v>
      </c>
      <c r="H192" s="122">
        <f>IF(H178&lt;0,H170,H170+($E$184*H178)*$D$188)</f>
        <v>209.02803130031791</v>
      </c>
      <c r="I192" s="12" t="s">
        <v>110</v>
      </c>
    </row>
    <row r="193" spans="2:14">
      <c r="B193" s="23" t="s">
        <v>64</v>
      </c>
      <c r="C193" s="2" t="s">
        <v>68</v>
      </c>
      <c r="D193" s="2" t="s">
        <v>71</v>
      </c>
      <c r="E193" s="90">
        <f>IF(E178&lt;=0,E171,E192+E178*(1-$D$188))</f>
        <v>184.11593476719921</v>
      </c>
      <c r="F193" s="90">
        <f>IF(F178&lt;=0,F171,F192+F178*(1-$D$188))</f>
        <v>206.26403368476488</v>
      </c>
      <c r="G193" s="156">
        <f>IF(G178&lt;=0,G171,G192+G178*(1-$D$188))</f>
        <v>206.26403368476488</v>
      </c>
      <c r="H193" s="137">
        <f>IF(H178&lt;=0,H171,H192+H178*(1-$D$188))</f>
        <v>209.02803130031791</v>
      </c>
      <c r="I193" s="18" t="s">
        <v>111</v>
      </c>
      <c r="K193" s="18"/>
      <c r="L193" s="18"/>
      <c r="M193" s="18"/>
      <c r="N193" s="18"/>
    </row>
    <row r="194" spans="2:14">
      <c r="B194" s="23" t="s">
        <v>70</v>
      </c>
      <c r="C194" s="2" t="s">
        <v>65</v>
      </c>
      <c r="D194" s="2" t="s">
        <v>71</v>
      </c>
      <c r="E194" s="69">
        <f>IF(E179&lt;0,E172,E172+($E$185*E179)*$D$188)</f>
        <v>109.89952270772677</v>
      </c>
      <c r="F194" s="69">
        <f>IF(F179&lt;0,F172,F172+($E$185*F179)*$D$188)</f>
        <v>111.96058095652377</v>
      </c>
      <c r="G194" s="149">
        <f>IF(G179&lt;0,G172,G172+($E$185*G179)*$D$188)</f>
        <v>111.96058095652377</v>
      </c>
      <c r="H194" s="122">
        <f>IF(H179&lt;0,H172,H172+($E$185*H179)*$D$188)</f>
        <v>115.26231000527305</v>
      </c>
      <c r="I194" s="18"/>
      <c r="K194" s="18"/>
      <c r="L194" s="18"/>
      <c r="M194" s="18"/>
      <c r="N194" s="18"/>
    </row>
    <row r="195" spans="2:14">
      <c r="B195" s="23" t="s">
        <v>70</v>
      </c>
      <c r="C195" s="2" t="s">
        <v>68</v>
      </c>
      <c r="D195" s="2" t="s">
        <v>71</v>
      </c>
      <c r="E195" s="69">
        <f>IF(E179&lt;=0,E173,E194+E179*(1-$D$188))</f>
        <v>109.89952270772677</v>
      </c>
      <c r="F195" s="69">
        <f>IF(F179&lt;=0,F173,F194+F179*(1-$D$188))</f>
        <v>111.96058095652377</v>
      </c>
      <c r="G195" s="149">
        <f>IF(G179&lt;=0,G173,G194+G179*(1-$D$188))</f>
        <v>111.96058095652377</v>
      </c>
      <c r="H195" s="122">
        <f>IF(H179&lt;=0,H173,H194+H179*(1-$D$188))</f>
        <v>115.26231000527305</v>
      </c>
      <c r="I195" s="18"/>
      <c r="K195" s="18"/>
      <c r="L195" s="18"/>
      <c r="M195" s="18"/>
      <c r="N195" s="18"/>
    </row>
    <row r="196" spans="2:14">
      <c r="E196" s="84"/>
      <c r="F196" s="84"/>
      <c r="I196" s="18"/>
      <c r="K196" s="18"/>
      <c r="L196" s="18"/>
      <c r="M196" s="18"/>
      <c r="N196" s="18"/>
    </row>
    <row r="197" spans="2:14">
      <c r="B197" s="168" t="s">
        <v>112</v>
      </c>
    </row>
    <row r="198" spans="2:14" ht="25.5">
      <c r="B198" s="23"/>
      <c r="C198" s="2"/>
      <c r="D198" s="2"/>
      <c r="E198" s="24" t="s">
        <v>50</v>
      </c>
      <c r="F198" s="24" t="s">
        <v>51</v>
      </c>
      <c r="G198" s="146" t="s">
        <v>52</v>
      </c>
      <c r="H198" s="117" t="s">
        <v>53</v>
      </c>
    </row>
    <row r="199" spans="2:14">
      <c r="B199" s="169" t="s">
        <v>55</v>
      </c>
      <c r="C199" s="5" t="s">
        <v>56</v>
      </c>
      <c r="D199" s="5" t="s">
        <v>57</v>
      </c>
      <c r="E199" s="22" t="s">
        <v>58</v>
      </c>
      <c r="F199" s="22" t="s">
        <v>59</v>
      </c>
      <c r="G199" s="147" t="s">
        <v>60</v>
      </c>
      <c r="H199" s="118" t="s">
        <v>61</v>
      </c>
      <c r="I199" t="s">
        <v>113</v>
      </c>
    </row>
    <row r="200" spans="2:14">
      <c r="B200" s="23" t="s">
        <v>64</v>
      </c>
      <c r="C200" s="2" t="s">
        <v>65</v>
      </c>
      <c r="D200" s="2" t="s">
        <v>71</v>
      </c>
      <c r="E200" s="16">
        <f>E192/365</f>
        <v>0.50442721854027184</v>
      </c>
      <c r="F200" s="16">
        <f t="shared" ref="F200:H203" si="25">F192/365</f>
        <v>0.56510694160209551</v>
      </c>
      <c r="G200" s="150">
        <f t="shared" si="25"/>
        <v>0.56510694160209551</v>
      </c>
      <c r="H200" s="123">
        <f t="shared" si="25"/>
        <v>0.5726795378090902</v>
      </c>
      <c r="I200" s="56"/>
      <c r="K200" s="56"/>
      <c r="L200" s="56"/>
      <c r="M200" s="56"/>
      <c r="N200" s="56"/>
    </row>
    <row r="201" spans="2:14">
      <c r="B201" s="23" t="s">
        <v>64</v>
      </c>
      <c r="C201" s="2" t="s">
        <v>68</v>
      </c>
      <c r="D201" s="2" t="s">
        <v>71</v>
      </c>
      <c r="E201" s="16">
        <f t="shared" ref="E201:G203" si="26">E193/365</f>
        <v>0.50442721854027184</v>
      </c>
      <c r="F201" s="16">
        <f t="shared" si="26"/>
        <v>0.56510694160209551</v>
      </c>
      <c r="G201" s="150">
        <f>G193/365</f>
        <v>0.56510694160209551</v>
      </c>
      <c r="H201" s="123">
        <f t="shared" si="25"/>
        <v>0.5726795378090902</v>
      </c>
      <c r="I201" s="56"/>
      <c r="K201" s="56"/>
      <c r="L201" s="56"/>
      <c r="M201" s="56"/>
      <c r="N201" s="56"/>
    </row>
    <row r="202" spans="2:14">
      <c r="B202" s="23" t="s">
        <v>70</v>
      </c>
      <c r="C202" s="2" t="s">
        <v>65</v>
      </c>
      <c r="D202" s="2" t="s">
        <v>71</v>
      </c>
      <c r="E202" s="16">
        <f t="shared" si="26"/>
        <v>0.30109458276089529</v>
      </c>
      <c r="F202" s="16">
        <f t="shared" si="26"/>
        <v>0.30674131768910623</v>
      </c>
      <c r="G202" s="150">
        <f t="shared" si="26"/>
        <v>0.30674131768910623</v>
      </c>
      <c r="H202" s="123">
        <f t="shared" si="25"/>
        <v>0.31578715069937824</v>
      </c>
      <c r="I202" s="56"/>
      <c r="K202" s="56"/>
      <c r="L202" s="56"/>
      <c r="M202" s="56"/>
      <c r="N202" s="56"/>
    </row>
    <row r="203" spans="2:14">
      <c r="B203" s="23" t="s">
        <v>70</v>
      </c>
      <c r="C203" s="2" t="s">
        <v>68</v>
      </c>
      <c r="D203" s="2" t="s">
        <v>71</v>
      </c>
      <c r="E203" s="16">
        <f t="shared" si="26"/>
        <v>0.30109458276089529</v>
      </c>
      <c r="F203" s="16">
        <f t="shared" si="26"/>
        <v>0.30674131768910623</v>
      </c>
      <c r="G203" s="150">
        <f t="shared" si="26"/>
        <v>0.30674131768910623</v>
      </c>
      <c r="H203" s="123">
        <f t="shared" si="25"/>
        <v>0.31578715069937824</v>
      </c>
      <c r="I203" s="56"/>
      <c r="K203" s="56"/>
      <c r="L203" s="56"/>
      <c r="M203" s="56"/>
      <c r="N203" s="56"/>
    </row>
    <row r="205" spans="2:14">
      <c r="B205" s="172" t="s">
        <v>26</v>
      </c>
      <c r="C205" s="82"/>
      <c r="D205" s="82"/>
      <c r="E205" s="82"/>
      <c r="F205" s="82"/>
      <c r="G205" s="82"/>
      <c r="H205" s="132"/>
    </row>
    <row r="206" spans="2:14" ht="25.5">
      <c r="B206" s="23"/>
      <c r="C206" s="2"/>
      <c r="D206" s="2"/>
      <c r="E206" s="24" t="s">
        <v>50</v>
      </c>
      <c r="F206" s="24" t="s">
        <v>51</v>
      </c>
      <c r="G206" s="146" t="s">
        <v>52</v>
      </c>
      <c r="H206" s="117" t="s">
        <v>53</v>
      </c>
    </row>
    <row r="207" spans="2:14">
      <c r="B207" s="169" t="s">
        <v>55</v>
      </c>
      <c r="C207" s="5" t="s">
        <v>56</v>
      </c>
      <c r="D207" s="5" t="s">
        <v>57</v>
      </c>
      <c r="E207" s="22" t="s">
        <v>58</v>
      </c>
      <c r="F207" s="22" t="s">
        <v>59</v>
      </c>
      <c r="G207" s="147" t="s">
        <v>60</v>
      </c>
      <c r="H207" s="118" t="s">
        <v>61</v>
      </c>
      <c r="I207" t="s">
        <v>114</v>
      </c>
    </row>
    <row r="208" spans="2:14">
      <c r="B208" s="23" t="s">
        <v>64</v>
      </c>
      <c r="C208" s="2" t="s">
        <v>65</v>
      </c>
      <c r="D208" s="2" t="s">
        <v>71</v>
      </c>
      <c r="E208" s="69">
        <f>E192-E170</f>
        <v>2.607245765076442</v>
      </c>
      <c r="F208" s="69">
        <f t="shared" ref="E208:H211" si="27">F192-F170</f>
        <v>2.6504869212726874</v>
      </c>
      <c r="G208" s="149">
        <f t="shared" si="27"/>
        <v>2.6504869212726874</v>
      </c>
      <c r="H208" s="122">
        <f t="shared" si="27"/>
        <v>3.8740118041883989</v>
      </c>
      <c r="I208" s="56"/>
      <c r="K208" s="56"/>
      <c r="L208" s="56"/>
      <c r="M208" s="56"/>
      <c r="N208" s="56"/>
    </row>
    <row r="209" spans="2:14">
      <c r="B209" s="23" t="s">
        <v>64</v>
      </c>
      <c r="C209" s="2" t="s">
        <v>68</v>
      </c>
      <c r="D209" s="2" t="s">
        <v>71</v>
      </c>
      <c r="E209" s="69">
        <f t="shared" si="27"/>
        <v>-11.396949776036593</v>
      </c>
      <c r="F209" s="69">
        <f t="shared" si="27"/>
        <v>-11.585968123300717</v>
      </c>
      <c r="G209" s="149">
        <f t="shared" si="27"/>
        <v>-11.585968123300717</v>
      </c>
      <c r="H209" s="122">
        <f t="shared" si="27"/>
        <v>-16.934313809428488</v>
      </c>
      <c r="I209" s="56"/>
      <c r="K209" s="56"/>
      <c r="L209" s="56"/>
      <c r="M209" s="56"/>
      <c r="N209" s="56"/>
    </row>
    <row r="210" spans="2:14">
      <c r="B210" s="23" t="s">
        <v>70</v>
      </c>
      <c r="C210" s="2" t="s">
        <v>65</v>
      </c>
      <c r="D210" s="2" t="s">
        <v>71</v>
      </c>
      <c r="E210" s="69">
        <f t="shared" si="27"/>
        <v>5.2587719854034987</v>
      </c>
      <c r="F210" s="69">
        <f t="shared" si="27"/>
        <v>5.0328877735177429</v>
      </c>
      <c r="G210" s="149">
        <f t="shared" si="27"/>
        <v>5.0328877735177429</v>
      </c>
      <c r="H210" s="122">
        <f t="shared" si="27"/>
        <v>6.470747634081718</v>
      </c>
      <c r="I210" s="56"/>
      <c r="K210" s="56"/>
      <c r="L210" s="56"/>
      <c r="M210" s="56"/>
      <c r="N210" s="56"/>
    </row>
    <row r="211" spans="2:14">
      <c r="B211" s="23" t="s">
        <v>70</v>
      </c>
      <c r="C211" s="2" t="s">
        <v>68</v>
      </c>
      <c r="D211" s="2" t="s">
        <v>71</v>
      </c>
      <c r="E211" s="69">
        <f t="shared" si="27"/>
        <v>-23.291114321082816</v>
      </c>
      <c r="F211" s="69">
        <f t="shared" si="27"/>
        <v>-22.290672579748204</v>
      </c>
      <c r="G211" s="149">
        <f t="shared" si="27"/>
        <v>-22.290672579748204</v>
      </c>
      <c r="H211" s="122">
        <f t="shared" si="27"/>
        <v>-28.658957510725756</v>
      </c>
      <c r="I211" s="56"/>
      <c r="K211" s="56"/>
      <c r="L211" s="56"/>
      <c r="M211" s="56"/>
      <c r="N211" s="56"/>
    </row>
    <row r="213" spans="2:14">
      <c r="B213" s="172" t="s">
        <v>27</v>
      </c>
      <c r="C213" s="82"/>
      <c r="D213" s="82"/>
      <c r="E213" s="82"/>
      <c r="F213" s="82"/>
      <c r="G213" s="82"/>
      <c r="H213" s="132"/>
    </row>
    <row r="214" spans="2:14" ht="25.5">
      <c r="B214" s="23"/>
      <c r="C214" s="2"/>
      <c r="D214" s="2"/>
      <c r="E214" s="24" t="s">
        <v>50</v>
      </c>
      <c r="F214" s="24" t="s">
        <v>51</v>
      </c>
      <c r="G214" s="146" t="s">
        <v>52</v>
      </c>
      <c r="H214" s="117" t="s">
        <v>53</v>
      </c>
    </row>
    <row r="215" spans="2:14">
      <c r="B215" s="169" t="s">
        <v>55</v>
      </c>
      <c r="C215" s="5" t="s">
        <v>56</v>
      </c>
      <c r="D215" s="5" t="s">
        <v>57</v>
      </c>
      <c r="E215" s="22" t="s">
        <v>58</v>
      </c>
      <c r="F215" s="22" t="s">
        <v>59</v>
      </c>
      <c r="G215" s="147" t="s">
        <v>60</v>
      </c>
      <c r="H215" s="118" t="s">
        <v>61</v>
      </c>
      <c r="I215" t="s">
        <v>115</v>
      </c>
    </row>
    <row r="216" spans="2:14">
      <c r="B216" s="23" t="s">
        <v>64</v>
      </c>
      <c r="C216" s="2" t="s">
        <v>65</v>
      </c>
      <c r="D216" s="2" t="s">
        <v>71</v>
      </c>
      <c r="E216" s="16">
        <f>E208/365</f>
        <v>7.1431390824012106E-3</v>
      </c>
      <c r="F216" s="16">
        <f t="shared" ref="E216:H219" si="28">F208/365</f>
        <v>7.2616080034868151E-3</v>
      </c>
      <c r="G216" s="150">
        <f t="shared" si="28"/>
        <v>7.2616080034868151E-3</v>
      </c>
      <c r="H216" s="123">
        <f t="shared" si="28"/>
        <v>1.0613730970379175E-2</v>
      </c>
      <c r="J216" s="56"/>
      <c r="K216" s="56"/>
      <c r="L216" s="56"/>
      <c r="M216" s="56"/>
      <c r="N216" s="56"/>
    </row>
    <row r="217" spans="2:14">
      <c r="B217" s="23" t="s">
        <v>64</v>
      </c>
      <c r="C217" s="2" t="s">
        <v>68</v>
      </c>
      <c r="D217" s="2" t="s">
        <v>71</v>
      </c>
      <c r="E217" s="16">
        <f t="shared" si="28"/>
        <v>-3.1224519934346828E-2</v>
      </c>
      <c r="F217" s="16">
        <f t="shared" si="28"/>
        <v>-3.1742378420001965E-2</v>
      </c>
      <c r="G217" s="150">
        <f t="shared" si="28"/>
        <v>-3.1742378420001965E-2</v>
      </c>
      <c r="H217" s="123">
        <f t="shared" si="28"/>
        <v>-4.6395380299804077E-2</v>
      </c>
      <c r="J217" s="56"/>
      <c r="K217" s="56"/>
      <c r="L217" s="56"/>
      <c r="M217" s="56"/>
      <c r="N217" s="56"/>
    </row>
    <row r="218" spans="2:14">
      <c r="B218" s="23" t="s">
        <v>70</v>
      </c>
      <c r="C218" s="2" t="s">
        <v>65</v>
      </c>
      <c r="D218" s="2" t="s">
        <v>71</v>
      </c>
      <c r="E218" s="16">
        <f t="shared" si="28"/>
        <v>1.4407594480557531E-2</v>
      </c>
      <c r="F218" s="16">
        <f t="shared" si="28"/>
        <v>1.3788733626076008E-2</v>
      </c>
      <c r="G218" s="150">
        <f t="shared" si="28"/>
        <v>1.3788733626076008E-2</v>
      </c>
      <c r="H218" s="123">
        <f t="shared" si="28"/>
        <v>1.7728075709812927E-2</v>
      </c>
      <c r="J218" s="56"/>
      <c r="K218" s="56"/>
      <c r="L218" s="56"/>
      <c r="M218" s="56"/>
      <c r="N218" s="56"/>
    </row>
    <row r="219" spans="2:14">
      <c r="B219" s="23" t="s">
        <v>70</v>
      </c>
      <c r="C219" s="2" t="s">
        <v>68</v>
      </c>
      <c r="D219" s="2" t="s">
        <v>71</v>
      </c>
      <c r="E219" s="16">
        <f t="shared" si="28"/>
        <v>-6.3811272112555661E-2</v>
      </c>
      <c r="F219" s="16">
        <f t="shared" si="28"/>
        <v>-6.107033583492659E-2</v>
      </c>
      <c r="G219" s="150">
        <f t="shared" si="28"/>
        <v>-6.107033583492659E-2</v>
      </c>
      <c r="H219" s="123">
        <f t="shared" si="28"/>
        <v>-7.8517691810207554E-2</v>
      </c>
      <c r="J219" s="56"/>
      <c r="K219" s="56"/>
      <c r="L219" s="56"/>
      <c r="M219" s="56"/>
      <c r="N219" s="56"/>
    </row>
    <row r="220" spans="2:14">
      <c r="E220" s="26"/>
      <c r="F220" s="26"/>
      <c r="G220" s="26"/>
      <c r="H220" s="124"/>
    </row>
    <row r="221" spans="2:14" ht="25.5">
      <c r="B221" s="23"/>
      <c r="C221" s="2"/>
      <c r="D221" s="2"/>
      <c r="E221" s="24" t="s">
        <v>50</v>
      </c>
      <c r="F221" s="24" t="s">
        <v>51</v>
      </c>
      <c r="G221" s="146" t="s">
        <v>52</v>
      </c>
      <c r="H221" s="117" t="s">
        <v>53</v>
      </c>
    </row>
    <row r="222" spans="2:14">
      <c r="B222" s="169" t="s">
        <v>55</v>
      </c>
      <c r="C222" s="5" t="s">
        <v>56</v>
      </c>
      <c r="D222" s="5" t="s">
        <v>57</v>
      </c>
      <c r="E222" s="22" t="s">
        <v>58</v>
      </c>
      <c r="F222" s="22" t="s">
        <v>59</v>
      </c>
      <c r="G222" s="147" t="s">
        <v>60</v>
      </c>
      <c r="H222" s="118" t="s">
        <v>61</v>
      </c>
      <c r="I222" t="s">
        <v>116</v>
      </c>
    </row>
    <row r="223" spans="2:14">
      <c r="B223" s="23" t="s">
        <v>64</v>
      </c>
      <c r="C223" s="2" t="s">
        <v>65</v>
      </c>
      <c r="D223" s="23" t="s">
        <v>66</v>
      </c>
      <c r="E223" s="71">
        <f>E123</f>
        <v>0.66438717665867608</v>
      </c>
      <c r="F223" s="71">
        <f t="shared" ref="E223:H228" si="29">F123</f>
        <v>0.49762783330110583</v>
      </c>
      <c r="G223" s="151">
        <f t="shared" si="29"/>
        <v>0.29262744067314406</v>
      </c>
      <c r="H223" s="126">
        <f t="shared" si="29"/>
        <v>0.26520204949072129</v>
      </c>
    </row>
    <row r="224" spans="2:14">
      <c r="B224" s="23" t="s">
        <v>64</v>
      </c>
      <c r="C224" s="2" t="s">
        <v>68</v>
      </c>
      <c r="D224" s="23" t="s">
        <v>66</v>
      </c>
      <c r="E224" s="71">
        <f t="shared" si="29"/>
        <v>0.6540892883888364</v>
      </c>
      <c r="F224" s="71">
        <f t="shared" si="29"/>
        <v>0.4861322036196109</v>
      </c>
      <c r="G224" s="151">
        <f t="shared" si="29"/>
        <v>0.2821219267984032</v>
      </c>
      <c r="H224" s="126">
        <f t="shared" si="29"/>
        <v>0.26088149053855286</v>
      </c>
    </row>
    <row r="225" spans="2:14">
      <c r="B225" s="23" t="s">
        <v>64</v>
      </c>
      <c r="C225" s="2" t="s">
        <v>69</v>
      </c>
      <c r="D225" s="23" t="s">
        <v>66</v>
      </c>
      <c r="E225" s="71">
        <f t="shared" si="29"/>
        <v>0.69976154206901975</v>
      </c>
      <c r="F225" s="71">
        <f t="shared" si="29"/>
        <v>0.52413013168349964</v>
      </c>
      <c r="G225" s="151">
        <f t="shared" si="29"/>
        <v>0.30822418662613998</v>
      </c>
      <c r="H225" s="126">
        <f t="shared" si="29"/>
        <v>0.27916091718412389</v>
      </c>
    </row>
    <row r="226" spans="2:14">
      <c r="B226" s="23" t="s">
        <v>70</v>
      </c>
      <c r="C226" s="2" t="s">
        <v>65</v>
      </c>
      <c r="D226" s="23" t="s">
        <v>66</v>
      </c>
      <c r="E226" s="71">
        <f t="shared" si="29"/>
        <v>0.16989165336711531</v>
      </c>
      <c r="F226" s="71">
        <f t="shared" si="29"/>
        <v>0.12538921102880216</v>
      </c>
      <c r="G226" s="151">
        <f t="shared" si="29"/>
        <v>7.4393760322979841E-2</v>
      </c>
      <c r="H226" s="126">
        <f t="shared" si="29"/>
        <v>6.8250546921033245E-2</v>
      </c>
    </row>
    <row r="227" spans="2:14">
      <c r="B227" s="23" t="s">
        <v>70</v>
      </c>
      <c r="C227" s="2" t="s">
        <v>68</v>
      </c>
      <c r="D227" s="23" t="s">
        <v>66</v>
      </c>
      <c r="E227" s="71">
        <f t="shared" si="29"/>
        <v>0.17493451521987827</v>
      </c>
      <c r="F227" s="71">
        <f t="shared" si="29"/>
        <v>0.12786740705060581</v>
      </c>
      <c r="G227" s="151">
        <f t="shared" si="29"/>
        <v>7.3191116519275082E-2</v>
      </c>
      <c r="H227" s="126">
        <f t="shared" si="29"/>
        <v>6.6163197298072324E-2</v>
      </c>
    </row>
    <row r="228" spans="2:14">
      <c r="B228" s="23" t="s">
        <v>70</v>
      </c>
      <c r="C228" s="2" t="s">
        <v>69</v>
      </c>
      <c r="D228" s="23" t="s">
        <v>66</v>
      </c>
      <c r="E228" s="71">
        <f t="shared" si="29"/>
        <v>0.17893606915975491</v>
      </c>
      <c r="F228" s="71">
        <f t="shared" si="29"/>
        <v>0.13206734590264371</v>
      </c>
      <c r="G228" s="151">
        <f t="shared" si="29"/>
        <v>7.8360409083266344E-2</v>
      </c>
      <c r="H228" s="126">
        <f t="shared" si="29"/>
        <v>7.1838606078518566E-2</v>
      </c>
    </row>
    <row r="229" spans="2:14">
      <c r="B229" s="23" t="s">
        <v>64</v>
      </c>
      <c r="C229" s="2" t="s">
        <v>65</v>
      </c>
      <c r="D229" s="23" t="s">
        <v>71</v>
      </c>
      <c r="E229" s="91">
        <f>E200</f>
        <v>0.50442721854027184</v>
      </c>
      <c r="F229" s="91">
        <f t="shared" ref="E229:H230" si="30">F200</f>
        <v>0.56510694160209551</v>
      </c>
      <c r="G229" s="157">
        <f t="shared" si="30"/>
        <v>0.56510694160209551</v>
      </c>
      <c r="H229" s="138">
        <f t="shared" si="30"/>
        <v>0.5726795378090902</v>
      </c>
      <c r="J229" s="92"/>
      <c r="K229" s="92"/>
      <c r="L229" s="92"/>
      <c r="M229" s="92"/>
      <c r="N229" s="92"/>
    </row>
    <row r="230" spans="2:14">
      <c r="B230" s="23" t="s">
        <v>64</v>
      </c>
      <c r="C230" s="2" t="s">
        <v>68</v>
      </c>
      <c r="D230" s="23" t="s">
        <v>71</v>
      </c>
      <c r="E230" s="91">
        <f t="shared" si="30"/>
        <v>0.50442721854027184</v>
      </c>
      <c r="F230" s="91">
        <f t="shared" si="30"/>
        <v>0.56510694160209551</v>
      </c>
      <c r="G230" s="157">
        <f t="shared" si="30"/>
        <v>0.56510694160209551</v>
      </c>
      <c r="H230" s="138">
        <f t="shared" si="30"/>
        <v>0.5726795378090902</v>
      </c>
      <c r="J230" s="92"/>
      <c r="K230" s="92"/>
      <c r="L230" s="92"/>
      <c r="M230" s="92"/>
      <c r="N230" s="92"/>
    </row>
    <row r="231" spans="2:14">
      <c r="B231" s="23" t="s">
        <v>64</v>
      </c>
      <c r="C231" s="2" t="s">
        <v>69</v>
      </c>
      <c r="D231" s="23" t="s">
        <v>71</v>
      </c>
      <c r="E231" s="71">
        <f>E131</f>
        <v>0.55943243952781818</v>
      </c>
      <c r="F231" s="71">
        <f>F131</f>
        <v>0.62467073335503853</v>
      </c>
      <c r="G231" s="151">
        <f>G131</f>
        <v>0.62467073335503853</v>
      </c>
      <c r="H231" s="126">
        <f>H131</f>
        <v>0.63011103171243554</v>
      </c>
      <c r="J231" s="92"/>
      <c r="K231" s="92"/>
      <c r="L231" s="92"/>
      <c r="M231" s="92"/>
      <c r="N231" s="92"/>
    </row>
    <row r="232" spans="2:14">
      <c r="B232" s="23" t="s">
        <v>70</v>
      </c>
      <c r="C232" s="2" t="s">
        <v>65</v>
      </c>
      <c r="D232" s="23" t="s">
        <v>71</v>
      </c>
      <c r="E232" s="91">
        <f t="shared" ref="E232:H233" si="31">E202</f>
        <v>0.30109458276089529</v>
      </c>
      <c r="F232" s="91">
        <f t="shared" si="31"/>
        <v>0.30674131768910623</v>
      </c>
      <c r="G232" s="157">
        <f t="shared" si="31"/>
        <v>0.30674131768910623</v>
      </c>
      <c r="H232" s="138">
        <f t="shared" si="31"/>
        <v>0.31578715069937824</v>
      </c>
      <c r="J232" s="92"/>
      <c r="K232" s="92"/>
      <c r="L232" s="92"/>
      <c r="M232" s="92"/>
      <c r="N232" s="92"/>
    </row>
    <row r="233" spans="2:14">
      <c r="B233" s="23" t="s">
        <v>70</v>
      </c>
      <c r="C233" s="2" t="s">
        <v>68</v>
      </c>
      <c r="D233" s="23" t="s">
        <v>71</v>
      </c>
      <c r="E233" s="91">
        <f t="shared" si="31"/>
        <v>0.30109458276089529</v>
      </c>
      <c r="F233" s="91">
        <f t="shared" si="31"/>
        <v>0.30674131768910623</v>
      </c>
      <c r="G233" s="157">
        <f t="shared" si="31"/>
        <v>0.30674131768910623</v>
      </c>
      <c r="H233" s="138">
        <f t="shared" si="31"/>
        <v>0.31578715069937824</v>
      </c>
      <c r="J233" s="92"/>
      <c r="K233" s="92"/>
      <c r="L233" s="92"/>
      <c r="M233" s="92"/>
      <c r="N233" s="92"/>
    </row>
    <row r="234" spans="2:14">
      <c r="B234" s="23" t="s">
        <v>70</v>
      </c>
      <c r="C234" s="2" t="s">
        <v>69</v>
      </c>
      <c r="D234" s="23" t="s">
        <v>71</v>
      </c>
      <c r="E234" s="71">
        <f>E134</f>
        <v>0.33721240935919916</v>
      </c>
      <c r="F234" s="71">
        <f>F134</f>
        <v>0.34522046282126423</v>
      </c>
      <c r="G234" s="151">
        <f>G134</f>
        <v>0.34522046282126423</v>
      </c>
      <c r="H234" s="126">
        <f>H134</f>
        <v>0.35178095747403243</v>
      </c>
      <c r="J234" s="92"/>
      <c r="K234" s="92"/>
      <c r="L234" s="92"/>
      <c r="M234" s="92"/>
      <c r="N234" s="92"/>
    </row>
    <row r="235" spans="2:14">
      <c r="E235" s="26"/>
      <c r="F235" s="26"/>
      <c r="G235" s="26"/>
      <c r="H235" s="124"/>
    </row>
    <row r="236" spans="2:14">
      <c r="B236" s="170" t="s">
        <v>72</v>
      </c>
      <c r="C236" s="68"/>
      <c r="D236" s="68"/>
      <c r="E236" s="68"/>
      <c r="F236" s="68"/>
      <c r="G236" s="68"/>
      <c r="H236" s="121"/>
    </row>
    <row r="237" spans="2:14" ht="25.5">
      <c r="B237" s="23"/>
      <c r="C237" s="2"/>
      <c r="D237" s="2"/>
      <c r="E237" s="24" t="s">
        <v>50</v>
      </c>
      <c r="F237" s="24" t="s">
        <v>51</v>
      </c>
      <c r="G237" s="146" t="s">
        <v>52</v>
      </c>
      <c r="H237" s="117" t="s">
        <v>53</v>
      </c>
    </row>
    <row r="238" spans="2:14">
      <c r="B238" s="169"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3" t="s">
        <v>64</v>
      </c>
      <c r="C240" s="2" t="s">
        <v>65</v>
      </c>
      <c r="D240" s="23" t="s">
        <v>66</v>
      </c>
      <c r="E240" s="69">
        <f>(E223*'TDCV Values'!$C$4)</f>
        <v>1926.7228123101606</v>
      </c>
      <c r="F240" s="69">
        <f>(F223*'TDCV Values'!$C$4)</f>
        <v>1443.1207165732069</v>
      </c>
      <c r="G240" s="149">
        <f>(G223*'TDCV Values'!$C$4)</f>
        <v>848.61957795211777</v>
      </c>
      <c r="H240" s="122">
        <f>(H223*'TDCV Values'!$D$4)</f>
        <v>769.08594352309171</v>
      </c>
    </row>
    <row r="241" spans="2:14">
      <c r="B241" s="23" t="s">
        <v>64</v>
      </c>
      <c r="C241" s="2" t="s">
        <v>68</v>
      </c>
      <c r="D241" s="23" t="s">
        <v>66</v>
      </c>
      <c r="E241" s="69">
        <f>(E224*'TDCV Values'!$C$4)</f>
        <v>1896.8589363276255</v>
      </c>
      <c r="F241" s="69">
        <f>(F224*'TDCV Values'!$C$4)</f>
        <v>1409.7833904968716</v>
      </c>
      <c r="G241" s="149">
        <f>(G224*'TDCV Values'!$C$4)</f>
        <v>818.15358771536933</v>
      </c>
      <c r="H241" s="122">
        <f>(H224*'TDCV Values'!$D$4)</f>
        <v>756.55632256180331</v>
      </c>
    </row>
    <row r="242" spans="2:14">
      <c r="B242" s="23" t="s">
        <v>64</v>
      </c>
      <c r="C242" s="2" t="s">
        <v>69</v>
      </c>
      <c r="D242" s="23" t="s">
        <v>66</v>
      </c>
      <c r="E242" s="69">
        <f>(E225*'TDCV Values'!$C$4)</f>
        <v>2029.3084720001573</v>
      </c>
      <c r="F242" s="69">
        <f>(F225*'TDCV Values'!$C$4)</f>
        <v>1519.9773818821491</v>
      </c>
      <c r="G242" s="149">
        <f>(G225*'TDCV Values'!$C$4)</f>
        <v>893.85014121580593</v>
      </c>
      <c r="H242" s="122">
        <f>(H225*'TDCV Values'!$D$4)</f>
        <v>809.56665983395931</v>
      </c>
    </row>
    <row r="243" spans="2:14">
      <c r="B243" s="23" t="s">
        <v>70</v>
      </c>
      <c r="C243" s="2" t="s">
        <v>65</v>
      </c>
      <c r="D243" s="23" t="s">
        <v>66</v>
      </c>
      <c r="E243" s="69">
        <f>(E226*'TDCV Values'!$C$5)</f>
        <v>2038.6998404053838</v>
      </c>
      <c r="F243" s="69">
        <f>(F226*'TDCV Values'!$C$5)</f>
        <v>1504.6705323456258</v>
      </c>
      <c r="G243" s="149">
        <f>(G226*'TDCV Values'!$C$5)</f>
        <v>892.72512387575807</v>
      </c>
      <c r="H243" s="122">
        <f>(H226*'TDCV Values'!$D$5)</f>
        <v>819.00656305239897</v>
      </c>
    </row>
    <row r="244" spans="2:14">
      <c r="B244" s="23" t="s">
        <v>70</v>
      </c>
      <c r="C244" s="2" t="s">
        <v>68</v>
      </c>
      <c r="D244" s="23" t="s">
        <v>66</v>
      </c>
      <c r="E244" s="69">
        <f>(E227*'TDCV Values'!$C$5)</f>
        <v>2099.2141826385391</v>
      </c>
      <c r="F244" s="69">
        <f>(F227*'TDCV Values'!$C$5)</f>
        <v>1534.4088846072698</v>
      </c>
      <c r="G244" s="149">
        <f>(G227*'TDCV Values'!$C$5)</f>
        <v>878.29339823130101</v>
      </c>
      <c r="H244" s="122">
        <f>(H227*'TDCV Values'!$D$5)</f>
        <v>793.95836757686789</v>
      </c>
    </row>
    <row r="245" spans="2:14">
      <c r="B245" s="23" t="s">
        <v>70</v>
      </c>
      <c r="C245" s="2" t="s">
        <v>69</v>
      </c>
      <c r="D245" s="23" t="s">
        <v>66</v>
      </c>
      <c r="E245" s="69">
        <f>(E228*'TDCV Values'!$C$5)</f>
        <v>2147.232829917059</v>
      </c>
      <c r="F245" s="69">
        <f>(F228*'TDCV Values'!$C$5)</f>
        <v>1584.8081508317246</v>
      </c>
      <c r="G245" s="149">
        <f>(G228*'TDCV Values'!$C$5)</f>
        <v>940.32490899919617</v>
      </c>
      <c r="H245" s="122">
        <f>(H228*'TDCV Values'!$D$5)</f>
        <v>862.06327294222274</v>
      </c>
    </row>
    <row r="246" spans="2:14">
      <c r="B246" s="241" t="s">
        <v>75</v>
      </c>
      <c r="C246" s="255"/>
      <c r="D246" s="255"/>
      <c r="E246" s="255"/>
      <c r="F246" s="255"/>
      <c r="G246" s="255"/>
      <c r="H246" s="255"/>
      <c r="I246" t="s">
        <v>76</v>
      </c>
    </row>
    <row r="247" spans="2:14">
      <c r="B247" s="23" t="s">
        <v>64</v>
      </c>
      <c r="C247" s="2" t="s">
        <v>65</v>
      </c>
      <c r="D247" s="23" t="s">
        <v>71</v>
      </c>
      <c r="E247" s="16">
        <f>E229*365</f>
        <v>184.11593476719924</v>
      </c>
      <c r="F247" s="16">
        <f t="shared" ref="E247:H252" si="32">F229*365</f>
        <v>206.26403368476485</v>
      </c>
      <c r="G247" s="150">
        <f t="shared" si="32"/>
        <v>206.26403368476485</v>
      </c>
      <c r="H247" s="123">
        <f t="shared" si="32"/>
        <v>209.02803130031793</v>
      </c>
      <c r="J247" s="56"/>
      <c r="K247" s="56"/>
      <c r="L247" s="56"/>
      <c r="M247" s="56"/>
      <c r="N247" s="56"/>
    </row>
    <row r="248" spans="2:14">
      <c r="B248" s="23" t="s">
        <v>64</v>
      </c>
      <c r="C248" s="2" t="s">
        <v>68</v>
      </c>
      <c r="D248" s="23" t="s">
        <v>71</v>
      </c>
      <c r="E248" s="16">
        <f>E230*365</f>
        <v>184.11593476719924</v>
      </c>
      <c r="F248" s="16">
        <f t="shared" si="32"/>
        <v>206.26403368476485</v>
      </c>
      <c r="G248" s="150">
        <f t="shared" si="32"/>
        <v>206.26403368476485</v>
      </c>
      <c r="H248" s="123">
        <f t="shared" si="32"/>
        <v>209.02803130031793</v>
      </c>
      <c r="J248" s="56"/>
      <c r="K248" s="56"/>
      <c r="L248" s="56"/>
      <c r="M248" s="56"/>
      <c r="N248" s="56"/>
    </row>
    <row r="249" spans="2:14">
      <c r="B249" s="23" t="s">
        <v>64</v>
      </c>
      <c r="C249" s="2" t="s">
        <v>69</v>
      </c>
      <c r="D249" s="23" t="s">
        <v>71</v>
      </c>
      <c r="E249" s="16">
        <f t="shared" si="32"/>
        <v>204.19284042765364</v>
      </c>
      <c r="F249" s="16">
        <f t="shared" si="32"/>
        <v>228.00481767458908</v>
      </c>
      <c r="G249" s="150">
        <f t="shared" si="32"/>
        <v>228.00481767458908</v>
      </c>
      <c r="H249" s="123">
        <f t="shared" si="32"/>
        <v>229.99052657503898</v>
      </c>
      <c r="J249" s="56"/>
      <c r="K249" s="56"/>
      <c r="L249" s="56"/>
      <c r="M249" s="56"/>
      <c r="N249" s="56"/>
    </row>
    <row r="250" spans="2:14">
      <c r="B250" s="23" t="s">
        <v>70</v>
      </c>
      <c r="C250" s="2" t="s">
        <v>65</v>
      </c>
      <c r="D250" s="23" t="s">
        <v>71</v>
      </c>
      <c r="E250" s="16">
        <f>E232*365</f>
        <v>109.89952270772677</v>
      </c>
      <c r="F250" s="16">
        <f t="shared" si="32"/>
        <v>111.96058095652377</v>
      </c>
      <c r="G250" s="150">
        <f t="shared" si="32"/>
        <v>111.96058095652377</v>
      </c>
      <c r="H250" s="123">
        <f t="shared" si="32"/>
        <v>115.26231000527305</v>
      </c>
      <c r="J250" s="56"/>
      <c r="K250" s="56"/>
      <c r="L250" s="56"/>
      <c r="M250" s="56"/>
      <c r="N250" s="56"/>
    </row>
    <row r="251" spans="2:14">
      <c r="B251" s="23" t="s">
        <v>70</v>
      </c>
      <c r="C251" s="2" t="s">
        <v>68</v>
      </c>
      <c r="D251" s="23" t="s">
        <v>71</v>
      </c>
      <c r="E251" s="16">
        <f>E233*365</f>
        <v>109.89952270772677</v>
      </c>
      <c r="F251" s="16">
        <f t="shared" si="32"/>
        <v>111.96058095652377</v>
      </c>
      <c r="G251" s="150">
        <f t="shared" si="32"/>
        <v>111.96058095652377</v>
      </c>
      <c r="H251" s="123">
        <f t="shared" si="32"/>
        <v>115.26231000527305</v>
      </c>
      <c r="J251" s="56"/>
      <c r="K251" s="56"/>
      <c r="L251" s="56"/>
      <c r="M251" s="56"/>
      <c r="N251" s="56"/>
    </row>
    <row r="252" spans="2:14">
      <c r="B252" s="23" t="s">
        <v>70</v>
      </c>
      <c r="C252" s="2" t="s">
        <v>69</v>
      </c>
      <c r="D252" s="23" t="s">
        <v>71</v>
      </c>
      <c r="E252" s="16">
        <f>E234*365</f>
        <v>123.08252941610769</v>
      </c>
      <c r="F252" s="16">
        <f t="shared" si="32"/>
        <v>126.00546892976145</v>
      </c>
      <c r="G252" s="150">
        <f t="shared" si="32"/>
        <v>126.00546892976145</v>
      </c>
      <c r="H252" s="123">
        <f t="shared" si="32"/>
        <v>128.40004947802183</v>
      </c>
      <c r="J252" s="56"/>
      <c r="K252" s="56"/>
      <c r="L252" s="56"/>
      <c r="M252" s="56"/>
      <c r="N252" s="56"/>
    </row>
    <row r="253" spans="2:14">
      <c r="B253" s="241" t="s">
        <v>77</v>
      </c>
      <c r="C253" s="242"/>
      <c r="D253" s="242"/>
      <c r="E253" s="242"/>
      <c r="F253" s="242"/>
      <c r="G253" s="242"/>
      <c r="H253" s="242"/>
      <c r="I253" t="s">
        <v>78</v>
      </c>
    </row>
    <row r="254" spans="2:14">
      <c r="B254" s="23" t="s">
        <v>64</v>
      </c>
      <c r="C254" s="2" t="s">
        <v>65</v>
      </c>
      <c r="D254" s="2"/>
      <c r="E254" s="16">
        <f>E240+E247</f>
        <v>2110.83874707736</v>
      </c>
      <c r="F254" s="16">
        <f t="shared" ref="E254:H259" si="33">F240+F247</f>
        <v>1649.3847502579717</v>
      </c>
      <c r="G254" s="150">
        <f t="shared" si="33"/>
        <v>1054.8836116368825</v>
      </c>
      <c r="H254" s="123">
        <f t="shared" si="33"/>
        <v>978.11397482340965</v>
      </c>
      <c r="J254" s="56"/>
      <c r="K254" s="56"/>
      <c r="L254" s="56"/>
      <c r="M254" s="56"/>
      <c r="N254" s="56"/>
    </row>
    <row r="255" spans="2:14">
      <c r="B255" s="23" t="s">
        <v>64</v>
      </c>
      <c r="C255" s="2" t="s">
        <v>68</v>
      </c>
      <c r="D255" s="2"/>
      <c r="E255" s="16">
        <f>E241+E248</f>
        <v>2080.9748710948247</v>
      </c>
      <c r="F255" s="16">
        <f t="shared" si="33"/>
        <v>1616.0474241816364</v>
      </c>
      <c r="G255" s="150">
        <f t="shared" si="33"/>
        <v>1024.4176214001341</v>
      </c>
      <c r="H255" s="123">
        <f t="shared" si="33"/>
        <v>965.58435386212125</v>
      </c>
      <c r="J255" s="56"/>
      <c r="K255" s="56"/>
      <c r="L255" s="56"/>
      <c r="M255" s="56"/>
      <c r="N255" s="56"/>
    </row>
    <row r="256" spans="2:14">
      <c r="B256" s="23" t="s">
        <v>64</v>
      </c>
      <c r="C256" s="2" t="s">
        <v>69</v>
      </c>
      <c r="D256" s="2"/>
      <c r="E256" s="16">
        <f t="shared" si="33"/>
        <v>2233.5013124278107</v>
      </c>
      <c r="F256" s="16">
        <f t="shared" si="33"/>
        <v>1747.9821995567381</v>
      </c>
      <c r="G256" s="150">
        <f t="shared" si="33"/>
        <v>1121.854958890395</v>
      </c>
      <c r="H256" s="123">
        <f>H242+H249</f>
        <v>1039.5571864089984</v>
      </c>
      <c r="J256" s="56"/>
      <c r="K256" s="56"/>
      <c r="L256" s="56"/>
      <c r="M256" s="56"/>
      <c r="N256" s="56"/>
    </row>
    <row r="257" spans="2:14">
      <c r="B257" s="23" t="s">
        <v>70</v>
      </c>
      <c r="C257" s="2" t="s">
        <v>65</v>
      </c>
      <c r="D257" s="2"/>
      <c r="E257" s="16">
        <f t="shared" si="33"/>
        <v>2148.5993631131105</v>
      </c>
      <c r="F257" s="16">
        <f t="shared" si="33"/>
        <v>1616.6311133021495</v>
      </c>
      <c r="G257" s="150">
        <f>G243+G250</f>
        <v>1004.6857048322819</v>
      </c>
      <c r="H257" s="123">
        <f t="shared" si="33"/>
        <v>934.26887305767207</v>
      </c>
      <c r="J257" s="56"/>
      <c r="K257" s="56"/>
      <c r="L257" s="56"/>
      <c r="M257" s="56"/>
      <c r="N257" s="56"/>
    </row>
    <row r="258" spans="2:14">
      <c r="B258" s="23" t="s">
        <v>70</v>
      </c>
      <c r="C258" s="2" t="s">
        <v>68</v>
      </c>
      <c r="D258" s="2"/>
      <c r="E258" s="16">
        <f t="shared" si="33"/>
        <v>2209.1137053462658</v>
      </c>
      <c r="F258" s="16">
        <f t="shared" si="33"/>
        <v>1646.3694655637935</v>
      </c>
      <c r="G258" s="150">
        <f t="shared" si="33"/>
        <v>990.25397918782483</v>
      </c>
      <c r="H258" s="123">
        <f t="shared" si="33"/>
        <v>909.22067758214098</v>
      </c>
      <c r="J258" s="56"/>
      <c r="K258" s="56"/>
      <c r="L258" s="56"/>
      <c r="M258" s="56"/>
      <c r="N258" s="56"/>
    </row>
    <row r="259" spans="2:14">
      <c r="B259" s="23" t="s">
        <v>70</v>
      </c>
      <c r="C259" s="2" t="s">
        <v>69</v>
      </c>
      <c r="D259" s="2"/>
      <c r="E259" s="16">
        <f>E245+E252</f>
        <v>2270.3153593331667</v>
      </c>
      <c r="F259" s="16">
        <f t="shared" si="33"/>
        <v>1710.8136197614861</v>
      </c>
      <c r="G259" s="150">
        <f t="shared" si="33"/>
        <v>1066.3303779289577</v>
      </c>
      <c r="H259" s="123">
        <f t="shared" si="33"/>
        <v>990.46332242024459</v>
      </c>
      <c r="J259" s="56"/>
      <c r="K259" s="56"/>
      <c r="L259" s="56"/>
      <c r="M259" s="56"/>
      <c r="N259" s="56"/>
    </row>
    <row r="260" spans="2:14">
      <c r="B260" s="251" t="s">
        <v>77</v>
      </c>
      <c r="C260" s="251"/>
      <c r="D260" s="251"/>
      <c r="E260" s="251"/>
      <c r="F260" s="251"/>
      <c r="G260" s="251"/>
      <c r="H260" s="251"/>
      <c r="I260" t="s">
        <v>79</v>
      </c>
    </row>
    <row r="261" spans="2:14">
      <c r="B261" s="23" t="s">
        <v>80</v>
      </c>
      <c r="C261" s="2" t="s">
        <v>65</v>
      </c>
      <c r="D261" s="2"/>
      <c r="E261" s="16">
        <f>E254+E257</f>
        <v>4259.438110190471</v>
      </c>
      <c r="F261" s="16">
        <f t="shared" ref="F261:H261" si="34">F254+F257</f>
        <v>3266.015863560121</v>
      </c>
      <c r="G261" s="150">
        <f>G254+G257</f>
        <v>2059.5693164691643</v>
      </c>
      <c r="H261" s="123">
        <f t="shared" si="34"/>
        <v>1912.3828478810817</v>
      </c>
      <c r="J261" s="56"/>
      <c r="K261" s="56"/>
      <c r="L261" s="56"/>
      <c r="M261" s="56"/>
      <c r="N261" s="56"/>
    </row>
    <row r="262" spans="2:14">
      <c r="B262" s="23" t="s">
        <v>80</v>
      </c>
      <c r="C262" s="2" t="s">
        <v>68</v>
      </c>
      <c r="D262" s="2"/>
      <c r="E262" s="16">
        <f t="shared" ref="E262:H263" si="35">E255+E258</f>
        <v>4290.0885764410905</v>
      </c>
      <c r="F262" s="16">
        <f t="shared" si="35"/>
        <v>3262.4168897454301</v>
      </c>
      <c r="G262" s="150">
        <f>G255+G258</f>
        <v>2014.6716005879589</v>
      </c>
      <c r="H262" s="123">
        <f t="shared" si="35"/>
        <v>1874.8050314442621</v>
      </c>
      <c r="J262" s="56"/>
      <c r="K262" s="56"/>
      <c r="L262" s="56"/>
      <c r="M262" s="56"/>
      <c r="N262" s="56"/>
    </row>
    <row r="263" spans="2:14">
      <c r="B263" s="23" t="s">
        <v>80</v>
      </c>
      <c r="C263" s="2" t="s">
        <v>69</v>
      </c>
      <c r="D263" s="2"/>
      <c r="E263" s="16">
        <f t="shared" si="35"/>
        <v>4503.8166717609774</v>
      </c>
      <c r="F263" s="16">
        <f t="shared" si="35"/>
        <v>3458.7958193182239</v>
      </c>
      <c r="G263" s="150">
        <f>G256+G259</f>
        <v>2188.1853368193524</v>
      </c>
      <c r="H263" s="123">
        <f t="shared" si="35"/>
        <v>2030.020508829243</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3"/>
      <c r="C266" s="2"/>
      <c r="D266" s="2"/>
      <c r="E266" s="24" t="s">
        <v>50</v>
      </c>
      <c r="F266" s="24" t="s">
        <v>51</v>
      </c>
      <c r="G266" s="146" t="s">
        <v>52</v>
      </c>
      <c r="H266" s="117" t="s">
        <v>53</v>
      </c>
    </row>
    <row r="267" spans="2:14">
      <c r="B267" s="169"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3" t="s">
        <v>64</v>
      </c>
      <c r="C269" s="2" t="s">
        <v>65</v>
      </c>
      <c r="D269" s="2"/>
      <c r="E269" s="69">
        <f t="shared" ref="E269:H274" si="36">E254-E38</f>
        <v>3.2786804787442634</v>
      </c>
      <c r="F269" s="69">
        <f t="shared" si="36"/>
        <v>3.321921634940054</v>
      </c>
      <c r="G269" s="149">
        <f t="shared" si="36"/>
        <v>3.3219216349398266</v>
      </c>
      <c r="H269" s="122">
        <f t="shared" si="36"/>
        <v>4.5454465178557939</v>
      </c>
      <c r="J269" s="56"/>
      <c r="K269" s="56"/>
      <c r="L269" s="56"/>
      <c r="M269" s="56"/>
      <c r="N269" s="56"/>
    </row>
    <row r="270" spans="2:14">
      <c r="B270" s="23" t="s">
        <v>64</v>
      </c>
      <c r="C270" s="2" t="s">
        <v>68</v>
      </c>
      <c r="D270" s="2"/>
      <c r="E270" s="69">
        <f t="shared" si="36"/>
        <v>-15.110515062369359</v>
      </c>
      <c r="F270" s="69">
        <f t="shared" si="36"/>
        <v>-15.299533409633341</v>
      </c>
      <c r="G270" s="149">
        <f t="shared" si="36"/>
        <v>-15.299533409633568</v>
      </c>
      <c r="H270" s="122">
        <f t="shared" si="36"/>
        <v>-20.647879095761027</v>
      </c>
      <c r="J270" s="56"/>
      <c r="K270" s="56"/>
      <c r="L270" s="56"/>
      <c r="M270" s="56"/>
      <c r="N270" s="56"/>
    </row>
    <row r="271" spans="2:14">
      <c r="B271" s="23" t="s">
        <v>64</v>
      </c>
      <c r="C271" s="2" t="s">
        <v>69</v>
      </c>
      <c r="D271" s="2"/>
      <c r="E271" s="69">
        <f t="shared" si="36"/>
        <v>0.67143471366716767</v>
      </c>
      <c r="F271" s="69">
        <f t="shared" si="36"/>
        <v>0.67143471366739504</v>
      </c>
      <c r="G271" s="149">
        <f t="shared" si="36"/>
        <v>0.67143471366739504</v>
      </c>
      <c r="H271" s="122">
        <f t="shared" si="36"/>
        <v>0.67143471366762242</v>
      </c>
      <c r="J271" s="56"/>
      <c r="K271" s="56"/>
      <c r="L271" s="56"/>
      <c r="M271" s="56"/>
      <c r="N271" s="56"/>
    </row>
    <row r="272" spans="2:14">
      <c r="B272" s="23" t="s">
        <v>70</v>
      </c>
      <c r="C272" s="2" t="s">
        <v>65</v>
      </c>
      <c r="D272" s="2"/>
      <c r="E272" s="69">
        <f t="shared" si="36"/>
        <v>5.9285933386363467</v>
      </c>
      <c r="F272" s="69">
        <f t="shared" si="36"/>
        <v>5.7027091267505057</v>
      </c>
      <c r="G272" s="149">
        <f t="shared" si="36"/>
        <v>5.7027091267506194</v>
      </c>
      <c r="H272" s="122">
        <f t="shared" si="36"/>
        <v>7.1405689873145093</v>
      </c>
      <c r="J272" s="56"/>
      <c r="K272" s="56"/>
      <c r="L272" s="56"/>
      <c r="M272" s="56"/>
      <c r="N272" s="56"/>
    </row>
    <row r="273" spans="1:14">
      <c r="B273" s="23" t="s">
        <v>70</v>
      </c>
      <c r="C273" s="2" t="s">
        <v>68</v>
      </c>
      <c r="D273" s="2"/>
      <c r="E273" s="69">
        <f t="shared" si="36"/>
        <v>-27.006292967850186</v>
      </c>
      <c r="F273" s="69">
        <f t="shared" si="36"/>
        <v>-26.00585122651546</v>
      </c>
      <c r="G273" s="149">
        <f t="shared" si="36"/>
        <v>-26.005851226515347</v>
      </c>
      <c r="H273" s="122">
        <f t="shared" si="36"/>
        <v>-32.374136157492899</v>
      </c>
      <c r="J273" s="56"/>
      <c r="K273" s="56"/>
      <c r="L273" s="56"/>
      <c r="M273" s="56"/>
      <c r="N273" s="56"/>
    </row>
    <row r="274" spans="1:14">
      <c r="B274" s="23" t="s">
        <v>70</v>
      </c>
      <c r="C274" s="2" t="s">
        <v>69</v>
      </c>
      <c r="D274" s="2"/>
      <c r="E274" s="69">
        <f t="shared" si="36"/>
        <v>0.66982135323269176</v>
      </c>
      <c r="F274" s="69">
        <f t="shared" si="36"/>
        <v>0.66982135323291914</v>
      </c>
      <c r="G274" s="149">
        <f t="shared" si="36"/>
        <v>0.66982135323291914</v>
      </c>
      <c r="H274" s="122">
        <f t="shared" si="36"/>
        <v>0.66982135323280545</v>
      </c>
      <c r="J274" s="56"/>
      <c r="K274" s="56"/>
      <c r="L274" s="56"/>
      <c r="M274" s="56"/>
      <c r="N274" s="56"/>
    </row>
    <row r="275" spans="1:14">
      <c r="B275" s="251" t="s">
        <v>77</v>
      </c>
      <c r="C275" s="251"/>
      <c r="D275" s="251"/>
      <c r="E275" s="251"/>
      <c r="F275" s="251"/>
      <c r="G275" s="251"/>
      <c r="H275" s="251"/>
    </row>
    <row r="276" spans="1:14">
      <c r="B276" s="23" t="s">
        <v>80</v>
      </c>
      <c r="C276" s="2" t="s">
        <v>65</v>
      </c>
      <c r="D276" s="2"/>
      <c r="E276" s="16">
        <f>E269+E272</f>
        <v>9.2072738173806101</v>
      </c>
      <c r="F276" s="16">
        <f t="shared" ref="F276:H276" si="37">F269+F272</f>
        <v>9.0246307616905597</v>
      </c>
      <c r="G276" s="150">
        <f>G269+G272</f>
        <v>9.024630761690446</v>
      </c>
      <c r="H276" s="123">
        <f t="shared" si="37"/>
        <v>11.686015505170303</v>
      </c>
      <c r="J276" s="56"/>
      <c r="K276" s="56"/>
      <c r="L276" s="56"/>
      <c r="M276" s="56"/>
      <c r="N276" s="56"/>
    </row>
    <row r="277" spans="1:14">
      <c r="B277" s="23" t="s">
        <v>80</v>
      </c>
      <c r="C277" s="2" t="s">
        <v>68</v>
      </c>
      <c r="D277" s="2"/>
      <c r="E277" s="16">
        <f t="shared" ref="E277:H278" si="38">E270+E273</f>
        <v>-42.116808030219545</v>
      </c>
      <c r="F277" s="16">
        <f t="shared" si="38"/>
        <v>-41.305384636148801</v>
      </c>
      <c r="G277" s="150">
        <f>G270+G273</f>
        <v>-41.305384636148915</v>
      </c>
      <c r="H277" s="123">
        <f t="shared" si="38"/>
        <v>-53.022015253253926</v>
      </c>
      <c r="J277" s="56"/>
      <c r="K277" s="56"/>
      <c r="L277" s="56"/>
      <c r="M277" s="56"/>
      <c r="N277" s="56"/>
    </row>
    <row r="278" spans="1:14">
      <c r="B278" s="23" t="s">
        <v>80</v>
      </c>
      <c r="C278" s="2" t="s">
        <v>69</v>
      </c>
      <c r="D278" s="2"/>
      <c r="E278" s="16">
        <f>E271+E274</f>
        <v>1.3412560668998594</v>
      </c>
      <c r="F278" s="16">
        <f t="shared" si="38"/>
        <v>1.3412560669003142</v>
      </c>
      <c r="G278" s="150">
        <f>G271+G274</f>
        <v>1.3412560669003142</v>
      </c>
      <c r="H278" s="123">
        <f t="shared" si="38"/>
        <v>1.3412560669004279</v>
      </c>
      <c r="I278" s="18"/>
      <c r="J278" s="56"/>
      <c r="K278" s="56"/>
      <c r="L278" s="56"/>
      <c r="M278" s="56"/>
      <c r="N278" s="56"/>
    </row>
    <row r="279" spans="1:14">
      <c r="E279" s="26"/>
      <c r="F279" s="26"/>
      <c r="G279" s="26"/>
      <c r="H279" s="124"/>
      <c r="I279" s="94"/>
    </row>
    <row r="280" spans="1:14" s="65" customFormat="1">
      <c r="A280" s="65" t="s">
        <v>118</v>
      </c>
      <c r="B280" s="167"/>
      <c r="E280" s="70"/>
      <c r="F280" s="70"/>
      <c r="G280" s="70"/>
      <c r="H280" s="125"/>
    </row>
    <row r="281" spans="1:14" s="8" customFormat="1">
      <c r="B281" s="168"/>
      <c r="E281" s="57"/>
      <c r="F281" s="57"/>
      <c r="G281" s="57"/>
      <c r="H281" s="140"/>
      <c r="J281" s="95"/>
      <c r="K281" s="95"/>
      <c r="L281" s="95"/>
    </row>
    <row r="282" spans="1:14">
      <c r="B282" s="168" t="s">
        <v>119</v>
      </c>
      <c r="E282" s="26"/>
      <c r="F282" s="26"/>
      <c r="G282" s="26"/>
      <c r="H282" s="124"/>
      <c r="I282" s="96"/>
      <c r="J282" s="97"/>
      <c r="K282" s="97"/>
      <c r="L282" s="97"/>
    </row>
    <row r="283" spans="1:14" ht="25.5">
      <c r="B283" s="23"/>
      <c r="C283" s="2"/>
      <c r="D283" s="2"/>
      <c r="E283" s="24" t="s">
        <v>50</v>
      </c>
      <c r="F283" s="24" t="s">
        <v>51</v>
      </c>
      <c r="G283" s="146" t="s">
        <v>52</v>
      </c>
      <c r="H283" s="117" t="s">
        <v>53</v>
      </c>
      <c r="I283" s="96"/>
      <c r="J283" s="97"/>
      <c r="K283" s="97"/>
      <c r="L283" s="97"/>
    </row>
    <row r="284" spans="1:14">
      <c r="B284" s="169" t="s">
        <v>55</v>
      </c>
      <c r="C284" s="5" t="s">
        <v>93</v>
      </c>
      <c r="D284" s="5" t="s">
        <v>57</v>
      </c>
      <c r="E284" s="22" t="s">
        <v>58</v>
      </c>
      <c r="F284" s="22" t="s">
        <v>59</v>
      </c>
      <c r="G284" s="147" t="s">
        <v>60</v>
      </c>
      <c r="H284" s="118" t="s">
        <v>61</v>
      </c>
      <c r="I284" t="s">
        <v>120</v>
      </c>
    </row>
    <row r="285" spans="1:14">
      <c r="B285" s="23" t="s">
        <v>64</v>
      </c>
      <c r="C285" s="2" t="s">
        <v>65</v>
      </c>
      <c r="D285" s="2" t="s">
        <v>66</v>
      </c>
      <c r="E285" s="98">
        <f>'Regional Cap levels'!F671</f>
        <v>6.7572670971231714E-3</v>
      </c>
      <c r="F285" s="98">
        <f>'Regional Cap levels'!G671</f>
        <v>5.0625108544032132E-3</v>
      </c>
      <c r="G285" s="158">
        <f>'Regional Cap levels'!H671</f>
        <v>2.9793150217063964E-3</v>
      </c>
      <c r="H285" s="141">
        <f>'Regional Cap levels'!I671</f>
        <v>2.6872776607194753E-3</v>
      </c>
      <c r="I285" s="99"/>
    </row>
    <row r="286" spans="1:14">
      <c r="B286" s="23" t="s">
        <v>64</v>
      </c>
      <c r="C286" s="2" t="s">
        <v>68</v>
      </c>
      <c r="D286" s="2" t="s">
        <v>66</v>
      </c>
      <c r="E286" s="100">
        <v>0</v>
      </c>
      <c r="F286" s="100">
        <v>0</v>
      </c>
      <c r="G286" s="159">
        <v>0</v>
      </c>
      <c r="H286" s="142">
        <v>0</v>
      </c>
      <c r="I286" s="99"/>
    </row>
    <row r="287" spans="1:14">
      <c r="B287" s="23" t="s">
        <v>64</v>
      </c>
      <c r="C287" s="2" t="s">
        <v>95</v>
      </c>
      <c r="D287" s="23" t="s">
        <v>66</v>
      </c>
      <c r="E287" s="98">
        <f>'Regional Cap levels'!F667</f>
        <v>2.6582550123436174E-2</v>
      </c>
      <c r="F287" s="98">
        <f>'Regional Cap levels'!G667</f>
        <v>1.9915514157329464E-2</v>
      </c>
      <c r="G287" s="158">
        <f>'Regional Cap levels'!H667</f>
        <v>1.1720387807629233E-2</v>
      </c>
      <c r="H287" s="141">
        <f>'Regional Cap levels'!I667</f>
        <v>1.0571536108448078E-2</v>
      </c>
      <c r="I287" s="99"/>
    </row>
    <row r="288" spans="1:14">
      <c r="B288" s="23" t="s">
        <v>70</v>
      </c>
      <c r="C288" s="2" t="s">
        <v>65</v>
      </c>
      <c r="D288" s="2" t="s">
        <v>66</v>
      </c>
      <c r="E288" s="98">
        <f>'Regional Cap levels'!F673</f>
        <v>1.6122807397695241E-3</v>
      </c>
      <c r="F288" s="98">
        <f>'Regional Cap levels'!G673</f>
        <v>1.1904614384756736E-3</v>
      </c>
      <c r="G288" s="158">
        <f>'Regional Cap levels'!H673</f>
        <v>7.0710497441362169E-4</v>
      </c>
      <c r="H288" s="141">
        <f>'Regional Cap levels'!I673</f>
        <v>2.4966585937951859E-3</v>
      </c>
      <c r="I288" s="99"/>
    </row>
    <row r="289" spans="2:10">
      <c r="B289" s="23" t="s">
        <v>70</v>
      </c>
      <c r="C289" s="2" t="s">
        <v>68</v>
      </c>
      <c r="D289" s="2" t="s">
        <v>66</v>
      </c>
      <c r="E289" s="100">
        <v>0</v>
      </c>
      <c r="F289" s="100">
        <v>0</v>
      </c>
      <c r="G289" s="159">
        <v>0</v>
      </c>
      <c r="H289" s="142">
        <v>0</v>
      </c>
      <c r="I289" s="99"/>
    </row>
    <row r="290" spans="2:10">
      <c r="B290" s="23" t="s">
        <v>70</v>
      </c>
      <c r="C290" s="2" t="s">
        <v>95</v>
      </c>
      <c r="D290" s="23" t="s">
        <v>66</v>
      </c>
      <c r="E290" s="98">
        <f>'Regional Cap levels'!F669</f>
        <v>6.6843154765820634E-3</v>
      </c>
      <c r="F290" s="98">
        <f>'Regional Cap levels'!G669</f>
        <v>4.935505102302843E-3</v>
      </c>
      <c r="G290" s="158">
        <f>'Regional Cap levels'!H669</f>
        <v>2.9315693026989767E-3</v>
      </c>
      <c r="H290" s="141">
        <f>'Regional Cap levels'!I669</f>
        <v>2.6739659914914692E-3</v>
      </c>
      <c r="I290" s="99"/>
    </row>
    <row r="291" spans="2:10">
      <c r="B291" s="23" t="s">
        <v>64</v>
      </c>
      <c r="C291" s="2" t="s">
        <v>65</v>
      </c>
      <c r="D291" s="2" t="s">
        <v>71</v>
      </c>
      <c r="E291" s="98">
        <f>'Regional Cap levels'!F672</f>
        <v>4.9541370974710468E-3</v>
      </c>
      <c r="F291" s="98">
        <f>'Regional Cap levels'!G672</f>
        <v>5.5719991094926999E-3</v>
      </c>
      <c r="G291" s="158">
        <f>'Regional Cap levels'!H672</f>
        <v>5.5719991094926999E-3</v>
      </c>
      <c r="H291" s="141">
        <f>'Regional Cap levels'!I672</f>
        <v>5.582289973098729E-3</v>
      </c>
      <c r="I291" s="99"/>
    </row>
    <row r="292" spans="2:10">
      <c r="B292" s="23" t="s">
        <v>64</v>
      </c>
      <c r="C292" s="2" t="s">
        <v>68</v>
      </c>
      <c r="D292" s="2" t="s">
        <v>71</v>
      </c>
      <c r="E292" s="100">
        <v>0</v>
      </c>
      <c r="F292" s="100">
        <v>0</v>
      </c>
      <c r="G292" s="159">
        <v>0</v>
      </c>
      <c r="H292" s="142">
        <v>0</v>
      </c>
      <c r="I292" s="99"/>
    </row>
    <row r="293" spans="2:10">
      <c r="B293" s="23" t="s">
        <v>64</v>
      </c>
      <c r="C293" s="2" t="s">
        <v>95</v>
      </c>
      <c r="D293" s="23" t="s">
        <v>71</v>
      </c>
      <c r="E293" s="98">
        <f>'Regional Cap levels'!F668</f>
        <v>1.9489180436269234E-2</v>
      </c>
      <c r="F293" s="98">
        <f>'Regional Cap levels'!G668</f>
        <v>2.1919800340420303E-2</v>
      </c>
      <c r="G293" s="158">
        <f>'Regional Cap levels'!H668</f>
        <v>2.1919800340420303E-2</v>
      </c>
      <c r="H293" s="141">
        <f>'Regional Cap levels'!I668</f>
        <v>2.1960283777539013E-2</v>
      </c>
      <c r="I293" s="99"/>
    </row>
    <row r="294" spans="2:10">
      <c r="B294" s="23" t="s">
        <v>70</v>
      </c>
      <c r="C294" s="2" t="s">
        <v>65</v>
      </c>
      <c r="D294" s="2" t="s">
        <v>71</v>
      </c>
      <c r="E294" s="98">
        <f>'Regional Cap levels'!F674</f>
        <v>2.5940103363497921E-3</v>
      </c>
      <c r="F294" s="98">
        <f>'Regional Cap levels'!G674</f>
        <v>2.6491784412743242E-3</v>
      </c>
      <c r="G294" s="158">
        <f>'Regional Cap levels'!H674</f>
        <v>2.6491784412743242E-3</v>
      </c>
      <c r="H294" s="141">
        <f>'Regional Cap levels'!I674</f>
        <v>2.6769511264842561E-3</v>
      </c>
      <c r="I294" s="99"/>
    </row>
    <row r="295" spans="2:10">
      <c r="B295" s="23" t="s">
        <v>70</v>
      </c>
      <c r="C295" s="2" t="s">
        <v>68</v>
      </c>
      <c r="D295" s="2" t="s">
        <v>71</v>
      </c>
      <c r="E295" s="100">
        <v>0</v>
      </c>
      <c r="F295" s="100">
        <v>0</v>
      </c>
      <c r="G295" s="159">
        <v>0</v>
      </c>
      <c r="H295" s="142">
        <v>0</v>
      </c>
      <c r="I295" s="99"/>
    </row>
    <row r="296" spans="2:10">
      <c r="B296" s="23" t="s">
        <v>70</v>
      </c>
      <c r="C296" s="2" t="s">
        <v>95</v>
      </c>
      <c r="D296" s="23" t="s">
        <v>71</v>
      </c>
      <c r="E296" s="98">
        <f>'Regional Cap levels'!F670</f>
        <v>1.0754444316041011E-2</v>
      </c>
      <c r="F296" s="98">
        <f>'Regional Cap levels'!G670</f>
        <v>1.0983164419472545E-2</v>
      </c>
      <c r="G296" s="158">
        <f>'Regional Cap levels'!H670</f>
        <v>1.0983164419472545E-2</v>
      </c>
      <c r="H296" s="141">
        <f>'Regional Cap levels'!I670</f>
        <v>1.1098306519105592E-2</v>
      </c>
      <c r="I296" s="99"/>
    </row>
    <row r="297" spans="2:10" s="8" customFormat="1">
      <c r="B297" s="168"/>
      <c r="E297" s="57"/>
      <c r="F297" s="57"/>
      <c r="G297" s="57"/>
      <c r="H297" s="140"/>
      <c r="I297" s="101"/>
      <c r="J297" s="102"/>
    </row>
    <row r="298" spans="2:10">
      <c r="B298" s="168" t="s">
        <v>121</v>
      </c>
      <c r="D298" s="12"/>
      <c r="E298" s="52"/>
      <c r="F298" s="52"/>
      <c r="G298" s="52"/>
      <c r="H298" s="143"/>
      <c r="I298" s="96"/>
    </row>
    <row r="299" spans="2:10" ht="25.5">
      <c r="B299" s="23"/>
      <c r="C299" s="2"/>
      <c r="D299" s="2"/>
      <c r="E299" s="24" t="s">
        <v>50</v>
      </c>
      <c r="F299" s="24" t="s">
        <v>51</v>
      </c>
      <c r="G299" s="146" t="s">
        <v>52</v>
      </c>
      <c r="H299" s="117" t="s">
        <v>53</v>
      </c>
      <c r="I299" s="96"/>
    </row>
    <row r="300" spans="2:10">
      <c r="B300" s="169" t="s">
        <v>55</v>
      </c>
      <c r="C300" s="5" t="s">
        <v>93</v>
      </c>
      <c r="D300" s="5" t="s">
        <v>57</v>
      </c>
      <c r="E300" s="22" t="s">
        <v>58</v>
      </c>
      <c r="F300" s="22" t="s">
        <v>59</v>
      </c>
      <c r="G300" s="147" t="s">
        <v>60</v>
      </c>
      <c r="H300" s="118" t="s">
        <v>61</v>
      </c>
      <c r="I300" t="s">
        <v>122</v>
      </c>
    </row>
    <row r="301" spans="2:10">
      <c r="B301" s="23" t="s">
        <v>64</v>
      </c>
      <c r="C301" s="2" t="s">
        <v>65</v>
      </c>
      <c r="D301" s="2" t="s">
        <v>66</v>
      </c>
      <c r="E301" s="51">
        <f>E223-E285</f>
        <v>0.65762990956155287</v>
      </c>
      <c r="F301" s="51">
        <f t="shared" ref="E301:H312" si="39">F223-F285</f>
        <v>0.49256532244670259</v>
      </c>
      <c r="G301" s="160">
        <f t="shared" si="39"/>
        <v>0.28964812565143766</v>
      </c>
      <c r="H301" s="144">
        <f t="shared" si="39"/>
        <v>0.26251477183000183</v>
      </c>
    </row>
    <row r="302" spans="2:10">
      <c r="B302" s="23" t="s">
        <v>64</v>
      </c>
      <c r="C302" s="2" t="s">
        <v>68</v>
      </c>
      <c r="D302" s="2" t="s">
        <v>66</v>
      </c>
      <c r="E302" s="51">
        <f>E224-E286</f>
        <v>0.6540892883888364</v>
      </c>
      <c r="F302" s="51">
        <f t="shared" si="39"/>
        <v>0.4861322036196109</v>
      </c>
      <c r="G302" s="160">
        <f t="shared" si="39"/>
        <v>0.2821219267984032</v>
      </c>
      <c r="H302" s="144">
        <f t="shared" si="39"/>
        <v>0.26088149053855286</v>
      </c>
    </row>
    <row r="303" spans="2:10">
      <c r="B303" s="23" t="s">
        <v>64</v>
      </c>
      <c r="C303" s="2" t="s">
        <v>95</v>
      </c>
      <c r="D303" s="23" t="s">
        <v>66</v>
      </c>
      <c r="E303" s="51">
        <f t="shared" si="39"/>
        <v>0.67317899194558362</v>
      </c>
      <c r="F303" s="51">
        <f t="shared" si="39"/>
        <v>0.50421461752617014</v>
      </c>
      <c r="G303" s="160">
        <f t="shared" si="39"/>
        <v>0.29650379881851074</v>
      </c>
      <c r="H303" s="144">
        <f t="shared" si="39"/>
        <v>0.26858938107567581</v>
      </c>
    </row>
    <row r="304" spans="2:10">
      <c r="B304" s="23" t="s">
        <v>70</v>
      </c>
      <c r="C304" s="2" t="s">
        <v>65</v>
      </c>
      <c r="D304" s="2" t="s">
        <v>66</v>
      </c>
      <c r="E304" s="51">
        <f t="shared" si="39"/>
        <v>0.1682793726273458</v>
      </c>
      <c r="F304" s="51">
        <f t="shared" si="39"/>
        <v>0.12419874959032648</v>
      </c>
      <c r="G304" s="160">
        <f t="shared" si="39"/>
        <v>7.3686655348566221E-2</v>
      </c>
      <c r="H304" s="144">
        <f t="shared" si="39"/>
        <v>6.5753888327238053E-2</v>
      </c>
    </row>
    <row r="305" spans="2:21">
      <c r="B305" s="23" t="s">
        <v>70</v>
      </c>
      <c r="C305" s="2" t="s">
        <v>68</v>
      </c>
      <c r="D305" s="2" t="s">
        <v>66</v>
      </c>
      <c r="E305" s="51">
        <f t="shared" si="39"/>
        <v>0.17493451521987827</v>
      </c>
      <c r="F305" s="51">
        <f t="shared" si="39"/>
        <v>0.12786740705060581</v>
      </c>
      <c r="G305" s="160">
        <f t="shared" si="39"/>
        <v>7.3191116519275082E-2</v>
      </c>
      <c r="H305" s="144">
        <f t="shared" si="39"/>
        <v>6.6163197298072324E-2</v>
      </c>
    </row>
    <row r="306" spans="2:21">
      <c r="B306" s="23" t="s">
        <v>70</v>
      </c>
      <c r="C306" s="2" t="s">
        <v>95</v>
      </c>
      <c r="D306" s="23" t="s">
        <v>66</v>
      </c>
      <c r="E306" s="51">
        <f t="shared" si="39"/>
        <v>0.17225175368317283</v>
      </c>
      <c r="F306" s="51">
        <f t="shared" si="39"/>
        <v>0.12713184080034087</v>
      </c>
      <c r="G306" s="160">
        <f t="shared" si="39"/>
        <v>7.5428839780567372E-2</v>
      </c>
      <c r="H306" s="144">
        <f t="shared" si="39"/>
        <v>6.9164640087027093E-2</v>
      </c>
    </row>
    <row r="307" spans="2:21">
      <c r="B307" s="23" t="s">
        <v>64</v>
      </c>
      <c r="C307" s="2" t="s">
        <v>65</v>
      </c>
      <c r="D307" s="2" t="s">
        <v>71</v>
      </c>
      <c r="E307" s="51">
        <f>E229-E291</f>
        <v>0.49947308144280078</v>
      </c>
      <c r="F307" s="51">
        <f t="shared" si="39"/>
        <v>0.55953494249260283</v>
      </c>
      <c r="G307" s="160">
        <f t="shared" si="39"/>
        <v>0.55953494249260283</v>
      </c>
      <c r="H307" s="144">
        <f t="shared" si="39"/>
        <v>0.56709724783599147</v>
      </c>
      <c r="J307" s="103"/>
      <c r="K307" s="103"/>
      <c r="L307" s="103"/>
      <c r="M307" s="103"/>
      <c r="N307" s="103"/>
    </row>
    <row r="308" spans="2:21">
      <c r="B308" s="23" t="s">
        <v>64</v>
      </c>
      <c r="C308" s="2" t="s">
        <v>68</v>
      </c>
      <c r="D308" s="2" t="s">
        <v>71</v>
      </c>
      <c r="E308" s="51">
        <f>E230-E292</f>
        <v>0.50442721854027184</v>
      </c>
      <c r="F308" s="51">
        <f t="shared" si="39"/>
        <v>0.56510694160209551</v>
      </c>
      <c r="G308" s="160">
        <f t="shared" si="39"/>
        <v>0.56510694160209551</v>
      </c>
      <c r="H308" s="144">
        <f t="shared" si="39"/>
        <v>0.5726795378090902</v>
      </c>
      <c r="J308" s="103"/>
      <c r="K308" s="103"/>
      <c r="L308" s="103"/>
      <c r="M308" s="103"/>
      <c r="N308" s="103"/>
    </row>
    <row r="309" spans="2:21">
      <c r="B309" s="23" t="s">
        <v>64</v>
      </c>
      <c r="C309" s="2" t="s">
        <v>95</v>
      </c>
      <c r="D309" s="23" t="s">
        <v>71</v>
      </c>
      <c r="E309" s="51">
        <f t="shared" si="39"/>
        <v>0.53994325909154894</v>
      </c>
      <c r="F309" s="51">
        <f t="shared" si="39"/>
        <v>0.60275093301461824</v>
      </c>
      <c r="G309" s="160">
        <f t="shared" si="39"/>
        <v>0.60275093301461824</v>
      </c>
      <c r="H309" s="144">
        <f t="shared" si="39"/>
        <v>0.60815074793489654</v>
      </c>
      <c r="J309" s="103"/>
      <c r="K309" s="103"/>
      <c r="L309" s="103"/>
      <c r="M309" s="103"/>
      <c r="N309" s="103"/>
    </row>
    <row r="310" spans="2:21">
      <c r="B310" s="23" t="s">
        <v>70</v>
      </c>
      <c r="C310" s="2" t="s">
        <v>65</v>
      </c>
      <c r="D310" s="2" t="s">
        <v>71</v>
      </c>
      <c r="E310" s="51">
        <f t="shared" si="39"/>
        <v>0.29850057242454547</v>
      </c>
      <c r="F310" s="51">
        <f t="shared" si="39"/>
        <v>0.30409213924783191</v>
      </c>
      <c r="G310" s="160">
        <f t="shared" si="39"/>
        <v>0.30409213924783191</v>
      </c>
      <c r="H310" s="144">
        <f t="shared" si="39"/>
        <v>0.31311019957289399</v>
      </c>
      <c r="J310" s="103"/>
      <c r="K310" s="103"/>
      <c r="L310" s="103"/>
      <c r="M310" s="103"/>
      <c r="N310" s="103"/>
    </row>
    <row r="311" spans="2:21">
      <c r="B311" s="23" t="s">
        <v>70</v>
      </c>
      <c r="C311" s="2" t="s">
        <v>68</v>
      </c>
      <c r="D311" s="2" t="s">
        <v>71</v>
      </c>
      <c r="E311" s="51">
        <f t="shared" si="39"/>
        <v>0.30109458276089529</v>
      </c>
      <c r="F311" s="51">
        <f t="shared" si="39"/>
        <v>0.30674131768910623</v>
      </c>
      <c r="G311" s="160">
        <f t="shared" si="39"/>
        <v>0.30674131768910623</v>
      </c>
      <c r="H311" s="144">
        <f t="shared" si="39"/>
        <v>0.31578715069937824</v>
      </c>
      <c r="J311" s="103"/>
      <c r="K311" s="103"/>
      <c r="L311" s="103"/>
      <c r="M311" s="103"/>
      <c r="N311" s="103"/>
    </row>
    <row r="312" spans="2:21">
      <c r="B312" s="23" t="s">
        <v>70</v>
      </c>
      <c r="C312" s="2" t="s">
        <v>95</v>
      </c>
      <c r="D312" s="23" t="s">
        <v>71</v>
      </c>
      <c r="E312" s="51">
        <f t="shared" si="39"/>
        <v>0.32645796504315816</v>
      </c>
      <c r="F312" s="51">
        <f t="shared" si="39"/>
        <v>0.33423729840179167</v>
      </c>
      <c r="G312" s="160">
        <f t="shared" si="39"/>
        <v>0.33423729840179167</v>
      </c>
      <c r="H312" s="144">
        <f t="shared" si="39"/>
        <v>0.34068265095492684</v>
      </c>
      <c r="J312" s="103"/>
      <c r="K312" s="103"/>
      <c r="L312" s="103"/>
      <c r="M312" s="103"/>
      <c r="N312" s="103"/>
    </row>
    <row r="313" spans="2:21">
      <c r="E313" s="26"/>
      <c r="F313" s="26"/>
      <c r="G313" s="26"/>
      <c r="H313" s="124"/>
      <c r="I313" s="8"/>
    </row>
    <row r="314" spans="2:21">
      <c r="B314" s="174" t="s">
        <v>123</v>
      </c>
      <c r="C314" s="68"/>
      <c r="D314" s="68"/>
      <c r="E314" s="68"/>
      <c r="F314" s="105"/>
      <c r="G314" s="68"/>
      <c r="H314" s="121"/>
      <c r="I314" s="96"/>
    </row>
    <row r="315" spans="2:21" ht="25.5">
      <c r="B315" s="23"/>
      <c r="C315" s="2"/>
      <c r="D315" s="2"/>
      <c r="E315" s="24" t="s">
        <v>50</v>
      </c>
      <c r="F315" s="24" t="s">
        <v>51</v>
      </c>
      <c r="G315" s="146" t="s">
        <v>52</v>
      </c>
      <c r="H315" s="117" t="s">
        <v>53</v>
      </c>
      <c r="I315" s="96"/>
    </row>
    <row r="316" spans="2:21">
      <c r="B316" s="169" t="s">
        <v>55</v>
      </c>
      <c r="C316" s="5" t="s">
        <v>56</v>
      </c>
      <c r="D316" s="5" t="s">
        <v>57</v>
      </c>
      <c r="E316" s="22" t="s">
        <v>58</v>
      </c>
      <c r="F316" s="22" t="s">
        <v>59</v>
      </c>
      <c r="G316" s="147" t="s">
        <v>60</v>
      </c>
      <c r="H316" s="118" t="s">
        <v>61</v>
      </c>
      <c r="I316" t="s">
        <v>124</v>
      </c>
      <c r="P316" s="106"/>
    </row>
    <row r="317" spans="2:21">
      <c r="B317" s="23" t="s">
        <v>64</v>
      </c>
      <c r="C317" s="2" t="s">
        <v>65</v>
      </c>
      <c r="D317" s="23" t="s">
        <v>66</v>
      </c>
      <c r="E317" s="16">
        <f>(('Customer Numbers - Yorkshire'!$D$16*E$285)+('Customer Numbers - Yorkshire'!$D$17*E$286)+('Customer Numbers - Yorkshire'!$D$18*E$287))</f>
        <v>9.2425347683864623E-3</v>
      </c>
      <c r="F317" s="16">
        <f>(('Customer Numbers - Yorkshire'!$D$16*F$285)+('Customer Numbers - Yorkshire'!$D$17*F$286)+('Customer Numbers - Yorkshire'!$D$18*F$287))</f>
        <v>6.9244610157671652E-3</v>
      </c>
      <c r="G317" s="150">
        <f>(('Customer Numbers - Yorkshire'!$D$16*G$285)+('Customer Numbers - Yorkshire'!$D$17*G$286)+('Customer Numbers - Yorkshire'!$D$18*G$287))</f>
        <v>4.0750827632402981E-3</v>
      </c>
      <c r="H317" s="123">
        <f>(('Customer Numbers - Yorkshire'!$D$16*H$285)+('Customer Numbers - Yorkshire'!$D$17*H$286)+('Customer Numbers - Yorkshire'!$D$18*H$287))</f>
        <v>3.6756364451069521E-3</v>
      </c>
      <c r="I317" s="99"/>
      <c r="J317" s="56"/>
      <c r="K317" s="56"/>
      <c r="L317" s="56"/>
      <c r="M317" s="56"/>
      <c r="N317" s="56"/>
      <c r="O317" s="11"/>
      <c r="P317" s="56"/>
      <c r="Q317" s="56"/>
      <c r="R317" s="56"/>
      <c r="S317" s="56"/>
      <c r="T317" s="56"/>
      <c r="U317" s="107"/>
    </row>
    <row r="318" spans="2:21">
      <c r="B318" s="23" t="s">
        <v>64</v>
      </c>
      <c r="C318" s="2" t="s">
        <v>68</v>
      </c>
      <c r="D318" s="23" t="s">
        <v>66</v>
      </c>
      <c r="E318" s="16">
        <f>(('Customer Numbers - Yorkshire'!$D$16*E$285)+('Customer Numbers - Yorkshire'!$D$17*E$286)+('Customer Numbers - Yorkshire'!$D$18*E$287))</f>
        <v>9.2425347683864623E-3</v>
      </c>
      <c r="F318" s="16">
        <f>(('Customer Numbers - Yorkshire'!$D$16*F$285)+('Customer Numbers - Yorkshire'!$D$17*F$286)+('Customer Numbers - Yorkshire'!$D$18*F$287))</f>
        <v>6.9244610157671652E-3</v>
      </c>
      <c r="G318" s="150">
        <f>(('Customer Numbers - Yorkshire'!$D$16*G$285)+('Customer Numbers - Yorkshire'!$D$17*G$286)+('Customer Numbers - Yorkshire'!$D$18*G$287))</f>
        <v>4.0750827632402981E-3</v>
      </c>
      <c r="H318" s="123">
        <f>(('Customer Numbers - Yorkshire'!$D$16*H$285)+('Customer Numbers - Yorkshire'!$D$17*H$286)+('Customer Numbers - Yorkshire'!$D$18*H$287))</f>
        <v>3.6756364451069521E-3</v>
      </c>
      <c r="I318" s="99"/>
      <c r="J318" s="56"/>
      <c r="K318" s="56"/>
      <c r="L318" s="56"/>
      <c r="M318" s="56"/>
      <c r="N318" s="56"/>
      <c r="O318" s="11"/>
      <c r="P318" s="56"/>
      <c r="Q318" s="56"/>
      <c r="R318" s="56"/>
      <c r="S318" s="56"/>
      <c r="T318" s="56"/>
      <c r="U318" s="107"/>
    </row>
    <row r="319" spans="2:21">
      <c r="B319" s="23" t="s">
        <v>64</v>
      </c>
      <c r="C319" s="2" t="s">
        <v>69</v>
      </c>
      <c r="D319" s="23" t="s">
        <v>66</v>
      </c>
      <c r="E319" s="16">
        <f>(('Customer Numbers - Yorkshire'!$D$16*E$285)+('Customer Numbers - Yorkshire'!$D$17*E$286)+('Customer Numbers - Yorkshire'!$D$18*E$287))</f>
        <v>9.2425347683864623E-3</v>
      </c>
      <c r="F319" s="16">
        <f>(('Customer Numbers - Yorkshire'!$D$16*F$285)+('Customer Numbers - Yorkshire'!$D$17*F$286)+('Customer Numbers - Yorkshire'!$D$18*F$287))</f>
        <v>6.9244610157671652E-3</v>
      </c>
      <c r="G319" s="150">
        <f>(('Customer Numbers - Yorkshire'!$D$16*G$285)+('Customer Numbers - Yorkshire'!$D$17*G$286)+('Customer Numbers - Yorkshire'!$D$18*G$287))</f>
        <v>4.0750827632402981E-3</v>
      </c>
      <c r="H319" s="123">
        <f>(('Customer Numbers - Yorkshire'!$D$16*H$285)+('Customer Numbers - Yorkshire'!$D$17*H$286)+('Customer Numbers - Yorkshire'!$D$18*H$287))</f>
        <v>3.6756364451069521E-3</v>
      </c>
      <c r="I319" s="99"/>
      <c r="J319" s="56"/>
      <c r="K319" s="56"/>
      <c r="L319" s="56"/>
      <c r="M319" s="56"/>
      <c r="N319" s="56"/>
      <c r="O319" s="11"/>
      <c r="P319" s="56"/>
      <c r="Q319" s="56"/>
      <c r="R319" s="56"/>
      <c r="S319" s="56"/>
      <c r="T319" s="56"/>
      <c r="U319" s="107"/>
    </row>
    <row r="320" spans="2:21">
      <c r="B320" s="23" t="s">
        <v>70</v>
      </c>
      <c r="C320" s="2" t="s">
        <v>65</v>
      </c>
      <c r="D320" s="23" t="s">
        <v>66</v>
      </c>
      <c r="E320" s="16">
        <f>(('Customer Numbers - Yorkshire'!$D$21*E$288)+('Customer Numbers - Yorkshire'!$D$22*E$289)+('Customer Numbers - Yorkshire'!$D$23*E$290))</f>
        <v>2.2318181733264916E-3</v>
      </c>
      <c r="F320" s="16">
        <f>(('Customer Numbers - Yorkshire'!$D$21*F$288)+('Customer Numbers - Yorkshire'!$D$22*F$289)+('Customer Numbers - Yorkshire'!$D$23*F$290))</f>
        <v>1.6479099498603504E-3</v>
      </c>
      <c r="G320" s="150">
        <f>(('Customer Numbers - Yorkshire'!$D$21*G$288)+('Customer Numbers - Yorkshire'!$D$22*G$289)+('Customer Numbers - Yorkshire'!$D$23*G$290))</f>
        <v>9.7881820046518591E-4</v>
      </c>
      <c r="H320" s="123">
        <f>(('Customer Numbers - Yorkshire'!$D$21*H$288)+('Customer Numbers - Yorkshire'!$D$22*H$289)+('Customer Numbers - Yorkshire'!$D$23*H$290))</f>
        <v>2.1455539463818354E-3</v>
      </c>
      <c r="I320" s="99"/>
      <c r="J320" s="56"/>
      <c r="K320" s="56"/>
      <c r="L320" s="56"/>
      <c r="M320" s="56"/>
      <c r="N320" s="56"/>
      <c r="P320" s="56"/>
      <c r="Q320" s="56"/>
      <c r="R320" s="56"/>
      <c r="S320" s="56"/>
      <c r="T320" s="56"/>
    </row>
    <row r="321" spans="2:20">
      <c r="B321" s="23" t="s">
        <v>70</v>
      </c>
      <c r="C321" s="2" t="s">
        <v>68</v>
      </c>
      <c r="D321" s="23" t="s">
        <v>66</v>
      </c>
      <c r="E321" s="16">
        <f>(('Customer Numbers - Yorkshire'!$D$21*E$288)+('Customer Numbers - Yorkshire'!$D$22*E$289)+('Customer Numbers - Yorkshire'!$D$23*E$290))</f>
        <v>2.2318181733264916E-3</v>
      </c>
      <c r="F321" s="16">
        <f>(('Customer Numbers - Yorkshire'!$D$21*F$288)+('Customer Numbers - Yorkshire'!$D$22*F$289)+('Customer Numbers - Yorkshire'!$D$23*F$290))</f>
        <v>1.6479099498603504E-3</v>
      </c>
      <c r="G321" s="150">
        <f>(('Customer Numbers - Yorkshire'!$D$21*G$288)+('Customer Numbers - Yorkshire'!$D$22*G$289)+('Customer Numbers - Yorkshire'!$D$23*G$290))</f>
        <v>9.7881820046518591E-4</v>
      </c>
      <c r="H321" s="123">
        <f>(('Customer Numbers - Yorkshire'!$D$21*H$288)+('Customer Numbers - Yorkshire'!$D$22*H$289)+('Customer Numbers - Yorkshire'!$D$23*H$290))</f>
        <v>2.1455539463818354E-3</v>
      </c>
      <c r="I321" s="99"/>
      <c r="J321" s="56"/>
      <c r="K321" s="56"/>
      <c r="L321" s="56"/>
      <c r="M321" s="56"/>
      <c r="N321" s="56"/>
      <c r="P321" s="56"/>
      <c r="Q321" s="56"/>
      <c r="R321" s="56"/>
      <c r="S321" s="56"/>
      <c r="T321" s="56"/>
    </row>
    <row r="322" spans="2:20">
      <c r="B322" s="23" t="s">
        <v>70</v>
      </c>
      <c r="C322" s="2" t="s">
        <v>69</v>
      </c>
      <c r="D322" s="23" t="s">
        <v>66</v>
      </c>
      <c r="E322" s="16">
        <f>(('Customer Numbers - Yorkshire'!$D$21*E$288)+('Customer Numbers - Yorkshire'!$D$22*E$289)+('Customer Numbers - Yorkshire'!$D$23*E$290))</f>
        <v>2.2318181733264916E-3</v>
      </c>
      <c r="F322" s="16">
        <f>(('Customer Numbers - Yorkshire'!$D$21*F$288)+('Customer Numbers - Yorkshire'!$D$22*F$289)+('Customer Numbers - Yorkshire'!$D$23*F$290))</f>
        <v>1.6479099498603504E-3</v>
      </c>
      <c r="G322" s="150">
        <f>(('Customer Numbers - Yorkshire'!$D$21*G$288)+('Customer Numbers - Yorkshire'!$D$22*G$289)+('Customer Numbers - Yorkshire'!$D$23*G$290))</f>
        <v>9.7881820046518591E-4</v>
      </c>
      <c r="H322" s="123">
        <f>(('Customer Numbers - Yorkshire'!$D$21*H$288)+('Customer Numbers - Yorkshire'!$D$22*H$289)+('Customer Numbers - Yorkshire'!$D$23*H$290))</f>
        <v>2.1455539463818354E-3</v>
      </c>
      <c r="I322" s="99"/>
      <c r="J322" s="56"/>
      <c r="K322" s="56"/>
      <c r="L322" s="56"/>
      <c r="M322" s="56"/>
      <c r="N322" s="56"/>
      <c r="P322" s="56"/>
      <c r="Q322" s="56"/>
      <c r="R322" s="56"/>
      <c r="S322" s="56"/>
      <c r="T322" s="56"/>
    </row>
    <row r="323" spans="2:20">
      <c r="B323" s="23" t="s">
        <v>64</v>
      </c>
      <c r="C323" s="2" t="s">
        <v>65</v>
      </c>
      <c r="D323" s="23" t="s">
        <v>71</v>
      </c>
      <c r="E323" s="16">
        <f>(('Customer Numbers - Yorkshire'!$D$16*E$291)+('Customer Numbers - Yorkshire'!$D$17*E$292)+('Customer Numbers - Yorkshire'!$D$18*E$293))</f>
        <v>6.776228275810408E-3</v>
      </c>
      <c r="F323" s="16">
        <f>(('Customer Numbers - Yorkshire'!$D$16*F$291)+('Customer Numbers - Yorkshire'!$D$17*F$292)+('Customer Numbers - Yorkshire'!$D$18*F$293))</f>
        <v>7.6213348915614067E-3</v>
      </c>
      <c r="G323" s="150">
        <f>(('Customer Numbers - Yorkshire'!$D$16*G$291)+('Customer Numbers - Yorkshire'!$D$17*G$292)+('Customer Numbers - Yorkshire'!$D$18*G$293))</f>
        <v>7.6213348915614067E-3</v>
      </c>
      <c r="H323" s="123">
        <f>(('Customer Numbers - Yorkshire'!$D$16*H$291)+('Customer Numbers - Yorkshire'!$D$17*H$292)+('Customer Numbers - Yorkshire'!$D$18*H$293))</f>
        <v>7.6354106507860106E-3</v>
      </c>
      <c r="I323" s="99"/>
      <c r="J323" s="56"/>
      <c r="K323" s="56"/>
      <c r="L323" s="56"/>
      <c r="M323" s="56"/>
      <c r="N323" s="56"/>
      <c r="P323" s="56"/>
      <c r="Q323" s="56"/>
      <c r="R323" s="56"/>
      <c r="S323" s="56"/>
      <c r="T323" s="56"/>
    </row>
    <row r="324" spans="2:20">
      <c r="B324" s="23" t="s">
        <v>64</v>
      </c>
      <c r="C324" s="2" t="s">
        <v>68</v>
      </c>
      <c r="D324" s="23" t="s">
        <v>71</v>
      </c>
      <c r="E324" s="16">
        <f>(('Customer Numbers - Yorkshire'!$D$16*E$291)+('Customer Numbers - Yorkshire'!$D$17*E$292)+('Customer Numbers - Yorkshire'!$D$18*E$293))</f>
        <v>6.776228275810408E-3</v>
      </c>
      <c r="F324" s="16">
        <f>(('Customer Numbers - Yorkshire'!$D$16*F$291)+('Customer Numbers - Yorkshire'!$D$17*F$292)+('Customer Numbers - Yorkshire'!$D$18*F$293))</f>
        <v>7.6213348915614067E-3</v>
      </c>
      <c r="G324" s="150">
        <f>(('Customer Numbers - Yorkshire'!$D$16*G$291)+('Customer Numbers - Yorkshire'!$D$17*G$292)+('Customer Numbers - Yorkshire'!$D$18*G$293))</f>
        <v>7.6213348915614067E-3</v>
      </c>
      <c r="H324" s="123">
        <f>(('Customer Numbers - Yorkshire'!$D$16*H$291)+('Customer Numbers - Yorkshire'!$D$17*H$292)+('Customer Numbers - Yorkshire'!$D$18*H$293))</f>
        <v>7.6354106507860106E-3</v>
      </c>
      <c r="I324" s="99"/>
      <c r="J324" s="56"/>
      <c r="K324" s="56"/>
      <c r="L324" s="56"/>
      <c r="M324" s="56"/>
      <c r="N324" s="56"/>
      <c r="P324" s="56"/>
      <c r="Q324" s="56"/>
      <c r="R324" s="56"/>
      <c r="S324" s="56"/>
      <c r="T324" s="56"/>
    </row>
    <row r="325" spans="2:20">
      <c r="B325" s="23" t="s">
        <v>64</v>
      </c>
      <c r="C325" s="2" t="s">
        <v>69</v>
      </c>
      <c r="D325" s="23" t="s">
        <v>71</v>
      </c>
      <c r="E325" s="16">
        <f>(('Customer Numbers - Yorkshire'!$D$16*E$291)+('Customer Numbers - Yorkshire'!$D$17*E$292)+('Customer Numbers - Yorkshire'!$D$18*E$293))</f>
        <v>6.776228275810408E-3</v>
      </c>
      <c r="F325" s="16">
        <f>(('Customer Numbers - Yorkshire'!$D$16*F$291)+('Customer Numbers - Yorkshire'!$D$17*F$292)+('Customer Numbers - Yorkshire'!$D$18*F$293))</f>
        <v>7.6213348915614067E-3</v>
      </c>
      <c r="G325" s="150">
        <f>(('Customer Numbers - Yorkshire'!$D$16*G$291)+('Customer Numbers - Yorkshire'!$D$17*G$292)+('Customer Numbers - Yorkshire'!$D$18*G$293))</f>
        <v>7.6213348915614067E-3</v>
      </c>
      <c r="H325" s="123">
        <f>(('Customer Numbers - Yorkshire'!$D$16*H$291)+('Customer Numbers - Yorkshire'!$D$17*H$292)+('Customer Numbers - Yorkshire'!$D$18*H$293))</f>
        <v>7.6354106507860106E-3</v>
      </c>
      <c r="I325" s="99"/>
      <c r="J325" s="56"/>
      <c r="K325" s="56"/>
      <c r="L325" s="56"/>
      <c r="M325" s="56"/>
      <c r="N325" s="56"/>
      <c r="P325" s="56"/>
      <c r="Q325" s="56"/>
      <c r="R325" s="56"/>
      <c r="S325" s="56"/>
      <c r="T325" s="56"/>
    </row>
    <row r="326" spans="2:20">
      <c r="B326" s="23" t="s">
        <v>70</v>
      </c>
      <c r="C326" s="2" t="s">
        <v>65</v>
      </c>
      <c r="D326" s="23" t="s">
        <v>71</v>
      </c>
      <c r="E326" s="16">
        <f>(('Customer Numbers - Yorkshire'!$D$21*E$294)+('Customer Numbers - Yorkshire'!$D$22*E$295)+('Customer Numbers - Yorkshire'!$D$23*E$296))</f>
        <v>3.5907886682872737E-3</v>
      </c>
      <c r="F326" s="16">
        <f>(('Customer Numbers - Yorkshire'!$D$21*F$294)+('Customer Numbers - Yorkshire'!$D$22*F$295)+('Customer Numbers - Yorkshire'!$D$23*F$296))</f>
        <v>3.6671557525806424E-3</v>
      </c>
      <c r="G326" s="150">
        <f>(('Customer Numbers - Yorkshire'!$D$21*G$294)+('Customer Numbers - Yorkshire'!$D$22*G$295)+('Customer Numbers - Yorkshire'!$D$23*G$296))</f>
        <v>3.6671557525806424E-3</v>
      </c>
      <c r="H326" s="123">
        <f>(('Customer Numbers - Yorkshire'!$D$21*H$294)+('Customer Numbers - Yorkshire'!$D$22*H$295)+('Customer Numbers - Yorkshire'!$D$23*H$296))</f>
        <v>3.7056004117796736E-3</v>
      </c>
      <c r="I326" s="99"/>
      <c r="J326" s="56"/>
      <c r="K326" s="56"/>
      <c r="L326" s="56"/>
      <c r="M326" s="56"/>
      <c r="N326" s="56"/>
      <c r="P326" s="56"/>
      <c r="Q326" s="56"/>
      <c r="R326" s="56"/>
      <c r="S326" s="56"/>
      <c r="T326" s="56"/>
    </row>
    <row r="327" spans="2:20">
      <c r="B327" s="23" t="s">
        <v>70</v>
      </c>
      <c r="C327" s="2" t="s">
        <v>68</v>
      </c>
      <c r="D327" s="23" t="s">
        <v>71</v>
      </c>
      <c r="E327" s="16">
        <f>(('Customer Numbers - Yorkshire'!$D$21*E$294)+('Customer Numbers - Yorkshire'!$D$22*E$295)+('Customer Numbers - Yorkshire'!$D$23*E$296))</f>
        <v>3.5907886682872737E-3</v>
      </c>
      <c r="F327" s="16">
        <f>(('Customer Numbers - Yorkshire'!$D$21*F$294)+('Customer Numbers - Yorkshire'!$D$22*F$295)+('Customer Numbers - Yorkshire'!$D$23*F$296))</f>
        <v>3.6671557525806424E-3</v>
      </c>
      <c r="G327" s="150">
        <f>(('Customer Numbers - Yorkshire'!$D$21*G$294)+('Customer Numbers - Yorkshire'!$D$22*G$295)+('Customer Numbers - Yorkshire'!$D$23*G$296))</f>
        <v>3.6671557525806424E-3</v>
      </c>
      <c r="H327" s="123">
        <f>(('Customer Numbers - Yorkshire'!$D$21*H$294)+('Customer Numbers - Yorkshire'!$D$22*H$295)+('Customer Numbers - Yorkshire'!$D$23*H$296))</f>
        <v>3.7056004117796736E-3</v>
      </c>
      <c r="I327" s="99"/>
      <c r="J327" s="56"/>
      <c r="K327" s="56"/>
      <c r="L327" s="56"/>
      <c r="M327" s="56"/>
      <c r="N327" s="56"/>
      <c r="P327" s="56"/>
      <c r="Q327" s="56"/>
      <c r="R327" s="56"/>
      <c r="S327" s="56"/>
      <c r="T327" s="56"/>
    </row>
    <row r="328" spans="2:20">
      <c r="B328" s="23" t="s">
        <v>70</v>
      </c>
      <c r="C328" s="2" t="s">
        <v>69</v>
      </c>
      <c r="D328" s="23" t="s">
        <v>71</v>
      </c>
      <c r="E328" s="16">
        <f>(('Customer Numbers - Yorkshire'!$D$21*E$294)+('Customer Numbers - Yorkshire'!$D$22*E$295)+('Customer Numbers - Yorkshire'!$D$23*E$296))</f>
        <v>3.5907886682872737E-3</v>
      </c>
      <c r="F328" s="16">
        <f>(('Customer Numbers - Yorkshire'!$D$21*F$294)+('Customer Numbers - Yorkshire'!$D$22*F$295)+('Customer Numbers - Yorkshire'!$D$23*F$296))</f>
        <v>3.6671557525806424E-3</v>
      </c>
      <c r="G328" s="150">
        <f>(('Customer Numbers - Yorkshire'!$D$21*G$294)+('Customer Numbers - Yorkshire'!$D$22*G$295)+('Customer Numbers - Yorkshire'!$D$23*G$296))</f>
        <v>3.6671557525806424E-3</v>
      </c>
      <c r="H328" s="123">
        <f>(('Customer Numbers - Yorkshire'!$D$21*H$294)+('Customer Numbers - Yorkshire'!$D$22*H$295)+('Customer Numbers - Yorkshire'!$D$23*H$296))</f>
        <v>3.7056004117796736E-3</v>
      </c>
      <c r="I328" s="99"/>
      <c r="J328" s="56"/>
      <c r="K328" s="56"/>
      <c r="L328" s="56"/>
      <c r="M328" s="56"/>
      <c r="N328" s="56"/>
      <c r="P328" s="56"/>
      <c r="Q328" s="56"/>
      <c r="R328" s="56"/>
      <c r="S328" s="56"/>
      <c r="T328" s="56"/>
    </row>
    <row r="329" spans="2:20">
      <c r="E329" s="26"/>
      <c r="F329" s="26"/>
      <c r="G329" s="26"/>
      <c r="H329" s="124"/>
      <c r="I329" s="101"/>
    </row>
    <row r="330" spans="2:20" s="82" customFormat="1">
      <c r="B330" s="172" t="s">
        <v>29</v>
      </c>
      <c r="F330" s="108"/>
      <c r="G330" s="109" t="s">
        <v>125</v>
      </c>
      <c r="H330" s="132"/>
      <c r="I330" s="110"/>
    </row>
    <row r="331" spans="2:20" ht="25.5">
      <c r="B331" s="23"/>
      <c r="C331" s="2"/>
      <c r="D331" s="2"/>
      <c r="E331" s="24" t="s">
        <v>50</v>
      </c>
      <c r="F331" s="24" t="s">
        <v>51</v>
      </c>
      <c r="G331" s="146" t="s">
        <v>52</v>
      </c>
      <c r="H331" s="117" t="s">
        <v>53</v>
      </c>
    </row>
    <row r="332" spans="2:20">
      <c r="B332" s="169" t="s">
        <v>55</v>
      </c>
      <c r="C332" s="5" t="s">
        <v>56</v>
      </c>
      <c r="D332" s="5" t="s">
        <v>57</v>
      </c>
      <c r="E332" s="22" t="s">
        <v>58</v>
      </c>
      <c r="F332" s="22" t="s">
        <v>59</v>
      </c>
      <c r="G332" s="147" t="s">
        <v>60</v>
      </c>
      <c r="H332" s="118" t="s">
        <v>61</v>
      </c>
      <c r="I332" t="s">
        <v>126</v>
      </c>
    </row>
    <row r="333" spans="2:20">
      <c r="B333" s="23" t="s">
        <v>64</v>
      </c>
      <c r="C333" s="2" t="s">
        <v>65</v>
      </c>
      <c r="D333" s="23" t="s">
        <v>66</v>
      </c>
      <c r="E333" s="16">
        <f t="shared" ref="E333:H344" si="40">E301+E317</f>
        <v>0.66687244432993931</v>
      </c>
      <c r="F333" s="16">
        <f t="shared" si="40"/>
        <v>0.49948978346246975</v>
      </c>
      <c r="G333" s="150">
        <f t="shared" si="40"/>
        <v>0.29372320841467797</v>
      </c>
      <c r="H333" s="123">
        <f t="shared" si="40"/>
        <v>0.26619040827510876</v>
      </c>
      <c r="I333" s="8" t="s">
        <v>127</v>
      </c>
      <c r="K333" s="56"/>
      <c r="L333" s="56"/>
      <c r="M333" s="56"/>
      <c r="N333" s="56"/>
    </row>
    <row r="334" spans="2:20">
      <c r="B334" s="23" t="s">
        <v>64</v>
      </c>
      <c r="C334" s="2" t="s">
        <v>68</v>
      </c>
      <c r="D334" s="23" t="s">
        <v>66</v>
      </c>
      <c r="E334" s="16">
        <f t="shared" si="40"/>
        <v>0.66333182315722283</v>
      </c>
      <c r="F334" s="16">
        <f t="shared" si="40"/>
        <v>0.49305666463537806</v>
      </c>
      <c r="G334" s="150">
        <f t="shared" si="40"/>
        <v>0.28619700956164351</v>
      </c>
      <c r="H334" s="123">
        <f t="shared" si="40"/>
        <v>0.2645571269836598</v>
      </c>
      <c r="J334" s="56"/>
      <c r="K334" s="56"/>
      <c r="L334" s="56"/>
      <c r="M334" s="56"/>
      <c r="N334" s="56"/>
    </row>
    <row r="335" spans="2:20">
      <c r="B335" s="23" t="s">
        <v>64</v>
      </c>
      <c r="C335" s="2" t="s">
        <v>69</v>
      </c>
      <c r="D335" s="23" t="s">
        <v>66</v>
      </c>
      <c r="E335" s="16">
        <f t="shared" si="40"/>
        <v>0.68242152671397005</v>
      </c>
      <c r="F335" s="16">
        <f t="shared" si="40"/>
        <v>0.5111390785419373</v>
      </c>
      <c r="G335" s="150">
        <f t="shared" si="40"/>
        <v>0.30057888158175106</v>
      </c>
      <c r="H335" s="123">
        <f t="shared" si="40"/>
        <v>0.27226501752078275</v>
      </c>
      <c r="J335" s="56"/>
      <c r="K335" s="56"/>
      <c r="L335" s="56"/>
      <c r="M335" s="56"/>
      <c r="N335" s="56"/>
    </row>
    <row r="336" spans="2:20">
      <c r="B336" s="23" t="s">
        <v>70</v>
      </c>
      <c r="C336" s="2" t="s">
        <v>65</v>
      </c>
      <c r="D336" s="23" t="s">
        <v>66</v>
      </c>
      <c r="E336" s="16">
        <f t="shared" si="40"/>
        <v>0.17051119080067229</v>
      </c>
      <c r="F336" s="16">
        <f t="shared" si="40"/>
        <v>0.12584665954018684</v>
      </c>
      <c r="G336" s="150">
        <f t="shared" si="40"/>
        <v>7.4665473549031414E-2</v>
      </c>
      <c r="H336" s="123">
        <f t="shared" si="40"/>
        <v>6.7899442273619881E-2</v>
      </c>
      <c r="J336" s="56"/>
      <c r="K336" s="56"/>
      <c r="L336" s="56"/>
      <c r="M336" s="56"/>
      <c r="N336" s="56"/>
    </row>
    <row r="337" spans="2:14">
      <c r="B337" s="23" t="s">
        <v>70</v>
      </c>
      <c r="C337" s="2" t="s">
        <v>68</v>
      </c>
      <c r="D337" s="23" t="s">
        <v>66</v>
      </c>
      <c r="E337" s="16">
        <f t="shared" si="40"/>
        <v>0.17716633339320476</v>
      </c>
      <c r="F337" s="16">
        <f t="shared" si="40"/>
        <v>0.12951531700046617</v>
      </c>
      <c r="G337" s="150">
        <f t="shared" si="40"/>
        <v>7.4169934719740274E-2</v>
      </c>
      <c r="H337" s="123">
        <f t="shared" si="40"/>
        <v>6.8308751244454152E-2</v>
      </c>
      <c r="J337" s="56"/>
      <c r="K337" s="56"/>
      <c r="L337" s="56"/>
      <c r="M337" s="56"/>
      <c r="N337" s="56"/>
    </row>
    <row r="338" spans="2:14">
      <c r="B338" s="23" t="s">
        <v>70</v>
      </c>
      <c r="C338" s="2" t="s">
        <v>69</v>
      </c>
      <c r="D338" s="23" t="s">
        <v>66</v>
      </c>
      <c r="E338" s="16">
        <f t="shared" si="40"/>
        <v>0.17448357185649932</v>
      </c>
      <c r="F338" s="16">
        <f t="shared" si="40"/>
        <v>0.12877975075020123</v>
      </c>
      <c r="G338" s="150">
        <f t="shared" si="40"/>
        <v>7.6407657981032565E-2</v>
      </c>
      <c r="H338" s="123">
        <f t="shared" si="40"/>
        <v>7.1310194033408936E-2</v>
      </c>
      <c r="J338" s="56"/>
      <c r="K338" s="56"/>
      <c r="L338" s="56"/>
      <c r="M338" s="56"/>
      <c r="N338" s="56"/>
    </row>
    <row r="339" spans="2:14">
      <c r="B339" s="23" t="s">
        <v>64</v>
      </c>
      <c r="C339" s="2" t="s">
        <v>65</v>
      </c>
      <c r="D339" s="23" t="s">
        <v>71</v>
      </c>
      <c r="E339" s="16">
        <f t="shared" si="40"/>
        <v>0.50624930971861115</v>
      </c>
      <c r="F339" s="16">
        <f t="shared" si="40"/>
        <v>0.56715627738416419</v>
      </c>
      <c r="G339" s="150">
        <f t="shared" si="40"/>
        <v>0.56715627738416419</v>
      </c>
      <c r="H339" s="123">
        <f t="shared" si="40"/>
        <v>0.57473265848677746</v>
      </c>
      <c r="J339" s="56"/>
      <c r="K339" s="56"/>
      <c r="L339" s="56"/>
      <c r="M339" s="56"/>
      <c r="N339" s="56"/>
    </row>
    <row r="340" spans="2:14">
      <c r="B340" s="23" t="s">
        <v>64</v>
      </c>
      <c r="C340" s="2" t="s">
        <v>68</v>
      </c>
      <c r="D340" s="23" t="s">
        <v>71</v>
      </c>
      <c r="E340" s="16">
        <f t="shared" si="40"/>
        <v>0.51120344681608221</v>
      </c>
      <c r="F340" s="16">
        <f t="shared" si="40"/>
        <v>0.57272827649365687</v>
      </c>
      <c r="G340" s="150">
        <f t="shared" si="40"/>
        <v>0.57272827649365687</v>
      </c>
      <c r="H340" s="123">
        <f t="shared" si="40"/>
        <v>0.58031494845987619</v>
      </c>
      <c r="J340" s="56"/>
      <c r="K340" s="56"/>
      <c r="L340" s="56"/>
      <c r="M340" s="56"/>
      <c r="N340" s="56"/>
    </row>
    <row r="341" spans="2:14">
      <c r="B341" s="23" t="s">
        <v>64</v>
      </c>
      <c r="C341" s="2" t="s">
        <v>69</v>
      </c>
      <c r="D341" s="23" t="s">
        <v>71</v>
      </c>
      <c r="E341" s="16">
        <f t="shared" si="40"/>
        <v>0.54671948736735931</v>
      </c>
      <c r="F341" s="16">
        <f t="shared" si="40"/>
        <v>0.6103722679061796</v>
      </c>
      <c r="G341" s="150">
        <f t="shared" si="40"/>
        <v>0.6103722679061796</v>
      </c>
      <c r="H341" s="123">
        <f t="shared" si="40"/>
        <v>0.61578615858568253</v>
      </c>
      <c r="J341" s="56"/>
      <c r="K341" s="56"/>
      <c r="L341" s="56"/>
      <c r="M341" s="56"/>
      <c r="N341" s="56"/>
    </row>
    <row r="342" spans="2:14">
      <c r="B342" s="23" t="s">
        <v>70</v>
      </c>
      <c r="C342" s="2" t="s">
        <v>65</v>
      </c>
      <c r="D342" s="23" t="s">
        <v>71</v>
      </c>
      <c r="E342" s="16">
        <f t="shared" si="40"/>
        <v>0.30209136109283274</v>
      </c>
      <c r="F342" s="16">
        <f t="shared" si="40"/>
        <v>0.30775929500041255</v>
      </c>
      <c r="G342" s="150">
        <f t="shared" si="40"/>
        <v>0.30775929500041255</v>
      </c>
      <c r="H342" s="123">
        <f t="shared" si="40"/>
        <v>0.31681579998467368</v>
      </c>
      <c r="J342" s="56"/>
      <c r="K342" s="56"/>
      <c r="L342" s="56"/>
      <c r="M342" s="56"/>
      <c r="N342" s="56"/>
    </row>
    <row r="343" spans="2:14">
      <c r="B343" s="23" t="s">
        <v>70</v>
      </c>
      <c r="C343" s="2" t="s">
        <v>68</v>
      </c>
      <c r="D343" s="23" t="s">
        <v>71</v>
      </c>
      <c r="E343" s="16">
        <f t="shared" si="40"/>
        <v>0.30468537142918256</v>
      </c>
      <c r="F343" s="16">
        <f t="shared" si="40"/>
        <v>0.31040847344168687</v>
      </c>
      <c r="G343" s="150">
        <f t="shared" si="40"/>
        <v>0.31040847344168687</v>
      </c>
      <c r="H343" s="123">
        <f t="shared" si="40"/>
        <v>0.31949275111115794</v>
      </c>
      <c r="J343" s="56"/>
      <c r="K343" s="56"/>
      <c r="L343" s="56"/>
      <c r="M343" s="56"/>
      <c r="N343" s="56"/>
    </row>
    <row r="344" spans="2:14">
      <c r="B344" s="23" t="s">
        <v>70</v>
      </c>
      <c r="C344" s="2" t="s">
        <v>69</v>
      </c>
      <c r="D344" s="23" t="s">
        <v>71</v>
      </c>
      <c r="E344" s="16">
        <f t="shared" si="40"/>
        <v>0.33004875371144543</v>
      </c>
      <c r="F344" s="16">
        <f t="shared" si="40"/>
        <v>0.33790445415437231</v>
      </c>
      <c r="G344" s="150">
        <f t="shared" si="40"/>
        <v>0.33790445415437231</v>
      </c>
      <c r="H344" s="123">
        <f t="shared" si="40"/>
        <v>0.34438825136670653</v>
      </c>
      <c r="J344" s="56"/>
      <c r="K344" s="56"/>
      <c r="L344" s="56"/>
      <c r="M344" s="56"/>
      <c r="N344" s="56"/>
    </row>
    <row r="345" spans="2:14">
      <c r="D345" s="12"/>
      <c r="E345" s="26"/>
      <c r="F345" s="26"/>
      <c r="G345" s="26"/>
      <c r="H345" s="124"/>
    </row>
    <row r="346" spans="2:14">
      <c r="B346" s="170" t="s">
        <v>72</v>
      </c>
      <c r="C346" s="68"/>
      <c r="D346" s="68"/>
      <c r="E346" s="68"/>
      <c r="F346" s="68"/>
      <c r="G346" s="68"/>
      <c r="H346" s="121"/>
    </row>
    <row r="347" spans="2:14" ht="25.5">
      <c r="B347" s="23"/>
      <c r="C347" s="2"/>
      <c r="D347" s="2"/>
      <c r="E347" s="24" t="s">
        <v>50</v>
      </c>
      <c r="F347" s="24" t="s">
        <v>51</v>
      </c>
      <c r="G347" s="146" t="s">
        <v>52</v>
      </c>
      <c r="H347" s="117" t="s">
        <v>53</v>
      </c>
    </row>
    <row r="348" spans="2:14">
      <c r="B348" s="169"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3" t="s">
        <v>64</v>
      </c>
      <c r="C350" s="2" t="s">
        <v>65</v>
      </c>
      <c r="D350" s="23" t="s">
        <v>66</v>
      </c>
      <c r="E350" s="69">
        <f>(E333*'TDCV Values'!$C$4)</f>
        <v>1933.9300885568241</v>
      </c>
      <c r="F350" s="69">
        <f>(F333*'TDCV Values'!$C$4)</f>
        <v>1448.5203720411623</v>
      </c>
      <c r="G350" s="149">
        <f>(G333*'TDCV Values'!$C$4)</f>
        <v>851.79730440256617</v>
      </c>
      <c r="H350" s="122">
        <f>(H333*'TDCV Values'!$D$4)</f>
        <v>771.95218399781538</v>
      </c>
    </row>
    <row r="351" spans="2:14">
      <c r="B351" s="23" t="s">
        <v>64</v>
      </c>
      <c r="C351" s="2" t="s">
        <v>68</v>
      </c>
      <c r="D351" s="23" t="s">
        <v>66</v>
      </c>
      <c r="E351" s="69">
        <f>(E334*'TDCV Values'!$C$4)</f>
        <v>1923.6622871559462</v>
      </c>
      <c r="F351" s="69">
        <f>(F334*'TDCV Values'!$C$4)</f>
        <v>1429.8643274425963</v>
      </c>
      <c r="G351" s="149">
        <f>(G334*'TDCV Values'!$C$4)</f>
        <v>829.97132772876614</v>
      </c>
      <c r="H351" s="122">
        <f>(H334*'TDCV Values'!$D$4)</f>
        <v>767.21566825261345</v>
      </c>
    </row>
    <row r="352" spans="2:14">
      <c r="B352" s="23" t="s">
        <v>64</v>
      </c>
      <c r="C352" s="2" t="s">
        <v>69</v>
      </c>
      <c r="D352" s="23" t="s">
        <v>66</v>
      </c>
      <c r="E352" s="69">
        <f>(E335*'TDCV Values'!$C$4)</f>
        <v>1979.0224274705131</v>
      </c>
      <c r="F352" s="69">
        <f>(F335*'TDCV Values'!$C$4)</f>
        <v>1482.3033277716181</v>
      </c>
      <c r="G352" s="149">
        <f>(G335*'TDCV Values'!$C$4)</f>
        <v>871.67875658707806</v>
      </c>
      <c r="H352" s="122">
        <f>(H335*'TDCV Values'!$D$4)</f>
        <v>789.56855081026993</v>
      </c>
    </row>
    <row r="353" spans="2:9">
      <c r="B353" s="23" t="s">
        <v>70</v>
      </c>
      <c r="C353" s="2" t="s">
        <v>65</v>
      </c>
      <c r="D353" s="23" t="s">
        <v>66</v>
      </c>
      <c r="E353" s="69">
        <f>(E336*'TDCV Values'!$C$5)</f>
        <v>2046.1342896080673</v>
      </c>
      <c r="F353" s="69">
        <f>(F336*'TDCV Values'!$C$5)</f>
        <v>1510.1599144822421</v>
      </c>
      <c r="G353" s="149">
        <f>(G336*'TDCV Values'!$C$5)</f>
        <v>895.98568258837702</v>
      </c>
      <c r="H353" s="122">
        <f>(H336*'TDCV Values'!$D$5)</f>
        <v>814.79330728343859</v>
      </c>
    </row>
    <row r="354" spans="2:9">
      <c r="B354" s="23" t="s">
        <v>70</v>
      </c>
      <c r="C354" s="2" t="s">
        <v>68</v>
      </c>
      <c r="D354" s="23" t="s">
        <v>66</v>
      </c>
      <c r="E354" s="69">
        <f>(E337*'TDCV Values'!$C$5)</f>
        <v>2125.9960007184573</v>
      </c>
      <c r="F354" s="69">
        <f>(F337*'TDCV Values'!$C$5)</f>
        <v>1554.1838040055941</v>
      </c>
      <c r="G354" s="149">
        <f>(G337*'TDCV Values'!$C$5)</f>
        <v>890.03921663688334</v>
      </c>
      <c r="H354" s="122">
        <f>(H337*'TDCV Values'!$D$5)</f>
        <v>819.70501493344977</v>
      </c>
    </row>
    <row r="355" spans="2:9">
      <c r="B355" s="23" t="s">
        <v>70</v>
      </c>
      <c r="C355" s="2" t="s">
        <v>69</v>
      </c>
      <c r="D355" s="23" t="s">
        <v>66</v>
      </c>
      <c r="E355" s="69">
        <f>(E338*'TDCV Values'!$C$5)</f>
        <v>2093.8028622779921</v>
      </c>
      <c r="F355" s="69">
        <f>(F338*'TDCV Values'!$C$5)</f>
        <v>1545.3570090024148</v>
      </c>
      <c r="G355" s="149">
        <f>(G338*'TDCV Values'!$C$5)</f>
        <v>916.89189577239074</v>
      </c>
      <c r="H355" s="122">
        <f>(H338*'TDCV Values'!$D$5)</f>
        <v>855.72232840090726</v>
      </c>
    </row>
    <row r="356" spans="2:9">
      <c r="B356" s="241" t="s">
        <v>75</v>
      </c>
      <c r="C356" s="255"/>
      <c r="D356" s="255"/>
      <c r="E356" s="255"/>
      <c r="F356" s="255"/>
      <c r="G356" s="255"/>
      <c r="H356" s="255"/>
      <c r="I356" t="s">
        <v>76</v>
      </c>
    </row>
    <row r="357" spans="2:9">
      <c r="B357" s="23" t="s">
        <v>64</v>
      </c>
      <c r="C357" s="2" t="s">
        <v>65</v>
      </c>
      <c r="D357" s="23" t="s">
        <v>71</v>
      </c>
      <c r="E357" s="16">
        <f>E339*365</f>
        <v>184.78099804729308</v>
      </c>
      <c r="F357" s="16">
        <f t="shared" ref="F357:H357" si="41">F339*365</f>
        <v>207.01204124521993</v>
      </c>
      <c r="G357" s="150">
        <f t="shared" si="41"/>
        <v>207.01204124521993</v>
      </c>
      <c r="H357" s="123">
        <f t="shared" si="41"/>
        <v>209.77742034767377</v>
      </c>
    </row>
    <row r="358" spans="2:9">
      <c r="B358" s="23" t="s">
        <v>64</v>
      </c>
      <c r="C358" s="2" t="s">
        <v>68</v>
      </c>
      <c r="D358" s="23" t="s">
        <v>71</v>
      </c>
      <c r="E358" s="16">
        <f t="shared" ref="E358:H362" si="42">E340*365</f>
        <v>186.58925808787001</v>
      </c>
      <c r="F358" s="16">
        <f t="shared" si="42"/>
        <v>209.04582092018475</v>
      </c>
      <c r="G358" s="150">
        <f t="shared" si="42"/>
        <v>209.04582092018475</v>
      </c>
      <c r="H358" s="123">
        <f t="shared" si="42"/>
        <v>211.81495618785482</v>
      </c>
    </row>
    <row r="359" spans="2:9">
      <c r="B359" s="23" t="s">
        <v>64</v>
      </c>
      <c r="C359" s="2" t="s">
        <v>69</v>
      </c>
      <c r="D359" s="23" t="s">
        <v>71</v>
      </c>
      <c r="E359" s="16">
        <f t="shared" si="42"/>
        <v>199.55261288908616</v>
      </c>
      <c r="F359" s="16">
        <f t="shared" si="42"/>
        <v>222.78587778575556</v>
      </c>
      <c r="G359" s="150">
        <f t="shared" si="42"/>
        <v>222.78587778575556</v>
      </c>
      <c r="H359" s="123">
        <f t="shared" si="42"/>
        <v>224.76194788377413</v>
      </c>
    </row>
    <row r="360" spans="2:9">
      <c r="B360" s="23" t="s">
        <v>70</v>
      </c>
      <c r="C360" s="2" t="s">
        <v>65</v>
      </c>
      <c r="D360" s="23" t="s">
        <v>71</v>
      </c>
      <c r="E360" s="16">
        <f t="shared" si="42"/>
        <v>110.26334679888396</v>
      </c>
      <c r="F360" s="16">
        <f t="shared" si="42"/>
        <v>112.33214267515058</v>
      </c>
      <c r="G360" s="150">
        <f t="shared" si="42"/>
        <v>112.33214267515058</v>
      </c>
      <c r="H360" s="123">
        <f t="shared" si="42"/>
        <v>115.63776699440589</v>
      </c>
    </row>
    <row r="361" spans="2:9">
      <c r="B361" s="23" t="s">
        <v>70</v>
      </c>
      <c r="C361" s="2" t="s">
        <v>68</v>
      </c>
      <c r="D361" s="23" t="s">
        <v>71</v>
      </c>
      <c r="E361" s="16">
        <f t="shared" si="42"/>
        <v>111.21016057165164</v>
      </c>
      <c r="F361" s="16">
        <f t="shared" si="42"/>
        <v>113.29909280621571</v>
      </c>
      <c r="G361" s="150">
        <f t="shared" si="42"/>
        <v>113.29909280621571</v>
      </c>
      <c r="H361" s="123">
        <f t="shared" si="42"/>
        <v>116.61485415557264</v>
      </c>
    </row>
    <row r="362" spans="2:9">
      <c r="B362" s="23" t="s">
        <v>70</v>
      </c>
      <c r="C362" s="2" t="s">
        <v>69</v>
      </c>
      <c r="D362" s="23" t="s">
        <v>71</v>
      </c>
      <c r="E362" s="16">
        <f t="shared" si="42"/>
        <v>120.46779510467758</v>
      </c>
      <c r="F362" s="16">
        <f t="shared" si="42"/>
        <v>123.3351257663459</v>
      </c>
      <c r="G362" s="150">
        <f t="shared" si="42"/>
        <v>123.3351257663459</v>
      </c>
      <c r="H362" s="123">
        <f t="shared" si="42"/>
        <v>125.70171174884788</v>
      </c>
    </row>
    <row r="363" spans="2:9">
      <c r="B363" s="241" t="s">
        <v>77</v>
      </c>
      <c r="C363" s="242"/>
      <c r="D363" s="242"/>
      <c r="E363" s="242"/>
      <c r="F363" s="242"/>
      <c r="G363" s="242"/>
      <c r="H363" s="242"/>
      <c r="I363" t="s">
        <v>78</v>
      </c>
    </row>
    <row r="364" spans="2:9">
      <c r="B364" s="23" t="s">
        <v>64</v>
      </c>
      <c r="C364" s="2" t="s">
        <v>65</v>
      </c>
      <c r="D364" s="2"/>
      <c r="E364" s="16">
        <f>E350+E357</f>
        <v>2118.7110866041171</v>
      </c>
      <c r="F364" s="16">
        <f t="shared" ref="F364:H364" si="43">F350+F357</f>
        <v>1655.5324132863823</v>
      </c>
      <c r="G364" s="150">
        <f t="shared" si="43"/>
        <v>1058.8093456477861</v>
      </c>
      <c r="H364" s="123">
        <f t="shared" si="43"/>
        <v>981.72960434548918</v>
      </c>
    </row>
    <row r="365" spans="2:9">
      <c r="B365" s="23" t="s">
        <v>64</v>
      </c>
      <c r="C365" s="2" t="s">
        <v>68</v>
      </c>
      <c r="D365" s="2"/>
      <c r="E365" s="16">
        <f t="shared" ref="E365:H369" si="44">E351+E358</f>
        <v>2110.2515452438161</v>
      </c>
      <c r="F365" s="16">
        <f t="shared" si="44"/>
        <v>1638.910148362781</v>
      </c>
      <c r="G365" s="150">
        <f t="shared" si="44"/>
        <v>1039.017148648951</v>
      </c>
      <c r="H365" s="123">
        <f t="shared" si="44"/>
        <v>979.03062444046827</v>
      </c>
    </row>
    <row r="366" spans="2:9">
      <c r="B366" s="23" t="s">
        <v>64</v>
      </c>
      <c r="C366" s="2" t="s">
        <v>69</v>
      </c>
      <c r="D366" s="2"/>
      <c r="E366" s="16">
        <f t="shared" si="44"/>
        <v>2178.5750403595994</v>
      </c>
      <c r="F366" s="16">
        <f t="shared" si="44"/>
        <v>1705.0892055573736</v>
      </c>
      <c r="G366" s="150">
        <f t="shared" si="44"/>
        <v>1094.4646343728336</v>
      </c>
      <c r="H366" s="123">
        <f t="shared" si="44"/>
        <v>1014.3304986940441</v>
      </c>
    </row>
    <row r="367" spans="2:9">
      <c r="B367" s="23" t="s">
        <v>70</v>
      </c>
      <c r="C367" s="2" t="s">
        <v>65</v>
      </c>
      <c r="D367" s="2"/>
      <c r="E367" s="16">
        <f t="shared" si="44"/>
        <v>2156.3976364069513</v>
      </c>
      <c r="F367" s="16">
        <f t="shared" si="44"/>
        <v>1622.4920571573928</v>
      </c>
      <c r="G367" s="150">
        <f t="shared" si="44"/>
        <v>1008.3178252635275</v>
      </c>
      <c r="H367" s="123">
        <f t="shared" si="44"/>
        <v>930.43107427784446</v>
      </c>
    </row>
    <row r="368" spans="2:9">
      <c r="B368" s="23" t="s">
        <v>70</v>
      </c>
      <c r="C368" s="2" t="s">
        <v>68</v>
      </c>
      <c r="D368" s="2"/>
      <c r="E368" s="16">
        <f t="shared" si="44"/>
        <v>2237.2061612901089</v>
      </c>
      <c r="F368" s="16">
        <f t="shared" si="44"/>
        <v>1667.4828968118097</v>
      </c>
      <c r="G368" s="150">
        <f t="shared" si="44"/>
        <v>1003.3383094430991</v>
      </c>
      <c r="H368" s="123">
        <f t="shared" si="44"/>
        <v>936.3198690890224</v>
      </c>
    </row>
    <row r="369" spans="2:14">
      <c r="B369" s="23" t="s">
        <v>70</v>
      </c>
      <c r="C369" s="2" t="s">
        <v>69</v>
      </c>
      <c r="D369" s="2"/>
      <c r="E369" s="16">
        <f t="shared" si="44"/>
        <v>2214.2706573826695</v>
      </c>
      <c r="F369" s="16">
        <f t="shared" si="44"/>
        <v>1668.6921347687608</v>
      </c>
      <c r="G369" s="150">
        <f t="shared" si="44"/>
        <v>1040.2270215387366</v>
      </c>
      <c r="H369" s="123">
        <f t="shared" si="44"/>
        <v>981.42404014975511</v>
      </c>
    </row>
    <row r="370" spans="2:14">
      <c r="B370" s="251" t="s">
        <v>77</v>
      </c>
      <c r="C370" s="251"/>
      <c r="D370" s="251"/>
      <c r="E370" s="251"/>
      <c r="F370" s="251"/>
      <c r="G370" s="251"/>
      <c r="H370" s="251"/>
      <c r="I370" t="s">
        <v>79</v>
      </c>
    </row>
    <row r="371" spans="2:14">
      <c r="B371" s="23" t="s">
        <v>80</v>
      </c>
      <c r="C371" s="2" t="s">
        <v>65</v>
      </c>
      <c r="D371" s="2"/>
      <c r="E371" s="16">
        <f>E364+E367</f>
        <v>4275.1087230110679</v>
      </c>
      <c r="F371" s="16">
        <f t="shared" ref="F371:H371" si="45">F364+F367</f>
        <v>3278.024470443775</v>
      </c>
      <c r="G371" s="150">
        <f t="shared" si="45"/>
        <v>2067.1271709113134</v>
      </c>
      <c r="H371" s="123">
        <f t="shared" si="45"/>
        <v>1912.1606786233338</v>
      </c>
    </row>
    <row r="372" spans="2:14">
      <c r="B372" s="23" t="s">
        <v>80</v>
      </c>
      <c r="C372" s="2" t="s">
        <v>68</v>
      </c>
      <c r="D372" s="2"/>
      <c r="E372" s="16">
        <f t="shared" ref="E372:H373" si="46">E365+E368</f>
        <v>4347.4577065339254</v>
      </c>
      <c r="F372" s="16">
        <f t="shared" si="46"/>
        <v>3306.393045174591</v>
      </c>
      <c r="G372" s="150">
        <f t="shared" si="46"/>
        <v>2042.35545809205</v>
      </c>
      <c r="H372" s="123">
        <f t="shared" si="46"/>
        <v>1915.3504935294907</v>
      </c>
    </row>
    <row r="373" spans="2:14">
      <c r="B373" s="23" t="s">
        <v>80</v>
      </c>
      <c r="C373" s="2" t="s">
        <v>69</v>
      </c>
      <c r="D373" s="2"/>
      <c r="E373" s="16">
        <f t="shared" si="46"/>
        <v>4392.8456977422684</v>
      </c>
      <c r="F373" s="16">
        <f t="shared" si="46"/>
        <v>3373.7813403261343</v>
      </c>
      <c r="G373" s="150">
        <f t="shared" si="46"/>
        <v>2134.6916559115703</v>
      </c>
      <c r="H373" s="123">
        <f t="shared" si="46"/>
        <v>1995.7545388437993</v>
      </c>
    </row>
    <row r="374" spans="2:14">
      <c r="D374" s="12"/>
      <c r="E374" s="26"/>
      <c r="F374" s="26"/>
      <c r="G374" s="26"/>
      <c r="H374" s="124"/>
    </row>
    <row r="375" spans="2:14">
      <c r="B375" s="81" t="s">
        <v>30</v>
      </c>
      <c r="C375" s="82"/>
      <c r="D375" s="82"/>
      <c r="E375" s="93"/>
      <c r="F375" s="93"/>
      <c r="G375" s="93"/>
      <c r="H375" s="139"/>
    </row>
    <row r="376" spans="2:14" ht="25.5">
      <c r="B376" s="23"/>
      <c r="C376" s="2"/>
      <c r="D376" s="2"/>
      <c r="E376" s="24" t="s">
        <v>50</v>
      </c>
      <c r="F376" s="24" t="s">
        <v>51</v>
      </c>
      <c r="G376" s="146" t="s">
        <v>52</v>
      </c>
      <c r="H376" s="117" t="s">
        <v>53</v>
      </c>
      <c r="I376" t="s">
        <v>128</v>
      </c>
    </row>
    <row r="377" spans="2:14">
      <c r="B377" s="169"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3" t="s">
        <v>64</v>
      </c>
      <c r="C379" s="2" t="s">
        <v>65</v>
      </c>
      <c r="D379" s="2"/>
      <c r="E379" s="16">
        <f t="shared" ref="E379:H384" si="47">E364-E38</f>
        <v>11.151020005501323</v>
      </c>
      <c r="F379" s="16">
        <f t="shared" si="47"/>
        <v>9.469584663350588</v>
      </c>
      <c r="G379" s="150">
        <f t="shared" si="47"/>
        <v>7.2476556458434516</v>
      </c>
      <c r="H379" s="123">
        <f t="shared" si="47"/>
        <v>8.1610760399353239</v>
      </c>
      <c r="J379" s="13"/>
      <c r="K379" s="13"/>
      <c r="L379" s="13"/>
      <c r="M379" s="13"/>
      <c r="N379" s="13"/>
    </row>
    <row r="380" spans="2:14">
      <c r="B380" s="23" t="s">
        <v>64</v>
      </c>
      <c r="C380" s="2" t="s">
        <v>68</v>
      </c>
      <c r="D380" s="2"/>
      <c r="E380" s="16">
        <f t="shared" si="47"/>
        <v>14.166159086621974</v>
      </c>
      <c r="F380" s="16">
        <f t="shared" si="47"/>
        <v>7.5631907715112447</v>
      </c>
      <c r="G380" s="150">
        <f t="shared" si="47"/>
        <v>-0.70000616081665612</v>
      </c>
      <c r="H380" s="123">
        <f t="shared" si="47"/>
        <v>-7.2016085174140017</v>
      </c>
      <c r="J380" s="13"/>
      <c r="K380" s="13"/>
      <c r="L380" s="13"/>
      <c r="M380" s="13"/>
      <c r="N380" s="13"/>
    </row>
    <row r="381" spans="2:14">
      <c r="B381" s="23" t="s">
        <v>64</v>
      </c>
      <c r="C381" s="2" t="s">
        <v>69</v>
      </c>
      <c r="D381" s="2"/>
      <c r="E381" s="16">
        <f t="shared" si="47"/>
        <v>-54.254837354544179</v>
      </c>
      <c r="F381" s="16">
        <f t="shared" si="47"/>
        <v>-42.22155928569714</v>
      </c>
      <c r="G381" s="150">
        <f t="shared" si="47"/>
        <v>-26.718889803893944</v>
      </c>
      <c r="H381" s="123">
        <f t="shared" si="47"/>
        <v>-24.555253001286701</v>
      </c>
      <c r="J381" s="13"/>
      <c r="K381" s="13"/>
      <c r="L381" s="13"/>
      <c r="M381" s="13"/>
      <c r="N381" s="13"/>
    </row>
    <row r="382" spans="2:14">
      <c r="B382" s="23" t="s">
        <v>70</v>
      </c>
      <c r="C382" s="2" t="s">
        <v>65</v>
      </c>
      <c r="D382" s="2"/>
      <c r="E382" s="16">
        <f t="shared" si="47"/>
        <v>13.72686663247714</v>
      </c>
      <c r="F382" s="16">
        <f t="shared" si="47"/>
        <v>11.563652981993755</v>
      </c>
      <c r="G382" s="150">
        <f t="shared" si="47"/>
        <v>9.3348295579962723</v>
      </c>
      <c r="H382" s="123">
        <f t="shared" si="47"/>
        <v>3.3027702074869012</v>
      </c>
      <c r="J382" s="13"/>
      <c r="K382" s="13"/>
      <c r="L382" s="13"/>
      <c r="M382" s="13"/>
      <c r="N382" s="13"/>
    </row>
    <row r="383" spans="2:14">
      <c r="B383" s="23" t="s">
        <v>70</v>
      </c>
      <c r="C383" s="2" t="s">
        <v>68</v>
      </c>
      <c r="D383" s="2"/>
      <c r="E383" s="16">
        <f t="shared" si="47"/>
        <v>1.0861629759929201</v>
      </c>
      <c r="F383" s="16">
        <f t="shared" si="47"/>
        <v>-4.8924199784992197</v>
      </c>
      <c r="G383" s="150">
        <f t="shared" si="47"/>
        <v>-12.92152097124108</v>
      </c>
      <c r="H383" s="123">
        <f t="shared" si="47"/>
        <v>-5.2749446506114737</v>
      </c>
      <c r="J383" s="13"/>
      <c r="K383" s="13"/>
      <c r="L383" s="13"/>
      <c r="M383" s="13"/>
      <c r="N383" s="13"/>
    </row>
    <row r="384" spans="2:14">
      <c r="B384" s="23" t="s">
        <v>70</v>
      </c>
      <c r="C384" s="2" t="s">
        <v>69</v>
      </c>
      <c r="D384" s="2"/>
      <c r="E384" s="16">
        <f t="shared" si="47"/>
        <v>-55.374880597264564</v>
      </c>
      <c r="F384" s="16">
        <f t="shared" si="47"/>
        <v>-41.451663639492381</v>
      </c>
      <c r="G384" s="150">
        <f t="shared" si="47"/>
        <v>-25.433535036988133</v>
      </c>
      <c r="H384" s="123">
        <f t="shared" si="47"/>
        <v>-8.3694609172566743</v>
      </c>
      <c r="J384" s="13"/>
      <c r="K384" s="13"/>
      <c r="L384" s="13"/>
      <c r="M384" s="13"/>
      <c r="N384" s="13"/>
    </row>
    <row r="385" spans="2:14">
      <c r="B385" s="251" t="s">
        <v>77</v>
      </c>
      <c r="C385" s="251"/>
      <c r="D385" s="251"/>
      <c r="E385" s="251"/>
      <c r="F385" s="251"/>
      <c r="G385" s="251"/>
      <c r="H385" s="251"/>
      <c r="J385" s="13"/>
      <c r="K385" s="13"/>
      <c r="L385" s="13"/>
      <c r="M385" s="13"/>
      <c r="N385" s="13"/>
    </row>
    <row r="386" spans="2:14">
      <c r="B386" s="23" t="s">
        <v>80</v>
      </c>
      <c r="C386" s="2" t="s">
        <v>65</v>
      </c>
      <c r="D386" s="2"/>
      <c r="E386" s="16">
        <f>E379+E382</f>
        <v>24.877886637978463</v>
      </c>
      <c r="F386" s="16">
        <f t="shared" ref="F386:H388" si="48">F379+F382</f>
        <v>21.033237645344343</v>
      </c>
      <c r="G386" s="150">
        <f t="shared" si="48"/>
        <v>16.582485203839724</v>
      </c>
      <c r="H386" s="123">
        <f t="shared" si="48"/>
        <v>11.463846247422225</v>
      </c>
      <c r="J386" s="13"/>
      <c r="K386" s="13"/>
      <c r="L386" s="13"/>
      <c r="M386" s="13"/>
      <c r="N386" s="13"/>
    </row>
    <row r="387" spans="2:14">
      <c r="B387" s="23" t="s">
        <v>80</v>
      </c>
      <c r="C387" s="2" t="s">
        <v>68</v>
      </c>
      <c r="D387" s="2"/>
      <c r="E387" s="16">
        <f>E380+E383</f>
        <v>15.252322062614894</v>
      </c>
      <c r="F387" s="16">
        <f t="shared" si="48"/>
        <v>2.670770793012025</v>
      </c>
      <c r="G387" s="150">
        <f t="shared" si="48"/>
        <v>-13.621527132057736</v>
      </c>
      <c r="H387" s="123">
        <f t="shared" si="48"/>
        <v>-12.476553168025475</v>
      </c>
      <c r="J387" s="13"/>
      <c r="K387" s="13"/>
      <c r="L387" s="13"/>
      <c r="M387" s="13"/>
      <c r="N387" s="13"/>
    </row>
    <row r="388" spans="2:14">
      <c r="B388" s="23" t="s">
        <v>80</v>
      </c>
      <c r="C388" s="2" t="s">
        <v>69</v>
      </c>
      <c r="D388" s="2"/>
      <c r="E388" s="16">
        <f>E381+E384</f>
        <v>-109.62971795180874</v>
      </c>
      <c r="F388" s="16">
        <f t="shared" si="48"/>
        <v>-83.673222925189521</v>
      </c>
      <c r="G388" s="150">
        <f t="shared" si="48"/>
        <v>-52.152424840882077</v>
      </c>
      <c r="H388" s="123">
        <f t="shared" si="48"/>
        <v>-32.924713918543375</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166D-D574-4363-AFBB-E2C384E1E87C}">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style="12"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133</v>
      </c>
      <c r="B2" s="166"/>
      <c r="H2" s="114"/>
    </row>
    <row r="3" spans="1:9" s="66" customFormat="1">
      <c r="A3" s="65" t="s">
        <v>49</v>
      </c>
      <c r="B3" s="167"/>
      <c r="C3" s="65"/>
      <c r="H3" s="115"/>
    </row>
    <row r="4" spans="1:9">
      <c r="A4" s="8"/>
      <c r="B4" s="168"/>
      <c r="C4" s="8"/>
    </row>
    <row r="5" spans="1:9" ht="25.5">
      <c r="A5" s="2"/>
      <c r="B5" s="23"/>
      <c r="C5" s="2"/>
      <c r="D5" s="2"/>
      <c r="E5" s="24" t="s">
        <v>50</v>
      </c>
      <c r="F5" s="24" t="s">
        <v>51</v>
      </c>
      <c r="G5" s="146" t="s">
        <v>52</v>
      </c>
      <c r="H5" s="117" t="s">
        <v>53</v>
      </c>
    </row>
    <row r="6" spans="1:9">
      <c r="A6" s="5" t="s">
        <v>54</v>
      </c>
      <c r="B6" s="169" t="s">
        <v>55</v>
      </c>
      <c r="C6" s="5" t="s">
        <v>56</v>
      </c>
      <c r="D6" s="5" t="s">
        <v>57</v>
      </c>
      <c r="E6" s="22" t="s">
        <v>58</v>
      </c>
      <c r="F6" s="22" t="s">
        <v>59</v>
      </c>
      <c r="G6" s="147" t="s">
        <v>60</v>
      </c>
      <c r="H6" s="118" t="s">
        <v>61</v>
      </c>
      <c r="I6" t="s">
        <v>62</v>
      </c>
    </row>
    <row r="7" spans="1:9" ht="13.5" customHeight="1">
      <c r="A7" s="2" t="s">
        <v>134</v>
      </c>
      <c r="B7" s="23"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0.66199463639700062</v>
      </c>
      <c r="F7" s="48" cm="1">
        <f t="array" ref="F7">INDEX('Regional Cap levels'!$F$361:$J$528,MATCH($A7&amp;$B7&amp;$C7&amp;$D7,'Regional Cap levels'!$B$361:$B$528&amp;'Regional Cap levels'!$C$361:$C$528&amp;'Regional Cap levels'!$D$361:$D$528&amp;'Regional Cap levels'!$E$361:$E$528,0),MATCH(F$6,'Regional Cap levels'!$F$360:$J$360,0))</f>
        <v>0.49957242054892775</v>
      </c>
      <c r="G7" s="148" cm="1">
        <f t="array" ref="G7">INDEX('Regional Cap levels'!$F$361:$J$528,MATCH($A7&amp;$B7&amp;$C7&amp;$D7,'Regional Cap levels'!$B$361:$B$528&amp;'Regional Cap levels'!$C$361:$C$528&amp;'Regional Cap levels'!$D$361:$D$528&amp;'Regional Cap levels'!$E$361:$E$528,0),MATCH(G$6,'Regional Cap levels'!$F$360:$J$360,0))</f>
        <v>0.29968502920937617</v>
      </c>
      <c r="H7" s="119" cm="1">
        <f t="array" ref="H7">INDEX('Regional Cap levels'!$F$361:$J$528,MATCH($A7&amp;$B7&amp;$C7&amp;$D7,'Regional Cap levels'!$B$361:$B$528&amp;'Regional Cap levels'!$C$361:$C$528&amp;'Regional Cap levels'!$D$361:$D$528&amp;'Regional Cap levels'!$E$361:$E$528,0),MATCH(H$6,'Regional Cap levels'!$F$360:$J$360,0))</f>
        <v>0.27262600456157221</v>
      </c>
      <c r="I7" s="8" t="s">
        <v>67</v>
      </c>
    </row>
    <row r="8" spans="1:9" ht="13.5" customHeight="1">
      <c r="A8" s="2" t="s">
        <v>134</v>
      </c>
      <c r="B8" s="23"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0.65178412315412848</v>
      </c>
      <c r="F8" s="48" cm="1">
        <f t="array" ref="F8">INDEX('Regional Cap levels'!$F$361:$J$528,MATCH($A8&amp;$B8&amp;$C8&amp;$D8,'Regional Cap levels'!$B$361:$B$528&amp;'Regional Cap levels'!$C$361:$C$528&amp;'Regional Cap levels'!$D$361:$D$528&amp;'Regional Cap levels'!$E$361:$E$528,0),MATCH(F$6,'Regional Cap levels'!$F$360:$J$360,0))</f>
        <v>0.48814289155728879</v>
      </c>
      <c r="G8" s="148" cm="1">
        <f t="array" ref="G8">INDEX('Regional Cap levels'!$F$361:$J$528,MATCH($A8&amp;$B8&amp;$C8&amp;$D8,'Regional Cap levels'!$B$361:$B$528&amp;'Regional Cap levels'!$C$361:$C$528&amp;'Regional Cap levels'!$D$361:$D$528&amp;'Regional Cap levels'!$E$361:$E$528,0),MATCH(G$6,'Regional Cap levels'!$F$360:$J$360,0))</f>
        <v>0.28922092183219189</v>
      </c>
      <c r="H8" s="119" cm="1">
        <f t="array" ref="H8">INDEX('Regional Cap levels'!$F$361:$J$528,MATCH($A8&amp;$B8&amp;$C8&amp;$D8,'Regional Cap levels'!$B$361:$B$528&amp;'Regional Cap levels'!$C$361:$C$528&amp;'Regional Cap levels'!$D$361:$D$528&amp;'Regional Cap levels'!$E$361:$E$528,0),MATCH(H$6,'Regional Cap levels'!$F$360:$J$360,0))</f>
        <v>0.26827141601437116</v>
      </c>
    </row>
    <row r="9" spans="1:9" ht="13.5" customHeight="1">
      <c r="A9" s="2" t="s">
        <v>134</v>
      </c>
      <c r="B9" s="23"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0.69724769006924314</v>
      </c>
      <c r="F9" s="48" cm="1">
        <f t="array" ref="F9">INDEX('Regional Cap levels'!$F$361:$J$528,MATCH($A9&amp;$B9&amp;$C9&amp;$D9,'Regional Cap levels'!$B$361:$B$528&amp;'Regional Cap levels'!$C$361:$C$528&amp;'Regional Cap levels'!$D$361:$D$528&amp;'Regional Cap levels'!$E$361:$E$528,0),MATCH(F$6,'Regional Cap levels'!$F$360:$J$360,0))</f>
        <v>0.52618773170070532</v>
      </c>
      <c r="G9" s="148" cm="1">
        <f t="array" ref="G9">INDEX('Regional Cap levels'!$F$361:$J$528,MATCH($A9&amp;$B9&amp;$C9&amp;$D9,'Regional Cap levels'!$B$361:$B$528&amp;'Regional Cap levels'!$C$361:$C$528&amp;'Regional Cap levels'!$D$361:$D$528&amp;'Regional Cap levels'!$E$361:$E$528,0),MATCH(G$6,'Regional Cap levels'!$F$360:$J$360,0))</f>
        <v>0.31566678016436894</v>
      </c>
      <c r="H9" s="119" cm="1">
        <f t="array" ref="H9">INDEX('Regional Cap levels'!$F$361:$J$528,MATCH($A9&amp;$B9&amp;$C9&amp;$D9,'Regional Cap levels'!$B$361:$B$528&amp;'Regional Cap levels'!$C$361:$C$528&amp;'Regional Cap levels'!$D$361:$D$528&amp;'Regional Cap levels'!$E$361:$E$528,0),MATCH(H$6,'Regional Cap levels'!$F$360:$J$360,0))</f>
        <v>0.28699152201176487</v>
      </c>
    </row>
    <row r="10" spans="1:9" ht="13.5" customHeight="1">
      <c r="A10" s="2" t="s">
        <v>134</v>
      </c>
      <c r="B10" s="23"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0.1702247491205971</v>
      </c>
      <c r="F10" s="48" cm="1">
        <f t="array" ref="F10">INDEX('Regional Cap levels'!$F$361:$J$528,MATCH($A10&amp;$B10&amp;$C10&amp;$D10,'Regional Cap levels'!$B$361:$B$528&amp;'Regional Cap levels'!$C$361:$C$528&amp;'Regional Cap levels'!$D$361:$D$528&amp;'Regional Cap levels'!$E$361:$E$528,0),MATCH(F$6,'Regional Cap levels'!$F$360:$J$360,0))</f>
        <v>0.12563027384236986</v>
      </c>
      <c r="G10" s="148" cm="1">
        <f t="array" ref="G10">INDEX('Regional Cap levels'!$F$361:$J$528,MATCH($A10&amp;$B10&amp;$C10&amp;$D10,'Regional Cap levels'!$B$361:$B$528&amp;'Regional Cap levels'!$C$361:$C$528&amp;'Regional Cap levels'!$D$361:$D$528&amp;'Regional Cap levels'!$E$361:$E$528,0),MATCH(G$6,'Regional Cap levels'!$F$360:$J$360,0))</f>
        <v>7.463482313654754E-2</v>
      </c>
      <c r="H10" s="119" cm="1">
        <f t="array" ref="H10">INDEX('Regional Cap levels'!$F$361:$J$528,MATCH($A10&amp;$B10&amp;$C10&amp;$D10,'Regional Cap levels'!$B$361:$B$528&amp;'Regional Cap levels'!$C$361:$C$528&amp;'Regional Cap levels'!$D$361:$D$528&amp;'Regional Cap levels'!$E$361:$E$528,0),MATCH(H$6,'Regional Cap levels'!$F$360:$J$360,0))</f>
        <v>6.8490639055214644E-2</v>
      </c>
    </row>
    <row r="11" spans="1:9" ht="13.5" customHeight="1">
      <c r="A11" s="2" t="s">
        <v>134</v>
      </c>
      <c r="B11" s="23"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0.17517280997926107</v>
      </c>
      <c r="F11" s="48" cm="1">
        <f t="array" ref="F11">INDEX('Regional Cap levels'!$F$361:$J$528,MATCH($A11&amp;$B11&amp;$C11&amp;$D11,'Regional Cap levels'!$B$361:$B$528&amp;'Regional Cap levels'!$C$361:$C$528&amp;'Regional Cap levels'!$D$361:$D$528&amp;'Regional Cap levels'!$E$361:$E$528,0),MATCH(F$6,'Regional Cap levels'!$F$360:$J$360,0))</f>
        <v>0.12796198650169158</v>
      </c>
      <c r="G11" s="148" cm="1">
        <f t="array" ref="G11">INDEX('Regional Cap levels'!$F$361:$J$528,MATCH($A11&amp;$B11&amp;$C11&amp;$D11,'Regional Cap levels'!$B$361:$B$528&amp;'Regional Cap levels'!$C$361:$C$528&amp;'Regional Cap levels'!$D$361:$D$528&amp;'Regional Cap levels'!$E$361:$E$528,0),MATCH(G$6,'Regional Cap levels'!$F$360:$J$360,0))</f>
        <v>7.3285695970360859E-2</v>
      </c>
      <c r="H11" s="119" cm="1">
        <f t="array" ref="H11">INDEX('Regional Cap levels'!$F$361:$J$528,MATCH($A11&amp;$B11&amp;$C11&amp;$D11,'Regional Cap levels'!$B$361:$B$528&amp;'Regional Cap levels'!$C$361:$C$528&amp;'Regional Cap levels'!$D$361:$D$528&amp;'Regional Cap levels'!$E$361:$E$528,0),MATCH(H$6,'Regional Cap levels'!$F$360:$J$360,0))</f>
        <v>6.6257437283667397E-2</v>
      </c>
    </row>
    <row r="12" spans="1:9" ht="13.5" customHeight="1">
      <c r="A12" s="2" t="s">
        <v>134</v>
      </c>
      <c r="B12" s="23"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0.17928712924140436</v>
      </c>
      <c r="F12" s="48" cm="1">
        <f t="array" ref="F12">INDEX('Regional Cap levels'!$F$361:$J$528,MATCH($A12&amp;$B12&amp;$C12&amp;$D12,'Regional Cap levels'!$B$361:$B$528&amp;'Regional Cap levels'!$C$361:$C$528&amp;'Regional Cap levels'!$D$361:$D$528&amp;'Regional Cap levels'!$E$361:$E$528,0),MATCH(F$6,'Regional Cap levels'!$F$360:$J$360,0))</f>
        <v>0.13232140957691488</v>
      </c>
      <c r="G12" s="148" cm="1">
        <f t="array" ref="G12">INDEX('Regional Cap levels'!$F$361:$J$528,MATCH($A12&amp;$B12&amp;$C12&amp;$D12,'Regional Cap levels'!$B$361:$B$528&amp;'Regional Cap levels'!$C$361:$C$528&amp;'Regional Cap levels'!$D$361:$D$528&amp;'Regional Cap levels'!$E$361:$E$528,0),MATCH(G$6,'Regional Cap levels'!$F$360:$J$360,0))</f>
        <v>7.8614472757537524E-2</v>
      </c>
      <c r="H12" s="119" cm="1">
        <f t="array" ref="H12">INDEX('Regional Cap levels'!$F$361:$J$528,MATCH($A12&amp;$B12&amp;$C12&amp;$D12,'Regional Cap levels'!$B$361:$B$528&amp;'Regional Cap levels'!$C$361:$C$528&amp;'Regional Cap levels'!$D$361:$D$528&amp;'Regional Cap levels'!$E$361:$E$528,0),MATCH(H$6,'Regional Cap levels'!$F$360:$J$360,0))</f>
        <v>7.2091659757551274E-2</v>
      </c>
    </row>
    <row r="13" spans="1:9" ht="13.5" customHeight="1">
      <c r="A13" s="2" t="s">
        <v>134</v>
      </c>
      <c r="B13" s="23"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0.51072239216018267</v>
      </c>
      <c r="F13" s="48" cm="1">
        <f t="array" ref="F13">INDEX('Regional Cap levels'!$F$361:$J$528,MATCH($A13&amp;$B13&amp;$C13&amp;$D13,'Regional Cap levels'!$B$361:$B$528&amp;'Regional Cap levels'!$C$361:$C$528&amp;'Regional Cap levels'!$D$361:$D$528&amp;'Regional Cap levels'!$E$361:$E$528,0),MATCH(F$6,'Regional Cap levels'!$F$360:$J$360,0))</f>
        <v>0.5897892230364391</v>
      </c>
      <c r="G13" s="148" cm="1">
        <f t="array" ref="G13">INDEX('Regional Cap levels'!$F$361:$J$528,MATCH($A13&amp;$B13&amp;$C13&amp;$D13,'Regional Cap levels'!$B$361:$B$528&amp;'Regional Cap levels'!$C$361:$C$528&amp;'Regional Cap levels'!$D$361:$D$528&amp;'Regional Cap levels'!$E$361:$E$528,0),MATCH(G$6,'Regional Cap levels'!$F$360:$J$360,0))</f>
        <v>0.5897892230364391</v>
      </c>
      <c r="H13" s="119" cm="1">
        <f t="array" ref="H13">INDEX('Regional Cap levels'!$F$361:$J$528,MATCH($A13&amp;$B13&amp;$C13&amp;$D13,'Regional Cap levels'!$B$361:$B$528&amp;'Regional Cap levels'!$C$361:$C$528&amp;'Regional Cap levels'!$D$361:$D$528&amp;'Regional Cap levels'!$E$361:$E$528,0),MATCH(H$6,'Regional Cap levels'!$F$360:$J$360,0))</f>
        <v>0.59397109713464102</v>
      </c>
    </row>
    <row r="14" spans="1:9" ht="13.5" customHeight="1">
      <c r="A14" s="2" t="s">
        <v>134</v>
      </c>
      <c r="B14" s="23"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0.56102889480632334</v>
      </c>
      <c r="F14" s="48" cm="1">
        <f t="array" ref="F14">INDEX('Regional Cap levels'!$F$361:$J$528,MATCH($A14&amp;$B14&amp;$C14&amp;$D14,'Regional Cap levels'!$B$361:$B$528&amp;'Regional Cap levels'!$C$361:$C$528&amp;'Regional Cap levels'!$D$361:$D$528&amp;'Regional Cap levels'!$E$361:$E$528,0),MATCH(F$6,'Regional Cap levels'!$F$360:$J$360,0))</f>
        <v>0.64064138365179923</v>
      </c>
      <c r="G14" s="148" cm="1">
        <f t="array" ref="G14">INDEX('Regional Cap levels'!$F$361:$J$528,MATCH($A14&amp;$B14&amp;$C14&amp;$D14,'Regional Cap levels'!$B$361:$B$528&amp;'Regional Cap levels'!$C$361:$C$528&amp;'Regional Cap levels'!$D$361:$D$528&amp;'Regional Cap levels'!$E$361:$E$528,0),MATCH(G$6,'Regional Cap levels'!$F$360:$J$360,0))</f>
        <v>0.64064138365179923</v>
      </c>
      <c r="H14" s="119" cm="1">
        <f t="array" ref="H14">INDEX('Regional Cap levels'!$F$361:$J$528,MATCH($A14&amp;$B14&amp;$C14&amp;$D14,'Regional Cap levels'!$B$361:$B$528&amp;'Regional Cap levels'!$C$361:$C$528&amp;'Regional Cap levels'!$D$361:$D$528&amp;'Regional Cap levels'!$E$361:$E$528,0),MATCH(H$6,'Regional Cap levels'!$F$360:$J$360,0))</f>
        <v>0.66280577234523586</v>
      </c>
    </row>
    <row r="15" spans="1:9" ht="13.5" customHeight="1">
      <c r="A15" s="2" t="s">
        <v>134</v>
      </c>
      <c r="B15" s="23"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0.57369523672946987</v>
      </c>
      <c r="F15" s="48" cm="1">
        <f t="array" ref="F15">INDEX('Regional Cap levels'!$F$361:$J$528,MATCH($A15&amp;$B15&amp;$C15&amp;$D15,'Regional Cap levels'!$B$361:$B$528&amp;'Regional Cap levels'!$C$361:$C$528&amp;'Regional Cap levels'!$D$361:$D$528&amp;'Regional Cap levels'!$E$361:$E$528,0),MATCH(F$6,'Regional Cap levels'!$F$360:$J$360,0))</f>
        <v>0.65843777865760622</v>
      </c>
      <c r="G15" s="148" cm="1">
        <f t="array" ref="G15">INDEX('Regional Cap levels'!$F$361:$J$528,MATCH($A15&amp;$B15&amp;$C15&amp;$D15,'Regional Cap levels'!$B$361:$B$528&amp;'Regional Cap levels'!$C$361:$C$528&amp;'Regional Cap levels'!$D$361:$D$528&amp;'Regional Cap levels'!$E$361:$E$528,0),MATCH(G$6,'Regional Cap levels'!$F$360:$J$360,0))</f>
        <v>0.65843777865760622</v>
      </c>
      <c r="H15" s="119" cm="1">
        <f t="array" ref="H15">INDEX('Regional Cap levels'!$F$361:$J$528,MATCH($A15&amp;$B15&amp;$C15&amp;$D15,'Regional Cap levels'!$B$361:$B$528&amp;'Regional Cap levels'!$C$361:$C$528&amp;'Regional Cap levels'!$D$361:$D$528&amp;'Regional Cap levels'!$E$361:$E$528,0),MATCH(H$6,'Regional Cap levels'!$F$360:$J$360,0))</f>
        <v>0.66381815026853119</v>
      </c>
    </row>
    <row r="16" spans="1:9" ht="13.5" customHeight="1">
      <c r="A16" s="2" t="s">
        <v>134</v>
      </c>
      <c r="B16" s="23"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0.29621333212265361</v>
      </c>
    </row>
    <row r="17" spans="1:9" ht="13.5" customHeight="1">
      <c r="A17" s="2" t="s">
        <v>134</v>
      </c>
      <c r="B17" s="23"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0.40447788799461709</v>
      </c>
    </row>
    <row r="18" spans="1:9" ht="13.5" customHeight="1">
      <c r="A18" s="2" t="s">
        <v>134</v>
      </c>
      <c r="B18" s="23"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0.34993424588825833</v>
      </c>
    </row>
    <row r="19" spans="1:9" ht="13.5" customHeight="1">
      <c r="D19" s="12"/>
      <c r="E19" s="55"/>
      <c r="F19" s="55"/>
      <c r="G19" s="55"/>
      <c r="H19" s="120"/>
    </row>
    <row r="20" spans="1:9" ht="13.5" customHeight="1">
      <c r="B20" s="170" t="s">
        <v>72</v>
      </c>
      <c r="C20" s="68"/>
      <c r="D20" s="68"/>
      <c r="E20" s="68"/>
      <c r="F20" s="68"/>
      <c r="G20" s="68"/>
      <c r="H20" s="121"/>
    </row>
    <row r="21" spans="1:9" ht="28.5" customHeight="1">
      <c r="B21" s="23"/>
      <c r="C21" s="2"/>
      <c r="D21" s="2"/>
      <c r="E21" s="24" t="s">
        <v>50</v>
      </c>
      <c r="F21" s="24" t="s">
        <v>51</v>
      </c>
      <c r="G21" s="146" t="s">
        <v>52</v>
      </c>
      <c r="H21" s="117" t="s">
        <v>53</v>
      </c>
    </row>
    <row r="22" spans="1:9" ht="13.5" customHeight="1">
      <c r="B22" s="169"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3" t="s">
        <v>64</v>
      </c>
      <c r="C24" s="2" t="s">
        <v>65</v>
      </c>
      <c r="D24" s="23" t="s">
        <v>66</v>
      </c>
      <c r="E24" s="69">
        <f>(E7*'TDCV Values'!$C$4)</f>
        <v>1919.7844455513018</v>
      </c>
      <c r="F24" s="69">
        <f>(F7*'TDCV Values'!$C$4)</f>
        <v>1448.7600195918906</v>
      </c>
      <c r="G24" s="149">
        <f>(G7*'TDCV Values'!$C$4)</f>
        <v>869.08658470719092</v>
      </c>
      <c r="H24" s="122">
        <f>(H7*'TDCV Values'!$D$4)</f>
        <v>790.61541322855942</v>
      </c>
    </row>
    <row r="25" spans="1:9" ht="13.5" customHeight="1">
      <c r="B25" s="23" t="s">
        <v>64</v>
      </c>
      <c r="C25" s="2" t="s">
        <v>68</v>
      </c>
      <c r="D25" s="23" t="s">
        <v>66</v>
      </c>
      <c r="E25" s="69">
        <f>(E8*'TDCV Values'!$C$4)</f>
        <v>1890.1739571469725</v>
      </c>
      <c r="F25" s="69">
        <f>(F8*'TDCV Values'!$C$4)</f>
        <v>1415.6143855161374</v>
      </c>
      <c r="G25" s="149">
        <f>(G8*'TDCV Values'!$C$4)</f>
        <v>838.74067331335652</v>
      </c>
      <c r="H25" s="122">
        <f>(H8*'TDCV Values'!$D$4)</f>
        <v>777.98710644167636</v>
      </c>
    </row>
    <row r="26" spans="1:9" ht="13.5" customHeight="1">
      <c r="B26" s="23" t="s">
        <v>64</v>
      </c>
      <c r="C26" s="2" t="s">
        <v>69</v>
      </c>
      <c r="D26" s="23" t="s">
        <v>66</v>
      </c>
      <c r="E26" s="69">
        <f>(E9*'TDCV Values'!$C$4)</f>
        <v>2022.0183012008051</v>
      </c>
      <c r="F26" s="69">
        <f>(F9*'TDCV Values'!$C$4)</f>
        <v>1525.9444219320453</v>
      </c>
      <c r="G26" s="149">
        <f>(G9*'TDCV Values'!$C$4)</f>
        <v>915.43366247666995</v>
      </c>
      <c r="H26" s="122">
        <f>(H9*'TDCV Values'!$D$4)</f>
        <v>832.27541383411813</v>
      </c>
    </row>
    <row r="27" spans="1:9" ht="13.5" customHeight="1">
      <c r="B27" s="23" t="s">
        <v>70</v>
      </c>
      <c r="C27" s="2" t="s">
        <v>65</v>
      </c>
      <c r="D27" s="23" t="s">
        <v>66</v>
      </c>
      <c r="E27" s="69">
        <f>(E10*'TDCV Values'!$C$5)</f>
        <v>2042.6969894471652</v>
      </c>
      <c r="F27" s="69">
        <f>(F10*'TDCV Values'!$C$5)</f>
        <v>1507.5632861084382</v>
      </c>
      <c r="G27" s="149">
        <f>(G10*'TDCV Values'!$C$5)</f>
        <v>895.61787763857046</v>
      </c>
      <c r="H27" s="122">
        <f>(H10*'TDCV Values'!$D$5)</f>
        <v>821.88766866257572</v>
      </c>
    </row>
    <row r="28" spans="1:9" ht="13.5" customHeight="1">
      <c r="B28" s="23" t="s">
        <v>70</v>
      </c>
      <c r="C28" s="2" t="s">
        <v>68</v>
      </c>
      <c r="D28" s="23" t="s">
        <v>66</v>
      </c>
      <c r="E28" s="69">
        <f>(E11*'TDCV Values'!$C$5)</f>
        <v>2102.073719751133</v>
      </c>
      <c r="F28" s="69">
        <f>(F11*'TDCV Values'!$C$5)</f>
        <v>1535.5438380202988</v>
      </c>
      <c r="G28" s="149">
        <f>(G11*'TDCV Values'!$C$5)</f>
        <v>879.42835164433029</v>
      </c>
      <c r="H28" s="122">
        <f>(H11*'TDCV Values'!$D$5)</f>
        <v>795.0892474040088</v>
      </c>
    </row>
    <row r="29" spans="1:9" ht="13.5" customHeight="1">
      <c r="B29" s="23" t="s">
        <v>70</v>
      </c>
      <c r="C29" s="2" t="s">
        <v>69</v>
      </c>
      <c r="D29" s="23" t="s">
        <v>66</v>
      </c>
      <c r="E29" s="69">
        <f>(E12*'TDCV Values'!$C$5)</f>
        <v>2151.4455508968522</v>
      </c>
      <c r="F29" s="69">
        <f>(F12*'TDCV Values'!$C$5)</f>
        <v>1587.8569149229786</v>
      </c>
      <c r="G29" s="149">
        <f>(G12*'TDCV Values'!$C$5)</f>
        <v>943.37367309045032</v>
      </c>
      <c r="H29" s="122">
        <f>(H12*'TDCV Values'!$D$5)</f>
        <v>865.09991709061524</v>
      </c>
    </row>
    <row r="30" spans="1:9" ht="13.5" customHeight="1">
      <c r="B30" s="241" t="s">
        <v>75</v>
      </c>
      <c r="C30" s="242"/>
      <c r="D30" s="242"/>
      <c r="E30" s="242"/>
      <c r="F30" s="242"/>
      <c r="G30" s="242"/>
      <c r="H30" s="242"/>
      <c r="I30" t="s">
        <v>76</v>
      </c>
    </row>
    <row r="31" spans="1:9" ht="13.5" customHeight="1">
      <c r="B31" s="23" t="s">
        <v>64</v>
      </c>
      <c r="C31" s="2" t="s">
        <v>65</v>
      </c>
      <c r="D31" s="23" t="s">
        <v>71</v>
      </c>
      <c r="E31" s="16">
        <f>E13*365</f>
        <v>186.41367313846666</v>
      </c>
      <c r="F31" s="16">
        <f t="shared" ref="F31:H31" si="0">F13*365</f>
        <v>215.27306640830028</v>
      </c>
      <c r="G31" s="150">
        <f t="shared" si="0"/>
        <v>215.27306640830028</v>
      </c>
      <c r="H31" s="123">
        <f t="shared" si="0"/>
        <v>216.79945045414397</v>
      </c>
    </row>
    <row r="32" spans="1:9" ht="13.5" customHeight="1">
      <c r="B32" s="23" t="s">
        <v>64</v>
      </c>
      <c r="C32" s="2" t="s">
        <v>68</v>
      </c>
      <c r="D32" s="23" t="s">
        <v>71</v>
      </c>
      <c r="E32" s="16">
        <f t="shared" ref="E32:H36" si="1">E14*365</f>
        <v>204.77554660430803</v>
      </c>
      <c r="F32" s="16">
        <f t="shared" si="1"/>
        <v>233.83410503290673</v>
      </c>
      <c r="G32" s="150">
        <f t="shared" si="1"/>
        <v>233.83410503290673</v>
      </c>
      <c r="H32" s="123">
        <f t="shared" si="1"/>
        <v>241.92410690601108</v>
      </c>
    </row>
    <row r="33" spans="2:9" ht="13.5" customHeight="1">
      <c r="B33" s="23" t="s">
        <v>64</v>
      </c>
      <c r="C33" s="2" t="s">
        <v>69</v>
      </c>
      <c r="D33" s="23" t="s">
        <v>71</v>
      </c>
      <c r="E33" s="16">
        <f t="shared" si="1"/>
        <v>209.39876140625651</v>
      </c>
      <c r="F33" s="16">
        <f t="shared" si="1"/>
        <v>240.32978921002626</v>
      </c>
      <c r="G33" s="150">
        <f t="shared" si="1"/>
        <v>240.32978921002626</v>
      </c>
      <c r="H33" s="123">
        <f t="shared" si="1"/>
        <v>242.29362484801388</v>
      </c>
    </row>
    <row r="34" spans="2:9" ht="13.5" customHeight="1">
      <c r="B34" s="23" t="s">
        <v>70</v>
      </c>
      <c r="C34" s="2" t="s">
        <v>65</v>
      </c>
      <c r="D34" s="23" t="s">
        <v>71</v>
      </c>
      <c r="E34" s="16">
        <f t="shared" si="1"/>
        <v>103.97092936909048</v>
      </c>
      <c r="F34" s="16">
        <f t="shared" si="1"/>
        <v>106.25787182977324</v>
      </c>
      <c r="G34" s="150">
        <f t="shared" si="1"/>
        <v>106.25787182977324</v>
      </c>
      <c r="H34" s="123">
        <f t="shared" si="1"/>
        <v>108.11786622476856</v>
      </c>
    </row>
    <row r="35" spans="2:9" ht="13.5" customHeight="1">
      <c r="B35" s="23" t="s">
        <v>70</v>
      </c>
      <c r="C35" s="2" t="s">
        <v>68</v>
      </c>
      <c r="D35" s="23" t="s">
        <v>71</v>
      </c>
      <c r="E35" s="16">
        <f t="shared" si="1"/>
        <v>136.9058156755768</v>
      </c>
      <c r="F35" s="16">
        <f t="shared" si="1"/>
        <v>137.96643218303919</v>
      </c>
      <c r="G35" s="150">
        <f t="shared" si="1"/>
        <v>137.96643218303919</v>
      </c>
      <c r="H35" s="123">
        <f t="shared" si="1"/>
        <v>147.63442911803523</v>
      </c>
    </row>
    <row r="36" spans="2:9" ht="13.5" customHeight="1">
      <c r="B36" s="23" t="s">
        <v>70</v>
      </c>
      <c r="C36" s="2" t="s">
        <v>69</v>
      </c>
      <c r="D36" s="23" t="s">
        <v>71</v>
      </c>
      <c r="E36" s="16">
        <f t="shared" si="1"/>
        <v>122.41270806287491</v>
      </c>
      <c r="F36" s="16">
        <f t="shared" si="1"/>
        <v>125.33564757652866</v>
      </c>
      <c r="G36" s="150">
        <f t="shared" si="1"/>
        <v>125.33564757652866</v>
      </c>
      <c r="H36" s="123">
        <f t="shared" si="1"/>
        <v>127.7259997492143</v>
      </c>
    </row>
    <row r="37" spans="2:9" ht="13.5" customHeight="1">
      <c r="B37" s="241" t="s">
        <v>77</v>
      </c>
      <c r="C37" s="242"/>
      <c r="D37" s="242"/>
      <c r="E37" s="242"/>
      <c r="F37" s="242"/>
      <c r="G37" s="242"/>
      <c r="H37" s="242"/>
      <c r="I37" t="s">
        <v>78</v>
      </c>
    </row>
    <row r="38" spans="2:9" ht="13.5" customHeight="1">
      <c r="B38" s="23" t="s">
        <v>64</v>
      </c>
      <c r="C38" s="2" t="s">
        <v>65</v>
      </c>
      <c r="D38" s="2"/>
      <c r="E38" s="16">
        <f t="shared" ref="E38:H43" si="2">E24+E31</f>
        <v>2106.1981186897683</v>
      </c>
      <c r="F38" s="16">
        <f t="shared" si="2"/>
        <v>1664.0330860001909</v>
      </c>
      <c r="G38" s="150">
        <f t="shared" si="2"/>
        <v>1084.3596511154913</v>
      </c>
      <c r="H38" s="123">
        <f t="shared" si="2"/>
        <v>1007.4148636827034</v>
      </c>
    </row>
    <row r="39" spans="2:9" ht="13.5" customHeight="1">
      <c r="B39" s="23" t="s">
        <v>64</v>
      </c>
      <c r="C39" s="2" t="s">
        <v>68</v>
      </c>
      <c r="D39" s="2"/>
      <c r="E39" s="16">
        <f t="shared" si="2"/>
        <v>2094.9495037512806</v>
      </c>
      <c r="F39" s="16">
        <f t="shared" si="2"/>
        <v>1649.4484905490442</v>
      </c>
      <c r="G39" s="150">
        <f t="shared" si="2"/>
        <v>1072.5747783462632</v>
      </c>
      <c r="H39" s="123">
        <f t="shared" si="2"/>
        <v>1019.9112133476874</v>
      </c>
    </row>
    <row r="40" spans="2:9" ht="13.5" customHeight="1">
      <c r="B40" s="23" t="s">
        <v>64</v>
      </c>
      <c r="C40" s="2" t="s">
        <v>69</v>
      </c>
      <c r="D40" s="2"/>
      <c r="E40" s="16">
        <f t="shared" si="2"/>
        <v>2231.4170626070618</v>
      </c>
      <c r="F40" s="16">
        <f t="shared" si="2"/>
        <v>1766.2742111420716</v>
      </c>
      <c r="G40" s="150">
        <f t="shared" si="2"/>
        <v>1155.7634516866963</v>
      </c>
      <c r="H40" s="123">
        <f t="shared" si="2"/>
        <v>1074.569038682132</v>
      </c>
    </row>
    <row r="41" spans="2:9" ht="13.5" customHeight="1">
      <c r="B41" s="23" t="s">
        <v>70</v>
      </c>
      <c r="C41" s="2" t="s">
        <v>65</v>
      </c>
      <c r="D41" s="2"/>
      <c r="E41" s="16">
        <f t="shared" si="2"/>
        <v>2146.6679188162557</v>
      </c>
      <c r="F41" s="16">
        <f t="shared" si="2"/>
        <v>1613.8211579382114</v>
      </c>
      <c r="G41" s="150">
        <f t="shared" si="2"/>
        <v>1001.8757494683437</v>
      </c>
      <c r="H41" s="123">
        <f t="shared" si="2"/>
        <v>930.00553488734431</v>
      </c>
    </row>
    <row r="42" spans="2:9" ht="13.5" customHeight="1">
      <c r="B42" s="23" t="s">
        <v>70</v>
      </c>
      <c r="C42" s="2" t="s">
        <v>68</v>
      </c>
      <c r="D42" s="2"/>
      <c r="E42" s="16">
        <f t="shared" si="2"/>
        <v>2238.9795354267098</v>
      </c>
      <c r="F42" s="16">
        <f t="shared" si="2"/>
        <v>1673.510270203338</v>
      </c>
      <c r="G42" s="150">
        <f t="shared" si="2"/>
        <v>1017.3947838273695</v>
      </c>
      <c r="H42" s="123">
        <f t="shared" si="2"/>
        <v>942.723676522044</v>
      </c>
    </row>
    <row r="43" spans="2:9" ht="13.5" customHeight="1">
      <c r="B43" s="23" t="s">
        <v>70</v>
      </c>
      <c r="C43" s="2" t="s">
        <v>69</v>
      </c>
      <c r="D43" s="2"/>
      <c r="E43" s="16">
        <f t="shared" si="2"/>
        <v>2273.8582589597272</v>
      </c>
      <c r="F43" s="16">
        <f t="shared" si="2"/>
        <v>1713.1925624995072</v>
      </c>
      <c r="G43" s="150">
        <f t="shared" si="2"/>
        <v>1068.709320666979</v>
      </c>
      <c r="H43" s="123">
        <f t="shared" si="2"/>
        <v>992.82591683982957</v>
      </c>
    </row>
    <row r="44" spans="2:9" ht="13.5" customHeight="1">
      <c r="B44" s="241" t="s">
        <v>77</v>
      </c>
      <c r="C44" s="242"/>
      <c r="D44" s="242"/>
      <c r="E44" s="242"/>
      <c r="F44" s="242"/>
      <c r="G44" s="242"/>
      <c r="H44" s="242"/>
      <c r="I44" t="s">
        <v>79</v>
      </c>
    </row>
    <row r="45" spans="2:9" ht="13.5" customHeight="1">
      <c r="B45" s="23" t="s">
        <v>80</v>
      </c>
      <c r="C45" s="2" t="s">
        <v>65</v>
      </c>
      <c r="D45" s="2"/>
      <c r="E45" s="16">
        <f>E38+E41</f>
        <v>4252.8660375060244</v>
      </c>
      <c r="F45" s="16">
        <f t="shared" ref="F45:H45" si="3">F38+F41</f>
        <v>3277.8542439384023</v>
      </c>
      <c r="G45" s="150">
        <f t="shared" si="3"/>
        <v>2086.2354005838351</v>
      </c>
      <c r="H45" s="123">
        <f t="shared" si="3"/>
        <v>1937.4203985700478</v>
      </c>
    </row>
    <row r="46" spans="2:9" ht="13.5" customHeight="1">
      <c r="B46" s="23" t="s">
        <v>80</v>
      </c>
      <c r="C46" s="2" t="s">
        <v>68</v>
      </c>
      <c r="D46" s="2"/>
      <c r="E46" s="16">
        <f t="shared" ref="E46:H47" si="4">E39+E42</f>
        <v>4333.9290391779905</v>
      </c>
      <c r="F46" s="16">
        <f t="shared" si="4"/>
        <v>3322.9587607523822</v>
      </c>
      <c r="G46" s="150">
        <f t="shared" si="4"/>
        <v>2089.9695621736328</v>
      </c>
      <c r="H46" s="123">
        <f t="shared" si="4"/>
        <v>1962.6348898697315</v>
      </c>
    </row>
    <row r="47" spans="2:9" ht="13.5" customHeight="1">
      <c r="B47" s="23" t="s">
        <v>80</v>
      </c>
      <c r="C47" s="2" t="s">
        <v>69</v>
      </c>
      <c r="D47" s="2"/>
      <c r="E47" s="16">
        <f t="shared" si="4"/>
        <v>4505.275321566789</v>
      </c>
      <c r="F47" s="16">
        <f t="shared" si="4"/>
        <v>3479.4667736415786</v>
      </c>
      <c r="G47" s="150">
        <f t="shared" si="4"/>
        <v>2224.4727723536753</v>
      </c>
      <c r="H47" s="123">
        <f t="shared" si="4"/>
        <v>2067.3949555219615</v>
      </c>
    </row>
    <row r="48" spans="2:9" ht="13.5" customHeight="1">
      <c r="E48" s="26"/>
      <c r="F48" s="26"/>
      <c r="G48" s="26"/>
      <c r="H48" s="124"/>
      <c r="I48" s="26"/>
    </row>
    <row r="49" spans="1:9" s="65" customFormat="1" ht="13.5" customHeight="1">
      <c r="A49" s="65" t="s">
        <v>81</v>
      </c>
      <c r="B49" s="167"/>
      <c r="E49" s="70"/>
      <c r="F49" s="70"/>
      <c r="G49" s="70"/>
      <c r="H49" s="125"/>
      <c r="I49" s="70"/>
    </row>
    <row r="50" spans="1:9" ht="13.5" customHeight="1">
      <c r="E50" s="26"/>
      <c r="F50" s="26"/>
      <c r="G50" s="26"/>
      <c r="H50" s="124"/>
      <c r="I50" s="26"/>
    </row>
    <row r="51" spans="1:9" ht="13.5" customHeight="1">
      <c r="B51" s="168" t="s">
        <v>82</v>
      </c>
      <c r="D51" s="58">
        <v>8.77</v>
      </c>
      <c r="E51" s="26"/>
      <c r="F51" s="26"/>
      <c r="G51" s="26"/>
      <c r="H51" s="124"/>
    </row>
    <row r="52" spans="1:9" ht="13.5" customHeight="1">
      <c r="B52" s="168" t="s">
        <v>83</v>
      </c>
      <c r="D52" s="58">
        <f>D51/2</f>
        <v>4.3849999999999998</v>
      </c>
      <c r="E52" s="26"/>
      <c r="F52" s="26"/>
      <c r="G52" s="26"/>
      <c r="H52" s="124"/>
    </row>
    <row r="53" spans="1:9" ht="13.5" customHeight="1">
      <c r="B53" s="168" t="s">
        <v>84</v>
      </c>
      <c r="D53" s="58">
        <f>D51/2</f>
        <v>4.3849999999999998</v>
      </c>
      <c r="E53" s="26"/>
      <c r="F53" s="26"/>
      <c r="G53" s="26"/>
      <c r="H53" s="124"/>
    </row>
    <row r="54" spans="1:9" ht="13.5" customHeight="1">
      <c r="B54" s="168" t="s">
        <v>85</v>
      </c>
      <c r="D54" s="58">
        <f>D52/365</f>
        <v>1.2013698630136986E-2</v>
      </c>
      <c r="E54" s="26"/>
      <c r="F54" s="26"/>
      <c r="G54" s="26"/>
      <c r="H54" s="124"/>
    </row>
    <row r="55" spans="1:9" ht="13.5" customHeight="1">
      <c r="B55" s="168" t="s">
        <v>86</v>
      </c>
      <c r="D55" s="58">
        <f>D53/365</f>
        <v>1.2013698630136986E-2</v>
      </c>
      <c r="E55" s="26"/>
      <c r="F55" s="26"/>
      <c r="G55" s="26"/>
      <c r="H55" s="124"/>
    </row>
    <row r="56" spans="1:9" ht="13.5" customHeight="1">
      <c r="E56" s="26"/>
      <c r="F56" s="26"/>
      <c r="G56" s="26"/>
      <c r="H56" s="124"/>
    </row>
    <row r="57" spans="1:9" ht="13.5" customHeight="1">
      <c r="B57" s="168" t="s">
        <v>87</v>
      </c>
      <c r="E57" s="26"/>
      <c r="F57" s="26"/>
      <c r="G57" s="26"/>
      <c r="H57" s="124"/>
    </row>
    <row r="58" spans="1:9" ht="25.5">
      <c r="B58" s="23"/>
      <c r="C58" s="2"/>
      <c r="D58" s="2"/>
      <c r="E58" s="24" t="s">
        <v>50</v>
      </c>
      <c r="F58" s="24" t="s">
        <v>51</v>
      </c>
      <c r="G58" s="146" t="s">
        <v>52</v>
      </c>
      <c r="H58" s="117" t="s">
        <v>53</v>
      </c>
    </row>
    <row r="59" spans="1:9" ht="13.5" customHeight="1">
      <c r="B59" s="169" t="s">
        <v>55</v>
      </c>
      <c r="C59" s="5" t="s">
        <v>56</v>
      </c>
      <c r="D59" s="5" t="s">
        <v>57</v>
      </c>
      <c r="E59" s="22" t="s">
        <v>58</v>
      </c>
      <c r="F59" s="22" t="s">
        <v>59</v>
      </c>
      <c r="G59" s="147" t="s">
        <v>60</v>
      </c>
      <c r="H59" s="118" t="s">
        <v>61</v>
      </c>
      <c r="I59" t="s">
        <v>88</v>
      </c>
    </row>
    <row r="60" spans="1:9" ht="13.5" customHeight="1">
      <c r="B60" s="23" t="s">
        <v>64</v>
      </c>
      <c r="C60" s="2" t="s">
        <v>65</v>
      </c>
      <c r="D60" s="23" t="s">
        <v>66</v>
      </c>
      <c r="E60" s="71">
        <f t="shared" ref="E60:H66" si="5">E7</f>
        <v>0.66199463639700062</v>
      </c>
      <c r="F60" s="71">
        <f t="shared" si="5"/>
        <v>0.49957242054892775</v>
      </c>
      <c r="G60" s="151">
        <f t="shared" si="5"/>
        <v>0.29968502920937617</v>
      </c>
      <c r="H60" s="126">
        <f t="shared" si="5"/>
        <v>0.27262600456157221</v>
      </c>
    </row>
    <row r="61" spans="1:9" ht="13.5" customHeight="1">
      <c r="B61" s="23" t="s">
        <v>64</v>
      </c>
      <c r="C61" s="2" t="s">
        <v>68</v>
      </c>
      <c r="D61" s="23" t="s">
        <v>66</v>
      </c>
      <c r="E61" s="71">
        <f t="shared" si="5"/>
        <v>0.65178412315412848</v>
      </c>
      <c r="F61" s="71">
        <f t="shared" si="5"/>
        <v>0.48814289155728879</v>
      </c>
      <c r="G61" s="151">
        <f t="shared" si="5"/>
        <v>0.28922092183219189</v>
      </c>
      <c r="H61" s="126">
        <f t="shared" si="5"/>
        <v>0.26827141601437116</v>
      </c>
    </row>
    <row r="62" spans="1:9" ht="13.5" customHeight="1">
      <c r="B62" s="23" t="s">
        <v>64</v>
      </c>
      <c r="C62" s="2" t="s">
        <v>69</v>
      </c>
      <c r="D62" s="23" t="s">
        <v>66</v>
      </c>
      <c r="E62" s="71">
        <f t="shared" si="5"/>
        <v>0.69724769006924314</v>
      </c>
      <c r="F62" s="71">
        <f t="shared" si="5"/>
        <v>0.52618773170070532</v>
      </c>
      <c r="G62" s="151">
        <f t="shared" si="5"/>
        <v>0.31566678016436894</v>
      </c>
      <c r="H62" s="126">
        <f t="shared" si="5"/>
        <v>0.28699152201176487</v>
      </c>
    </row>
    <row r="63" spans="1:9" ht="13.5" customHeight="1">
      <c r="B63" s="23" t="s">
        <v>70</v>
      </c>
      <c r="C63" s="2" t="s">
        <v>65</v>
      </c>
      <c r="D63" s="23" t="s">
        <v>66</v>
      </c>
      <c r="E63" s="71">
        <f t="shared" si="5"/>
        <v>0.1702247491205971</v>
      </c>
      <c r="F63" s="71">
        <f t="shared" si="5"/>
        <v>0.12563027384236986</v>
      </c>
      <c r="G63" s="151">
        <f t="shared" si="5"/>
        <v>7.463482313654754E-2</v>
      </c>
      <c r="H63" s="126">
        <f t="shared" si="5"/>
        <v>6.8490639055214644E-2</v>
      </c>
    </row>
    <row r="64" spans="1:9" ht="13.5" customHeight="1">
      <c r="B64" s="23" t="s">
        <v>70</v>
      </c>
      <c r="C64" s="2" t="s">
        <v>68</v>
      </c>
      <c r="D64" s="23" t="s">
        <v>66</v>
      </c>
      <c r="E64" s="71">
        <f t="shared" si="5"/>
        <v>0.17517280997926107</v>
      </c>
      <c r="F64" s="71">
        <f t="shared" si="5"/>
        <v>0.12796198650169158</v>
      </c>
      <c r="G64" s="151">
        <f t="shared" si="5"/>
        <v>7.3285695970360859E-2</v>
      </c>
      <c r="H64" s="126">
        <f t="shared" si="5"/>
        <v>6.6257437283667397E-2</v>
      </c>
    </row>
    <row r="65" spans="2:9" ht="13.5" customHeight="1">
      <c r="B65" s="23" t="s">
        <v>70</v>
      </c>
      <c r="C65" s="2" t="s">
        <v>69</v>
      </c>
      <c r="D65" s="23" t="s">
        <v>66</v>
      </c>
      <c r="E65" s="71">
        <f t="shared" si="5"/>
        <v>0.17928712924140436</v>
      </c>
      <c r="F65" s="71">
        <f t="shared" si="5"/>
        <v>0.13232140957691488</v>
      </c>
      <c r="G65" s="151">
        <f t="shared" si="5"/>
        <v>7.8614472757537524E-2</v>
      </c>
      <c r="H65" s="126">
        <f t="shared" si="5"/>
        <v>7.2091659757551274E-2</v>
      </c>
    </row>
    <row r="66" spans="2:9" ht="13.5" customHeight="1">
      <c r="B66" s="23" t="s">
        <v>64</v>
      </c>
      <c r="C66" s="2" t="s">
        <v>65</v>
      </c>
      <c r="D66" s="23" t="s">
        <v>71</v>
      </c>
      <c r="E66" s="71">
        <f t="shared" si="5"/>
        <v>0.51072239216018267</v>
      </c>
      <c r="F66" s="71">
        <f t="shared" si="5"/>
        <v>0.5897892230364391</v>
      </c>
      <c r="G66" s="151">
        <f t="shared" si="5"/>
        <v>0.5897892230364391</v>
      </c>
      <c r="H66" s="126">
        <f t="shared" si="5"/>
        <v>0.59397109713464102</v>
      </c>
    </row>
    <row r="67" spans="2:9" ht="13.5" customHeight="1">
      <c r="B67" s="23" t="s">
        <v>64</v>
      </c>
      <c r="C67" s="2" t="s">
        <v>68</v>
      </c>
      <c r="D67" s="23" t="s">
        <v>71</v>
      </c>
      <c r="E67" s="72">
        <f>E14-$D$54</f>
        <v>0.54901519617618633</v>
      </c>
      <c r="F67" s="72">
        <f>F14-$D$54</f>
        <v>0.62862768502166222</v>
      </c>
      <c r="G67" s="152">
        <f>G14-$D$54</f>
        <v>0.62862768502166222</v>
      </c>
      <c r="H67" s="127">
        <f>H14-$D$54</f>
        <v>0.65079207371509884</v>
      </c>
    </row>
    <row r="68" spans="2:9" ht="13.5" customHeight="1">
      <c r="B68" s="23" t="s">
        <v>64</v>
      </c>
      <c r="C68" s="2" t="s">
        <v>69</v>
      </c>
      <c r="D68" s="23" t="s">
        <v>71</v>
      </c>
      <c r="E68" s="71">
        <f t="shared" ref="E68:H69" si="6">E15</f>
        <v>0.57369523672946987</v>
      </c>
      <c r="F68" s="71">
        <f t="shared" si="6"/>
        <v>0.65843777865760622</v>
      </c>
      <c r="G68" s="151">
        <f t="shared" si="6"/>
        <v>0.65843777865760622</v>
      </c>
      <c r="H68" s="126">
        <f t="shared" si="6"/>
        <v>0.66381815026853119</v>
      </c>
    </row>
    <row r="69" spans="2:9" ht="13.5" customHeight="1">
      <c r="B69" s="23" t="s">
        <v>70</v>
      </c>
      <c r="C69" s="2" t="s">
        <v>65</v>
      </c>
      <c r="D69" s="23" t="s">
        <v>71</v>
      </c>
      <c r="E69" s="71">
        <f t="shared" si="6"/>
        <v>0.28485186128517942</v>
      </c>
      <c r="F69" s="71">
        <f t="shared" si="6"/>
        <v>0.2911174570678719</v>
      </c>
      <c r="G69" s="151">
        <f t="shared" si="6"/>
        <v>0.2911174570678719</v>
      </c>
      <c r="H69" s="126">
        <f t="shared" si="6"/>
        <v>0.29621333212265361</v>
      </c>
    </row>
    <row r="70" spans="2:9" ht="13.5" customHeight="1">
      <c r="B70" s="23" t="s">
        <v>70</v>
      </c>
      <c r="C70" s="2" t="s">
        <v>68</v>
      </c>
      <c r="D70" s="23" t="s">
        <v>71</v>
      </c>
      <c r="E70" s="72">
        <f>E17-$D$55</f>
        <v>0.36307072787829264</v>
      </c>
      <c r="F70" s="72">
        <f>F17-$D$55</f>
        <v>0.36597652652887452</v>
      </c>
      <c r="G70" s="152">
        <f>G17-$D$55</f>
        <v>0.36597652652887452</v>
      </c>
      <c r="H70" s="127">
        <f>H17-$D$55</f>
        <v>0.39246418936448013</v>
      </c>
    </row>
    <row r="71" spans="2:9" ht="13.5" customHeight="1">
      <c r="B71" s="23" t="s">
        <v>70</v>
      </c>
      <c r="C71" s="2" t="s">
        <v>69</v>
      </c>
      <c r="D71" s="23" t="s">
        <v>71</v>
      </c>
      <c r="E71" s="71">
        <f>E18</f>
        <v>0.33537728236404085</v>
      </c>
      <c r="F71" s="71">
        <f>F18</f>
        <v>0.34338533582610592</v>
      </c>
      <c r="G71" s="151">
        <f>G18</f>
        <v>0.34338533582610592</v>
      </c>
      <c r="H71" s="126">
        <f>H18</f>
        <v>0.34993424588825833</v>
      </c>
    </row>
    <row r="72" spans="2:9" ht="13.5" customHeight="1">
      <c r="D72" s="12"/>
      <c r="E72" s="55"/>
      <c r="F72" s="55"/>
      <c r="G72" s="55"/>
      <c r="H72" s="120"/>
    </row>
    <row r="73" spans="2:9" ht="13.5" customHeight="1">
      <c r="B73" s="170" t="s">
        <v>72</v>
      </c>
      <c r="C73" s="68"/>
      <c r="D73" s="68"/>
      <c r="E73" s="68"/>
      <c r="F73" s="68"/>
      <c r="G73" s="68"/>
      <c r="H73" s="121"/>
    </row>
    <row r="74" spans="2:9" ht="25.5">
      <c r="B74" s="23"/>
      <c r="C74" s="2"/>
      <c r="D74" s="2"/>
      <c r="E74" s="24" t="s">
        <v>50</v>
      </c>
      <c r="F74" s="24" t="s">
        <v>51</v>
      </c>
      <c r="G74" s="146" t="s">
        <v>52</v>
      </c>
      <c r="H74" s="117" t="s">
        <v>53</v>
      </c>
    </row>
    <row r="75" spans="2:9" ht="13.5" customHeight="1">
      <c r="B75" s="169"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3" t="s">
        <v>64</v>
      </c>
      <c r="C77" s="2" t="s">
        <v>65</v>
      </c>
      <c r="D77" s="23" t="s">
        <v>66</v>
      </c>
      <c r="E77" s="69">
        <f>(E60*'TDCV Values'!$C$4)</f>
        <v>1919.7844455513018</v>
      </c>
      <c r="F77" s="69">
        <f>(F60*'TDCV Values'!$C$4)</f>
        <v>1448.7600195918906</v>
      </c>
      <c r="G77" s="149">
        <f>(G60*'TDCV Values'!$C$4)</f>
        <v>869.08658470719092</v>
      </c>
      <c r="H77" s="122">
        <f>(H60*'TDCV Values'!$D$4)</f>
        <v>790.61541322855942</v>
      </c>
    </row>
    <row r="78" spans="2:9" ht="13.5" customHeight="1">
      <c r="B78" s="23" t="s">
        <v>64</v>
      </c>
      <c r="C78" s="2" t="s">
        <v>68</v>
      </c>
      <c r="D78" s="23" t="s">
        <v>66</v>
      </c>
      <c r="E78" s="69">
        <f>(E61*'TDCV Values'!$C$4)</f>
        <v>1890.1739571469725</v>
      </c>
      <c r="F78" s="69">
        <f>(F61*'TDCV Values'!$C$4)</f>
        <v>1415.6143855161374</v>
      </c>
      <c r="G78" s="149">
        <f>(G61*'TDCV Values'!$C$4)</f>
        <v>838.74067331335652</v>
      </c>
      <c r="H78" s="122">
        <f>(H61*'TDCV Values'!$D$4)</f>
        <v>777.98710644167636</v>
      </c>
    </row>
    <row r="79" spans="2:9" ht="13.5" customHeight="1">
      <c r="B79" s="23" t="s">
        <v>64</v>
      </c>
      <c r="C79" s="2" t="s">
        <v>69</v>
      </c>
      <c r="D79" s="23" t="s">
        <v>66</v>
      </c>
      <c r="E79" s="69">
        <f>(E62*'TDCV Values'!$C$4)</f>
        <v>2022.0183012008051</v>
      </c>
      <c r="F79" s="69">
        <f>(F62*'TDCV Values'!$C$4)</f>
        <v>1525.9444219320453</v>
      </c>
      <c r="G79" s="149">
        <f>(G62*'TDCV Values'!$C$4)</f>
        <v>915.43366247666995</v>
      </c>
      <c r="H79" s="122">
        <f>(H62*'TDCV Values'!$D$4)</f>
        <v>832.27541383411813</v>
      </c>
    </row>
    <row r="80" spans="2:9" ht="13.5" customHeight="1">
      <c r="B80" s="23" t="s">
        <v>70</v>
      </c>
      <c r="C80" s="2" t="s">
        <v>65</v>
      </c>
      <c r="D80" s="23" t="s">
        <v>66</v>
      </c>
      <c r="E80" s="69">
        <f>(E63*'TDCV Values'!$C$5)</f>
        <v>2042.6969894471652</v>
      </c>
      <c r="F80" s="69">
        <f>(F63*'TDCV Values'!$C$5)</f>
        <v>1507.5632861084382</v>
      </c>
      <c r="G80" s="149">
        <f>(G63*'TDCV Values'!$C$5)</f>
        <v>895.61787763857046</v>
      </c>
      <c r="H80" s="122">
        <f>(H63*'TDCV Values'!$D$5)</f>
        <v>821.88766866257572</v>
      </c>
    </row>
    <row r="81" spans="2:9" ht="13.5" customHeight="1">
      <c r="B81" s="23" t="s">
        <v>70</v>
      </c>
      <c r="C81" s="2" t="s">
        <v>68</v>
      </c>
      <c r="D81" s="23" t="s">
        <v>66</v>
      </c>
      <c r="E81" s="69">
        <f>(E64*'TDCV Values'!$C$5)</f>
        <v>2102.073719751133</v>
      </c>
      <c r="F81" s="69">
        <f>(F64*'TDCV Values'!$C$5)</f>
        <v>1535.5438380202988</v>
      </c>
      <c r="G81" s="149">
        <f>(G64*'TDCV Values'!$C$5)</f>
        <v>879.42835164433029</v>
      </c>
      <c r="H81" s="122">
        <f>(H64*'TDCV Values'!$D$5)</f>
        <v>795.0892474040088</v>
      </c>
    </row>
    <row r="82" spans="2:9" ht="13.5" customHeight="1">
      <c r="B82" s="23" t="s">
        <v>70</v>
      </c>
      <c r="C82" s="2" t="s">
        <v>69</v>
      </c>
      <c r="D82" s="23" t="s">
        <v>66</v>
      </c>
      <c r="E82" s="69">
        <f>(E65*'TDCV Values'!$C$5)</f>
        <v>2151.4455508968522</v>
      </c>
      <c r="F82" s="69">
        <f>(F65*'TDCV Values'!$C$5)</f>
        <v>1587.8569149229786</v>
      </c>
      <c r="G82" s="149">
        <f>(G65*'TDCV Values'!$C$5)</f>
        <v>943.37367309045032</v>
      </c>
      <c r="H82" s="122">
        <f>(H65*'TDCV Values'!$D$5)</f>
        <v>865.09991709061524</v>
      </c>
    </row>
    <row r="83" spans="2:9" ht="13.5" customHeight="1">
      <c r="B83" s="241" t="s">
        <v>75</v>
      </c>
      <c r="C83" s="255"/>
      <c r="D83" s="255"/>
      <c r="E83" s="255"/>
      <c r="F83" s="255"/>
      <c r="G83" s="255"/>
      <c r="H83" s="255"/>
      <c r="I83" t="s">
        <v>76</v>
      </c>
    </row>
    <row r="84" spans="2:9" ht="13.5" customHeight="1">
      <c r="B84" s="23" t="s">
        <v>64</v>
      </c>
      <c r="C84" s="2" t="s">
        <v>65</v>
      </c>
      <c r="D84" s="23" t="s">
        <v>71</v>
      </c>
      <c r="E84" s="16">
        <f>E66*365</f>
        <v>186.41367313846666</v>
      </c>
      <c r="F84" s="16">
        <f t="shared" ref="F84:H84" si="7">F66*365</f>
        <v>215.27306640830028</v>
      </c>
      <c r="G84" s="150">
        <f t="shared" si="7"/>
        <v>215.27306640830028</v>
      </c>
      <c r="H84" s="123">
        <f t="shared" si="7"/>
        <v>216.79945045414397</v>
      </c>
    </row>
    <row r="85" spans="2:9" ht="13.5" customHeight="1">
      <c r="B85" s="23" t="s">
        <v>64</v>
      </c>
      <c r="C85" s="2" t="s">
        <v>68</v>
      </c>
      <c r="D85" s="23" t="s">
        <v>71</v>
      </c>
      <c r="E85" s="16">
        <f t="shared" ref="E85:H89" si="8">E67*365</f>
        <v>200.39054660430801</v>
      </c>
      <c r="F85" s="16">
        <f t="shared" si="8"/>
        <v>229.44910503290671</v>
      </c>
      <c r="G85" s="150">
        <f t="shared" si="8"/>
        <v>229.44910503290671</v>
      </c>
      <c r="H85" s="123">
        <f t="shared" si="8"/>
        <v>237.53910690601109</v>
      </c>
    </row>
    <row r="86" spans="2:9" ht="13.5" customHeight="1">
      <c r="B86" s="23" t="s">
        <v>64</v>
      </c>
      <c r="C86" s="2" t="s">
        <v>69</v>
      </c>
      <c r="D86" s="23" t="s">
        <v>71</v>
      </c>
      <c r="E86" s="16">
        <f t="shared" si="8"/>
        <v>209.39876140625651</v>
      </c>
      <c r="F86" s="16">
        <f t="shared" si="8"/>
        <v>240.32978921002626</v>
      </c>
      <c r="G86" s="150">
        <f t="shared" si="8"/>
        <v>240.32978921002626</v>
      </c>
      <c r="H86" s="123">
        <f t="shared" si="8"/>
        <v>242.29362484801388</v>
      </c>
    </row>
    <row r="87" spans="2:9" ht="13.5" customHeight="1">
      <c r="B87" s="23" t="s">
        <v>70</v>
      </c>
      <c r="C87" s="2" t="s">
        <v>65</v>
      </c>
      <c r="D87" s="23" t="s">
        <v>71</v>
      </c>
      <c r="E87" s="16">
        <f t="shared" si="8"/>
        <v>103.97092936909048</v>
      </c>
      <c r="F87" s="16">
        <f t="shared" si="8"/>
        <v>106.25787182977324</v>
      </c>
      <c r="G87" s="150">
        <f t="shared" si="8"/>
        <v>106.25787182977324</v>
      </c>
      <c r="H87" s="123">
        <f t="shared" si="8"/>
        <v>108.11786622476856</v>
      </c>
    </row>
    <row r="88" spans="2:9" ht="13.5" customHeight="1">
      <c r="B88" s="23" t="s">
        <v>70</v>
      </c>
      <c r="C88" s="2" t="s">
        <v>68</v>
      </c>
      <c r="D88" s="23" t="s">
        <v>71</v>
      </c>
      <c r="E88" s="16">
        <f t="shared" si="8"/>
        <v>132.52081567557681</v>
      </c>
      <c r="F88" s="16">
        <f t="shared" si="8"/>
        <v>133.5814321830392</v>
      </c>
      <c r="G88" s="150">
        <f t="shared" si="8"/>
        <v>133.5814321830392</v>
      </c>
      <c r="H88" s="123">
        <f t="shared" si="8"/>
        <v>143.24942911803524</v>
      </c>
    </row>
    <row r="89" spans="2:9" ht="13.5" customHeight="1">
      <c r="B89" s="23" t="s">
        <v>70</v>
      </c>
      <c r="C89" s="2" t="s">
        <v>69</v>
      </c>
      <c r="D89" s="23" t="s">
        <v>71</v>
      </c>
      <c r="E89" s="16">
        <f t="shared" si="8"/>
        <v>122.41270806287491</v>
      </c>
      <c r="F89" s="16">
        <f t="shared" si="8"/>
        <v>125.33564757652866</v>
      </c>
      <c r="G89" s="150">
        <f t="shared" si="8"/>
        <v>125.33564757652866</v>
      </c>
      <c r="H89" s="123">
        <f t="shared" si="8"/>
        <v>127.7259997492143</v>
      </c>
    </row>
    <row r="90" spans="2:9" ht="13.5" customHeight="1">
      <c r="B90" s="241" t="s">
        <v>77</v>
      </c>
      <c r="C90" s="242"/>
      <c r="D90" s="242"/>
      <c r="E90" s="242"/>
      <c r="F90" s="242"/>
      <c r="G90" s="242"/>
      <c r="H90" s="242"/>
      <c r="I90" t="s">
        <v>78</v>
      </c>
    </row>
    <row r="91" spans="2:9" ht="13.5" customHeight="1">
      <c r="B91" s="23" t="s">
        <v>64</v>
      </c>
      <c r="C91" s="2" t="s">
        <v>65</v>
      </c>
      <c r="D91" s="2"/>
      <c r="E91" s="16">
        <f t="shared" ref="E91:H96" si="9">E77+E84</f>
        <v>2106.1981186897683</v>
      </c>
      <c r="F91" s="16">
        <f t="shared" si="9"/>
        <v>1664.0330860001909</v>
      </c>
      <c r="G91" s="150">
        <f t="shared" si="9"/>
        <v>1084.3596511154913</v>
      </c>
      <c r="H91" s="123">
        <f t="shared" si="9"/>
        <v>1007.4148636827034</v>
      </c>
    </row>
    <row r="92" spans="2:9" ht="13.5" customHeight="1">
      <c r="B92" s="23" t="s">
        <v>64</v>
      </c>
      <c r="C92" s="2" t="s">
        <v>68</v>
      </c>
      <c r="D92" s="2"/>
      <c r="E92" s="16">
        <f t="shared" si="9"/>
        <v>2090.5645037512804</v>
      </c>
      <c r="F92" s="16">
        <f t="shared" si="9"/>
        <v>1645.0634905490442</v>
      </c>
      <c r="G92" s="150">
        <f t="shared" si="9"/>
        <v>1068.1897783462632</v>
      </c>
      <c r="H92" s="123">
        <f t="shared" si="9"/>
        <v>1015.5262133476874</v>
      </c>
    </row>
    <row r="93" spans="2:9" ht="13.5" customHeight="1">
      <c r="B93" s="23" t="s">
        <v>64</v>
      </c>
      <c r="C93" s="2" t="s">
        <v>69</v>
      </c>
      <c r="D93" s="2"/>
      <c r="E93" s="16">
        <f t="shared" si="9"/>
        <v>2231.4170626070618</v>
      </c>
      <c r="F93" s="16">
        <f t="shared" si="9"/>
        <v>1766.2742111420716</v>
      </c>
      <c r="G93" s="150">
        <f t="shared" si="9"/>
        <v>1155.7634516866963</v>
      </c>
      <c r="H93" s="123">
        <f t="shared" si="9"/>
        <v>1074.569038682132</v>
      </c>
    </row>
    <row r="94" spans="2:9" ht="13.5" customHeight="1">
      <c r="B94" s="23" t="s">
        <v>70</v>
      </c>
      <c r="C94" s="2" t="s">
        <v>65</v>
      </c>
      <c r="D94" s="2"/>
      <c r="E94" s="16">
        <f t="shared" si="9"/>
        <v>2146.6679188162557</v>
      </c>
      <c r="F94" s="16">
        <f t="shared" si="9"/>
        <v>1613.8211579382114</v>
      </c>
      <c r="G94" s="150">
        <f t="shared" si="9"/>
        <v>1001.8757494683437</v>
      </c>
      <c r="H94" s="123">
        <f t="shared" si="9"/>
        <v>930.00553488734431</v>
      </c>
    </row>
    <row r="95" spans="2:9" ht="13.5" customHeight="1">
      <c r="B95" s="23" t="s">
        <v>70</v>
      </c>
      <c r="C95" s="2" t="s">
        <v>68</v>
      </c>
      <c r="D95" s="2"/>
      <c r="E95" s="16">
        <f t="shared" si="9"/>
        <v>2234.5945354267096</v>
      </c>
      <c r="F95" s="16">
        <f t="shared" si="9"/>
        <v>1669.125270203338</v>
      </c>
      <c r="G95" s="150">
        <f t="shared" si="9"/>
        <v>1013.0097838273695</v>
      </c>
      <c r="H95" s="123">
        <f t="shared" si="9"/>
        <v>938.33867652204401</v>
      </c>
    </row>
    <row r="96" spans="2:9" ht="13.5" customHeight="1">
      <c r="B96" s="23" t="s">
        <v>70</v>
      </c>
      <c r="C96" s="2" t="s">
        <v>69</v>
      </c>
      <c r="D96" s="2"/>
      <c r="E96" s="16">
        <f t="shared" si="9"/>
        <v>2273.8582589597272</v>
      </c>
      <c r="F96" s="16">
        <f t="shared" si="9"/>
        <v>1713.1925624995072</v>
      </c>
      <c r="G96" s="150">
        <f t="shared" si="9"/>
        <v>1068.709320666979</v>
      </c>
      <c r="H96" s="123">
        <f t="shared" si="9"/>
        <v>992.82591683982957</v>
      </c>
    </row>
    <row r="97" spans="1:14" ht="13.5" customHeight="1">
      <c r="B97" s="251" t="s">
        <v>77</v>
      </c>
      <c r="C97" s="251"/>
      <c r="D97" s="251"/>
      <c r="E97" s="251"/>
      <c r="F97" s="251"/>
      <c r="G97" s="251"/>
      <c r="H97" s="251"/>
      <c r="I97" t="s">
        <v>79</v>
      </c>
    </row>
    <row r="98" spans="1:14" ht="13.5" customHeight="1">
      <c r="B98" s="23" t="s">
        <v>80</v>
      </c>
      <c r="C98" s="2" t="s">
        <v>65</v>
      </c>
      <c r="D98" s="2"/>
      <c r="E98" s="16">
        <f>E91+E94</f>
        <v>4252.8660375060244</v>
      </c>
      <c r="F98" s="16">
        <f t="shared" ref="F98:H98" si="10">F91+F94</f>
        <v>3277.8542439384023</v>
      </c>
      <c r="G98" s="150">
        <f t="shared" si="10"/>
        <v>2086.2354005838351</v>
      </c>
      <c r="H98" s="123">
        <f t="shared" si="10"/>
        <v>1937.4203985700478</v>
      </c>
    </row>
    <row r="99" spans="1:14" ht="13.5" customHeight="1">
      <c r="B99" s="23" t="s">
        <v>80</v>
      </c>
      <c r="C99" s="2" t="s">
        <v>68</v>
      </c>
      <c r="D99" s="2"/>
      <c r="E99" s="16">
        <f t="shared" ref="E99:H100" si="11">E92+E95</f>
        <v>4325.1590391779901</v>
      </c>
      <c r="F99" s="16">
        <f t="shared" si="11"/>
        <v>3314.1887607523822</v>
      </c>
      <c r="G99" s="150">
        <f t="shared" si="11"/>
        <v>2081.1995621736328</v>
      </c>
      <c r="H99" s="123">
        <f t="shared" si="11"/>
        <v>1953.8648898697315</v>
      </c>
    </row>
    <row r="100" spans="1:14" ht="13.5" customHeight="1">
      <c r="B100" s="23" t="s">
        <v>80</v>
      </c>
      <c r="C100" s="2" t="s">
        <v>69</v>
      </c>
      <c r="D100" s="2"/>
      <c r="E100" s="16">
        <f t="shared" si="11"/>
        <v>4505.275321566789</v>
      </c>
      <c r="F100" s="16">
        <f t="shared" si="11"/>
        <v>3479.4667736415786</v>
      </c>
      <c r="G100" s="150">
        <f t="shared" si="11"/>
        <v>2224.4727723536753</v>
      </c>
      <c r="H100" s="123">
        <f t="shared" si="11"/>
        <v>2067.3949555219615</v>
      </c>
    </row>
    <row r="101" spans="1:14" ht="13.5" customHeight="1">
      <c r="E101" s="26"/>
      <c r="F101" s="26"/>
      <c r="G101" s="26"/>
      <c r="H101" s="124"/>
    </row>
    <row r="102" spans="1:14" s="65" customFormat="1">
      <c r="A102" s="65" t="s">
        <v>90</v>
      </c>
      <c r="B102" s="167"/>
      <c r="E102" s="70"/>
      <c r="F102" s="70"/>
      <c r="G102" s="70"/>
      <c r="H102" s="125"/>
    </row>
    <row r="103" spans="1:14">
      <c r="E103" s="26"/>
      <c r="F103" s="26"/>
      <c r="G103" s="26"/>
      <c r="H103" s="124"/>
    </row>
    <row r="104" spans="1:14">
      <c r="B104" s="168" t="s">
        <v>82</v>
      </c>
      <c r="D104" s="58">
        <f>D51</f>
        <v>8.77</v>
      </c>
      <c r="F104" s="18"/>
      <c r="I104" t="s">
        <v>91</v>
      </c>
    </row>
    <row r="105" spans="1:14">
      <c r="B105" s="168" t="s">
        <v>83</v>
      </c>
      <c r="D105" s="58">
        <f t="shared" ref="D105:D108" si="12">D52</f>
        <v>4.3849999999999998</v>
      </c>
    </row>
    <row r="106" spans="1:14">
      <c r="B106" s="168" t="s">
        <v>84</v>
      </c>
      <c r="D106" s="58">
        <f t="shared" si="12"/>
        <v>4.3849999999999998</v>
      </c>
    </row>
    <row r="107" spans="1:14">
      <c r="B107" s="168" t="s">
        <v>85</v>
      </c>
      <c r="D107" s="58">
        <f>D54</f>
        <v>1.2013698630136986E-2</v>
      </c>
    </row>
    <row r="108" spans="1:14">
      <c r="B108" s="168" t="s">
        <v>86</v>
      </c>
      <c r="C108" s="18"/>
      <c r="D108" s="58">
        <f t="shared" si="12"/>
        <v>1.2013698630136986E-2</v>
      </c>
    </row>
    <row r="109" spans="1:14">
      <c r="E109" s="26"/>
      <c r="F109" s="26"/>
      <c r="G109" s="26"/>
      <c r="H109" s="124"/>
      <c r="I109" s="26"/>
    </row>
    <row r="110" spans="1:14">
      <c r="B110" s="170" t="s">
        <v>92</v>
      </c>
      <c r="C110" s="68"/>
      <c r="D110" s="59"/>
      <c r="E110" s="73"/>
      <c r="F110" s="73"/>
      <c r="G110" s="73"/>
      <c r="H110" s="128"/>
    </row>
    <row r="111" spans="1:14" ht="63.75" customHeight="1">
      <c r="B111" s="23"/>
      <c r="C111" s="2"/>
      <c r="D111" s="2"/>
      <c r="E111" s="24" t="s">
        <v>50</v>
      </c>
      <c r="F111" s="24" t="s">
        <v>51</v>
      </c>
      <c r="G111" s="146" t="s">
        <v>52</v>
      </c>
      <c r="H111" s="117" t="s">
        <v>53</v>
      </c>
      <c r="I111" s="74"/>
      <c r="K111" s="74"/>
      <c r="L111" s="74"/>
      <c r="M111" s="74"/>
      <c r="N111" s="74"/>
    </row>
    <row r="112" spans="1:14">
      <c r="B112" s="169" t="s">
        <v>55</v>
      </c>
      <c r="C112" s="5" t="s">
        <v>93</v>
      </c>
      <c r="D112" s="5" t="s">
        <v>57</v>
      </c>
      <c r="E112" s="22" t="s">
        <v>58</v>
      </c>
      <c r="F112" s="22" t="s">
        <v>59</v>
      </c>
      <c r="G112" s="147" t="s">
        <v>60</v>
      </c>
      <c r="H112" s="118" t="s">
        <v>61</v>
      </c>
      <c r="I112" t="s">
        <v>94</v>
      </c>
    </row>
    <row r="113" spans="2:14">
      <c r="B113" s="23" t="s">
        <v>64</v>
      </c>
      <c r="C113" s="2" t="s">
        <v>65</v>
      </c>
      <c r="D113" s="2" t="s">
        <v>71</v>
      </c>
      <c r="E113" s="16">
        <f>'Customer Numbers - Northern Sco'!$D$17*$D$107</f>
        <v>1.9774101334020982E-3</v>
      </c>
      <c r="F113" s="16">
        <f>'Customer Numbers - Northern Sco'!$D$17*$D$107</f>
        <v>1.9774101334020982E-3</v>
      </c>
      <c r="G113" s="150">
        <f>'Customer Numbers - Northern Sco'!$D$17*$D$107</f>
        <v>1.9774101334020982E-3</v>
      </c>
      <c r="H113" s="123">
        <f>'Customer Numbers - Northern Sco'!$D$17*$D$107</f>
        <v>1.9774101334020982E-3</v>
      </c>
      <c r="I113" s="75"/>
      <c r="K113" s="75"/>
      <c r="L113" s="75"/>
      <c r="M113" s="75"/>
      <c r="N113" s="75"/>
    </row>
    <row r="114" spans="2:14">
      <c r="B114" s="23" t="s">
        <v>64</v>
      </c>
      <c r="C114" s="2" t="s">
        <v>68</v>
      </c>
      <c r="D114" s="2" t="s">
        <v>71</v>
      </c>
      <c r="E114" s="16">
        <f>'Customer Numbers - Northern Sco'!$D$17*$D$107</f>
        <v>1.9774101334020982E-3</v>
      </c>
      <c r="F114" s="16">
        <f>'Customer Numbers - Northern Sco'!$D$17*$D$107</f>
        <v>1.9774101334020982E-3</v>
      </c>
      <c r="G114" s="150">
        <f>'Customer Numbers - Northern Sco'!$D$17*$D$107</f>
        <v>1.9774101334020982E-3</v>
      </c>
      <c r="H114" s="123">
        <f>'Customer Numbers - Northern Sco'!$D$17*$D$107</f>
        <v>1.9774101334020982E-3</v>
      </c>
      <c r="I114" s="75"/>
      <c r="K114" s="75"/>
      <c r="L114" s="75"/>
      <c r="M114" s="75"/>
      <c r="N114" s="75"/>
    </row>
    <row r="115" spans="2:14">
      <c r="B115" s="23" t="s">
        <v>64</v>
      </c>
      <c r="C115" s="2" t="s">
        <v>95</v>
      </c>
      <c r="D115" s="23" t="s">
        <v>71</v>
      </c>
      <c r="E115" s="16">
        <f>'Customer Numbers - Northern Sco'!$D$17*$D$107</f>
        <v>1.9774101334020982E-3</v>
      </c>
      <c r="F115" s="16">
        <f>'Customer Numbers - Northern Sco'!$D$17*$D$107</f>
        <v>1.9774101334020982E-3</v>
      </c>
      <c r="G115" s="150">
        <f>'Customer Numbers - Northern Sco'!$D$17*$D$107</f>
        <v>1.9774101334020982E-3</v>
      </c>
      <c r="H115" s="123">
        <f>'Customer Numbers - Northern Sco'!$D$17*$D$107</f>
        <v>1.9774101334020982E-3</v>
      </c>
      <c r="I115" s="75"/>
      <c r="K115" s="75"/>
      <c r="L115" s="75"/>
      <c r="M115" s="75"/>
      <c r="N115" s="75"/>
    </row>
    <row r="116" spans="2:14">
      <c r="B116" s="23" t="s">
        <v>70</v>
      </c>
      <c r="C116" s="2" t="s">
        <v>65</v>
      </c>
      <c r="D116" s="2" t="s">
        <v>71</v>
      </c>
      <c r="E116" s="16">
        <f>'Customer Numbers - Northern Sco'!$D$22*$D$108</f>
        <v>1.8380012114503244E-3</v>
      </c>
      <c r="F116" s="16">
        <f>'Customer Numbers - Northern Sco'!$D$22*$D$108</f>
        <v>1.8380012114503244E-3</v>
      </c>
      <c r="G116" s="150">
        <f>'Customer Numbers - Northern Sco'!$D$22*$D$108</f>
        <v>1.8380012114503244E-3</v>
      </c>
      <c r="H116" s="123">
        <f>'Customer Numbers - Northern Sco'!$D$22*$D$108</f>
        <v>1.8380012114503244E-3</v>
      </c>
      <c r="I116" s="75"/>
      <c r="K116" s="75"/>
      <c r="L116" s="75"/>
      <c r="M116" s="75"/>
      <c r="N116" s="75"/>
    </row>
    <row r="117" spans="2:14">
      <c r="B117" s="23" t="s">
        <v>70</v>
      </c>
      <c r="C117" s="2" t="s">
        <v>68</v>
      </c>
      <c r="D117" s="2" t="s">
        <v>71</v>
      </c>
      <c r="E117" s="16">
        <f>'Customer Numbers - Northern Sco'!$D$22*$D$108</f>
        <v>1.8380012114503244E-3</v>
      </c>
      <c r="F117" s="16">
        <f>'Customer Numbers - Northern Sco'!$D$22*$D$108</f>
        <v>1.8380012114503244E-3</v>
      </c>
      <c r="G117" s="150">
        <f>'Customer Numbers - Northern Sco'!$D$22*$D$108</f>
        <v>1.8380012114503244E-3</v>
      </c>
      <c r="H117" s="123">
        <f>'Customer Numbers - Northern Sco'!$D$22*$D$108</f>
        <v>1.8380012114503244E-3</v>
      </c>
      <c r="I117" s="75"/>
      <c r="K117" s="75"/>
      <c r="L117" s="75"/>
      <c r="M117" s="75"/>
      <c r="N117" s="75"/>
    </row>
    <row r="118" spans="2:14">
      <c r="B118" s="23" t="s">
        <v>70</v>
      </c>
      <c r="C118" s="2" t="s">
        <v>95</v>
      </c>
      <c r="D118" s="23" t="s">
        <v>71</v>
      </c>
      <c r="E118" s="16">
        <f>'Customer Numbers - Northern Sco'!$D$22*$D$108</f>
        <v>1.8380012114503244E-3</v>
      </c>
      <c r="F118" s="16">
        <f>'Customer Numbers - Northern Sco'!$D$22*$D$108</f>
        <v>1.8380012114503244E-3</v>
      </c>
      <c r="G118" s="150">
        <f>'Customer Numbers - Northern Sco'!$D$22*$D$108</f>
        <v>1.8380012114503244E-3</v>
      </c>
      <c r="H118" s="123">
        <f>'Customer Numbers - Northern Sco'!$D$22*$D$108</f>
        <v>1.8380012114503244E-3</v>
      </c>
      <c r="I118" s="75"/>
      <c r="K118" s="75"/>
      <c r="L118" s="75"/>
      <c r="M118" s="75"/>
      <c r="N118" s="75"/>
    </row>
    <row r="119" spans="2:14">
      <c r="D119" s="12"/>
      <c r="E119" s="26"/>
      <c r="F119" s="26"/>
      <c r="G119" s="26"/>
      <c r="H119" s="124"/>
    </row>
    <row r="120" spans="2:14">
      <c r="B120" s="168" t="s">
        <v>96</v>
      </c>
      <c r="F120" s="9"/>
      <c r="I120" s="18"/>
    </row>
    <row r="121" spans="2:14" ht="25.5">
      <c r="B121" s="23"/>
      <c r="C121" s="2"/>
      <c r="D121" s="2"/>
      <c r="E121" s="24" t="s">
        <v>50</v>
      </c>
      <c r="F121" s="24" t="s">
        <v>51</v>
      </c>
      <c r="G121" s="146" t="s">
        <v>52</v>
      </c>
      <c r="H121" s="117" t="s">
        <v>53</v>
      </c>
      <c r="I121" s="18"/>
    </row>
    <row r="122" spans="2:14">
      <c r="B122" s="169" t="s">
        <v>55</v>
      </c>
      <c r="C122" s="5" t="s">
        <v>56</v>
      </c>
      <c r="D122" s="5" t="s">
        <v>57</v>
      </c>
      <c r="E122" s="22" t="s">
        <v>58</v>
      </c>
      <c r="F122" s="22" t="s">
        <v>59</v>
      </c>
      <c r="G122" s="147" t="s">
        <v>60</v>
      </c>
      <c r="H122" s="118" t="s">
        <v>61</v>
      </c>
      <c r="I122" s="76" t="s">
        <v>97</v>
      </c>
      <c r="K122" s="75"/>
      <c r="L122" s="75"/>
      <c r="M122" s="75"/>
      <c r="N122" s="75"/>
    </row>
    <row r="123" spans="2:14">
      <c r="B123" s="23" t="s">
        <v>64</v>
      </c>
      <c r="C123" s="2" t="s">
        <v>65</v>
      </c>
      <c r="D123" s="23" t="s">
        <v>66</v>
      </c>
      <c r="E123" s="16">
        <f>E60</f>
        <v>0.66199463639700062</v>
      </c>
      <c r="F123" s="16">
        <f t="shared" ref="F123:H128" si="13">F7</f>
        <v>0.49957242054892775</v>
      </c>
      <c r="G123" s="150">
        <f t="shared" si="13"/>
        <v>0.29968502920937617</v>
      </c>
      <c r="H123" s="123">
        <f t="shared" si="13"/>
        <v>0.27262600456157221</v>
      </c>
      <c r="K123" s="75"/>
      <c r="L123" s="75"/>
      <c r="M123" s="75"/>
      <c r="N123" s="75"/>
    </row>
    <row r="124" spans="2:14">
      <c r="B124" s="23" t="s">
        <v>64</v>
      </c>
      <c r="C124" s="2" t="s">
        <v>68</v>
      </c>
      <c r="D124" s="23" t="s">
        <v>66</v>
      </c>
      <c r="E124" s="16">
        <f t="shared" ref="E124:E127" si="14">E61</f>
        <v>0.65178412315412848</v>
      </c>
      <c r="F124" s="16">
        <f t="shared" si="13"/>
        <v>0.48814289155728879</v>
      </c>
      <c r="G124" s="150">
        <f t="shared" si="13"/>
        <v>0.28922092183219189</v>
      </c>
      <c r="H124" s="123">
        <f t="shared" si="13"/>
        <v>0.26827141601437116</v>
      </c>
      <c r="J124" s="75"/>
      <c r="K124" s="75"/>
      <c r="L124" s="75"/>
      <c r="M124" s="75"/>
      <c r="N124" s="75"/>
    </row>
    <row r="125" spans="2:14">
      <c r="B125" s="23" t="s">
        <v>64</v>
      </c>
      <c r="C125" s="2" t="s">
        <v>69</v>
      </c>
      <c r="D125" s="23" t="s">
        <v>66</v>
      </c>
      <c r="E125" s="16">
        <f t="shared" si="14"/>
        <v>0.69724769006924314</v>
      </c>
      <c r="F125" s="16">
        <f t="shared" si="13"/>
        <v>0.52618773170070532</v>
      </c>
      <c r="G125" s="150">
        <f t="shared" si="13"/>
        <v>0.31566678016436894</v>
      </c>
      <c r="H125" s="123">
        <f t="shared" si="13"/>
        <v>0.28699152201176487</v>
      </c>
      <c r="J125" s="75"/>
      <c r="K125" s="75"/>
      <c r="L125" s="75"/>
      <c r="M125" s="75"/>
      <c r="N125" s="75"/>
    </row>
    <row r="126" spans="2:14">
      <c r="B126" s="23" t="s">
        <v>70</v>
      </c>
      <c r="C126" s="2" t="s">
        <v>65</v>
      </c>
      <c r="D126" s="23" t="s">
        <v>66</v>
      </c>
      <c r="E126" s="16">
        <f t="shared" si="14"/>
        <v>0.1702247491205971</v>
      </c>
      <c r="F126" s="16">
        <f t="shared" si="13"/>
        <v>0.12563027384236986</v>
      </c>
      <c r="G126" s="150">
        <f t="shared" si="13"/>
        <v>7.463482313654754E-2</v>
      </c>
      <c r="H126" s="123">
        <f t="shared" si="13"/>
        <v>6.8490639055214644E-2</v>
      </c>
      <c r="J126" s="75"/>
      <c r="K126" s="75"/>
      <c r="L126" s="75"/>
      <c r="M126" s="75"/>
      <c r="N126" s="75"/>
    </row>
    <row r="127" spans="2:14">
      <c r="B127" s="23" t="s">
        <v>70</v>
      </c>
      <c r="C127" s="2" t="s">
        <v>68</v>
      </c>
      <c r="D127" s="23" t="s">
        <v>66</v>
      </c>
      <c r="E127" s="16">
        <f t="shared" si="14"/>
        <v>0.17517280997926107</v>
      </c>
      <c r="F127" s="16">
        <f t="shared" si="13"/>
        <v>0.12796198650169158</v>
      </c>
      <c r="G127" s="150">
        <f t="shared" si="13"/>
        <v>7.3285695970360859E-2</v>
      </c>
      <c r="H127" s="123">
        <f t="shared" si="13"/>
        <v>6.6257437283667397E-2</v>
      </c>
      <c r="J127" s="75"/>
      <c r="K127" s="75"/>
      <c r="L127" s="75"/>
      <c r="M127" s="75"/>
      <c r="N127" s="75"/>
    </row>
    <row r="128" spans="2:14">
      <c r="B128" s="23" t="s">
        <v>70</v>
      </c>
      <c r="C128" s="2" t="s">
        <v>69</v>
      </c>
      <c r="D128" s="23" t="s">
        <v>66</v>
      </c>
      <c r="E128" s="16">
        <f>E65</f>
        <v>0.17928712924140436</v>
      </c>
      <c r="F128" s="16">
        <f t="shared" si="13"/>
        <v>0.13232140957691488</v>
      </c>
      <c r="G128" s="150">
        <f t="shared" si="13"/>
        <v>7.8614472757537524E-2</v>
      </c>
      <c r="H128" s="123">
        <f t="shared" si="13"/>
        <v>7.2091659757551274E-2</v>
      </c>
      <c r="J128" s="77"/>
    </row>
    <row r="129" spans="2:14">
      <c r="B129" s="23" t="s">
        <v>64</v>
      </c>
      <c r="C129" s="2" t="s">
        <v>65</v>
      </c>
      <c r="D129" s="23" t="s">
        <v>71</v>
      </c>
      <c r="E129" s="69">
        <f>E66+E113</f>
        <v>0.51269980229358481</v>
      </c>
      <c r="F129" s="69">
        <f t="shared" ref="E129:H134" si="15">F66+F113</f>
        <v>0.59176663316984124</v>
      </c>
      <c r="G129" s="149">
        <f t="shared" si="15"/>
        <v>0.59176663316984124</v>
      </c>
      <c r="H129" s="122">
        <f t="shared" si="15"/>
        <v>0.59594850726804316</v>
      </c>
      <c r="J129" s="18"/>
      <c r="K129" s="18"/>
      <c r="L129" s="18"/>
      <c r="M129" s="18"/>
      <c r="N129" s="18"/>
    </row>
    <row r="130" spans="2:14">
      <c r="B130" s="23" t="s">
        <v>64</v>
      </c>
      <c r="C130" s="2" t="s">
        <v>68</v>
      </c>
      <c r="D130" s="23" t="s">
        <v>71</v>
      </c>
      <c r="E130" s="69">
        <f>E67+E114</f>
        <v>0.55099260630958846</v>
      </c>
      <c r="F130" s="69">
        <f t="shared" si="15"/>
        <v>0.63060509515506435</v>
      </c>
      <c r="G130" s="149">
        <f t="shared" si="15"/>
        <v>0.63060509515506435</v>
      </c>
      <c r="H130" s="122">
        <f t="shared" si="15"/>
        <v>0.65276948384850098</v>
      </c>
      <c r="J130" s="18"/>
      <c r="K130" s="18"/>
      <c r="L130" s="18"/>
      <c r="M130" s="18"/>
      <c r="N130" s="18"/>
    </row>
    <row r="131" spans="2:14">
      <c r="B131" s="23" t="s">
        <v>64</v>
      </c>
      <c r="C131" s="2" t="s">
        <v>69</v>
      </c>
      <c r="D131" s="23" t="s">
        <v>71</v>
      </c>
      <c r="E131" s="69">
        <f t="shared" si="15"/>
        <v>0.57567264686287201</v>
      </c>
      <c r="F131" s="69">
        <f t="shared" si="15"/>
        <v>0.66041518879100836</v>
      </c>
      <c r="G131" s="149">
        <f>G68+G115</f>
        <v>0.66041518879100836</v>
      </c>
      <c r="H131" s="122">
        <f t="shared" si="15"/>
        <v>0.66579556040193333</v>
      </c>
      <c r="J131" s="18"/>
      <c r="K131" s="18"/>
      <c r="L131" s="18"/>
      <c r="M131" s="18"/>
      <c r="N131" s="18"/>
    </row>
    <row r="132" spans="2:14">
      <c r="B132" s="23" t="s">
        <v>70</v>
      </c>
      <c r="C132" s="2" t="s">
        <v>65</v>
      </c>
      <c r="D132" s="23" t="s">
        <v>71</v>
      </c>
      <c r="E132" s="69">
        <f t="shared" si="15"/>
        <v>0.28668986249662975</v>
      </c>
      <c r="F132" s="69">
        <f t="shared" si="15"/>
        <v>0.29295545827932223</v>
      </c>
      <c r="G132" s="149">
        <f t="shared" si="15"/>
        <v>0.29295545827932223</v>
      </c>
      <c r="H132" s="122">
        <f t="shared" si="15"/>
        <v>0.29805133333410394</v>
      </c>
      <c r="J132" s="18"/>
      <c r="K132" s="18"/>
      <c r="L132" s="18"/>
      <c r="M132" s="18"/>
      <c r="N132" s="18"/>
    </row>
    <row r="133" spans="2:14">
      <c r="B133" s="23" t="s">
        <v>70</v>
      </c>
      <c r="C133" s="2" t="s">
        <v>68</v>
      </c>
      <c r="D133" s="23" t="s">
        <v>71</v>
      </c>
      <c r="E133" s="69">
        <f t="shared" si="15"/>
        <v>0.36490872908974298</v>
      </c>
      <c r="F133" s="69">
        <f t="shared" si="15"/>
        <v>0.36781452774032486</v>
      </c>
      <c r="G133" s="149">
        <f t="shared" si="15"/>
        <v>0.36781452774032486</v>
      </c>
      <c r="H133" s="122">
        <f t="shared" si="15"/>
        <v>0.39430219057593047</v>
      </c>
      <c r="J133" s="18"/>
      <c r="K133" s="18"/>
      <c r="L133" s="18"/>
      <c r="M133" s="18"/>
      <c r="N133" s="18"/>
    </row>
    <row r="134" spans="2:14">
      <c r="B134" s="23" t="s">
        <v>70</v>
      </c>
      <c r="C134" s="2" t="s">
        <v>69</v>
      </c>
      <c r="D134" s="23" t="s">
        <v>71</v>
      </c>
      <c r="E134" s="69">
        <f t="shared" si="15"/>
        <v>0.33721528357549119</v>
      </c>
      <c r="F134" s="69">
        <f t="shared" si="15"/>
        <v>0.34522333703755625</v>
      </c>
      <c r="G134" s="149">
        <f t="shared" si="15"/>
        <v>0.34522333703755625</v>
      </c>
      <c r="H134" s="122">
        <f t="shared" si="15"/>
        <v>0.35177224709970867</v>
      </c>
      <c r="J134" s="18"/>
      <c r="K134" s="18"/>
      <c r="L134" s="18"/>
      <c r="M134" s="18"/>
      <c r="N134" s="18"/>
    </row>
    <row r="135" spans="2:14">
      <c r="D135" s="12"/>
      <c r="E135" s="26"/>
      <c r="F135" s="26"/>
      <c r="G135" s="26"/>
      <c r="H135" s="124"/>
      <c r="J135" s="18"/>
    </row>
    <row r="136" spans="2:14">
      <c r="B136" s="170" t="s">
        <v>72</v>
      </c>
      <c r="C136" s="68"/>
      <c r="D136" s="68"/>
      <c r="E136" s="68"/>
      <c r="F136" s="68"/>
      <c r="G136" s="68"/>
      <c r="H136" s="121"/>
      <c r="J136" s="18"/>
    </row>
    <row r="137" spans="2:14" ht="25.5">
      <c r="B137" s="23"/>
      <c r="C137" s="2"/>
      <c r="D137" s="2"/>
      <c r="E137" s="24" t="s">
        <v>50</v>
      </c>
      <c r="F137" s="24" t="s">
        <v>51</v>
      </c>
      <c r="G137" s="146" t="s">
        <v>52</v>
      </c>
      <c r="H137" s="117" t="s">
        <v>53</v>
      </c>
      <c r="J137" s="18"/>
    </row>
    <row r="138" spans="2:14">
      <c r="B138" s="169"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3" t="s">
        <v>64</v>
      </c>
      <c r="C140" s="2" t="s">
        <v>65</v>
      </c>
      <c r="D140" s="23" t="s">
        <v>66</v>
      </c>
      <c r="E140" s="69">
        <f>(E123*'TDCV Values'!$C$4)</f>
        <v>1919.7844455513018</v>
      </c>
      <c r="F140" s="69">
        <f>(F123*'TDCV Values'!$C$4)</f>
        <v>1448.7600195918906</v>
      </c>
      <c r="G140" s="149">
        <f>(G123*'TDCV Values'!$C$4)</f>
        <v>869.08658470719092</v>
      </c>
      <c r="H140" s="122">
        <f>(H123*'TDCV Values'!$D$4)</f>
        <v>790.61541322855942</v>
      </c>
    </row>
    <row r="141" spans="2:14">
      <c r="B141" s="23" t="s">
        <v>64</v>
      </c>
      <c r="C141" s="2" t="s">
        <v>68</v>
      </c>
      <c r="D141" s="23" t="s">
        <v>66</v>
      </c>
      <c r="E141" s="69">
        <f>(E124*'TDCV Values'!$C$4)</f>
        <v>1890.1739571469725</v>
      </c>
      <c r="F141" s="69">
        <f>(F124*'TDCV Values'!$C$4)</f>
        <v>1415.6143855161374</v>
      </c>
      <c r="G141" s="149">
        <f>(G124*'TDCV Values'!$C$4)</f>
        <v>838.74067331335652</v>
      </c>
      <c r="H141" s="122">
        <f>(H124*'TDCV Values'!$D$4)</f>
        <v>777.98710644167636</v>
      </c>
    </row>
    <row r="142" spans="2:14">
      <c r="B142" s="23" t="s">
        <v>64</v>
      </c>
      <c r="C142" s="2" t="s">
        <v>69</v>
      </c>
      <c r="D142" s="23" t="s">
        <v>66</v>
      </c>
      <c r="E142" s="69">
        <f>(E125*'TDCV Values'!$C$4)</f>
        <v>2022.0183012008051</v>
      </c>
      <c r="F142" s="69">
        <f>(F125*'TDCV Values'!$C$4)</f>
        <v>1525.9444219320453</v>
      </c>
      <c r="G142" s="149">
        <f>(G125*'TDCV Values'!$C$4)</f>
        <v>915.43366247666995</v>
      </c>
      <c r="H142" s="122">
        <f>(H125*'TDCV Values'!$D$4)</f>
        <v>832.27541383411813</v>
      </c>
    </row>
    <row r="143" spans="2:14">
      <c r="B143" s="23" t="s">
        <v>70</v>
      </c>
      <c r="C143" s="2" t="s">
        <v>65</v>
      </c>
      <c r="D143" s="23" t="s">
        <v>66</v>
      </c>
      <c r="E143" s="69">
        <f>(E126*'TDCV Values'!$C$5)</f>
        <v>2042.6969894471652</v>
      </c>
      <c r="F143" s="69">
        <f>(F126*'TDCV Values'!$C$5)</f>
        <v>1507.5632861084382</v>
      </c>
      <c r="G143" s="149">
        <f>(G126*'TDCV Values'!$C$5)</f>
        <v>895.61787763857046</v>
      </c>
      <c r="H143" s="122">
        <f>(H126*'TDCV Values'!$D$5)</f>
        <v>821.88766866257572</v>
      </c>
    </row>
    <row r="144" spans="2:14">
      <c r="B144" s="23" t="s">
        <v>70</v>
      </c>
      <c r="C144" s="2" t="s">
        <v>68</v>
      </c>
      <c r="D144" s="23" t="s">
        <v>66</v>
      </c>
      <c r="E144" s="69">
        <f>(E127*'TDCV Values'!$C$5)</f>
        <v>2102.073719751133</v>
      </c>
      <c r="F144" s="69">
        <f>(F127*'TDCV Values'!$C$5)</f>
        <v>1535.5438380202988</v>
      </c>
      <c r="G144" s="149">
        <f>(G127*'TDCV Values'!$C$5)</f>
        <v>879.42835164433029</v>
      </c>
      <c r="H144" s="122">
        <f>(H127*'TDCV Values'!$D$5)</f>
        <v>795.0892474040088</v>
      </c>
    </row>
    <row r="145" spans="2:14">
      <c r="B145" s="23" t="s">
        <v>70</v>
      </c>
      <c r="C145" s="2" t="s">
        <v>69</v>
      </c>
      <c r="D145" s="23" t="s">
        <v>66</v>
      </c>
      <c r="E145" s="69">
        <f>(E128*'TDCV Values'!$C$5)</f>
        <v>2151.4455508968522</v>
      </c>
      <c r="F145" s="69">
        <f>(F128*'TDCV Values'!$C$5)</f>
        <v>1587.8569149229786</v>
      </c>
      <c r="G145" s="149">
        <f>(G128*'TDCV Values'!$C$5)</f>
        <v>943.37367309045032</v>
      </c>
      <c r="H145" s="122">
        <f>(H128*'TDCV Values'!$D$5)</f>
        <v>865.09991709061524</v>
      </c>
    </row>
    <row r="146" spans="2:14">
      <c r="B146" s="241" t="s">
        <v>75</v>
      </c>
      <c r="C146" s="255"/>
      <c r="D146" s="255"/>
      <c r="E146" s="255"/>
      <c r="F146" s="255"/>
      <c r="G146" s="255"/>
      <c r="H146" s="255"/>
      <c r="I146" t="s">
        <v>76</v>
      </c>
    </row>
    <row r="147" spans="2:14">
      <c r="B147" s="23" t="s">
        <v>64</v>
      </c>
      <c r="C147" s="2" t="s">
        <v>65</v>
      </c>
      <c r="D147" s="23" t="s">
        <v>71</v>
      </c>
      <c r="E147" s="78">
        <f>E129*365</f>
        <v>187.13542783715846</v>
      </c>
      <c r="F147" s="78">
        <f t="shared" ref="F147:H147" si="16">F129*365</f>
        <v>215.99482110699205</v>
      </c>
      <c r="G147" s="153">
        <f t="shared" si="16"/>
        <v>215.99482110699205</v>
      </c>
      <c r="H147" s="129">
        <f t="shared" si="16"/>
        <v>217.52120515283576</v>
      </c>
      <c r="K147" s="18"/>
      <c r="L147" s="18"/>
      <c r="M147" s="18"/>
      <c r="N147" s="18"/>
    </row>
    <row r="148" spans="2:14">
      <c r="B148" s="23" t="s">
        <v>64</v>
      </c>
      <c r="C148" s="2" t="s">
        <v>68</v>
      </c>
      <c r="D148" s="23" t="s">
        <v>71</v>
      </c>
      <c r="E148" s="78">
        <f t="shared" ref="E148:H150" si="17">E130*365</f>
        <v>201.11230130299978</v>
      </c>
      <c r="F148" s="78">
        <f t="shared" si="17"/>
        <v>230.17085973159848</v>
      </c>
      <c r="G148" s="153">
        <f t="shared" si="17"/>
        <v>230.17085973159848</v>
      </c>
      <c r="H148" s="129">
        <f t="shared" si="17"/>
        <v>238.26086160470285</v>
      </c>
      <c r="K148" s="18"/>
      <c r="L148" s="18"/>
      <c r="M148" s="18"/>
      <c r="N148" s="18"/>
    </row>
    <row r="149" spans="2:14">
      <c r="B149" s="23" t="s">
        <v>64</v>
      </c>
      <c r="C149" s="2" t="s">
        <v>69</v>
      </c>
      <c r="D149" s="23" t="s">
        <v>71</v>
      </c>
      <c r="E149" s="78">
        <f t="shared" si="17"/>
        <v>210.12051610494828</v>
      </c>
      <c r="F149" s="78">
        <f t="shared" si="17"/>
        <v>241.05154390871806</v>
      </c>
      <c r="G149" s="153">
        <f t="shared" si="17"/>
        <v>241.05154390871806</v>
      </c>
      <c r="H149" s="129">
        <f t="shared" si="17"/>
        <v>243.01537954670567</v>
      </c>
      <c r="K149" s="18"/>
      <c r="L149" s="18"/>
      <c r="M149" s="18"/>
      <c r="N149" s="18"/>
    </row>
    <row r="150" spans="2:14">
      <c r="B150" s="23" t="s">
        <v>70</v>
      </c>
      <c r="C150" s="2" t="s">
        <v>65</v>
      </c>
      <c r="D150" s="23" t="s">
        <v>71</v>
      </c>
      <c r="E150" s="78">
        <f>E132*365</f>
        <v>104.64179981126986</v>
      </c>
      <c r="F150" s="78">
        <f t="shared" si="17"/>
        <v>106.92874227195261</v>
      </c>
      <c r="G150" s="153">
        <f t="shared" si="17"/>
        <v>106.92874227195261</v>
      </c>
      <c r="H150" s="129">
        <f t="shared" si="17"/>
        <v>108.78873666694794</v>
      </c>
      <c r="K150" s="18"/>
      <c r="L150" s="18"/>
      <c r="M150" s="18"/>
      <c r="N150" s="18"/>
    </row>
    <row r="151" spans="2:14">
      <c r="B151" s="23" t="s">
        <v>70</v>
      </c>
      <c r="C151" s="2" t="s">
        <v>68</v>
      </c>
      <c r="D151" s="23" t="s">
        <v>71</v>
      </c>
      <c r="E151" s="78">
        <f t="shared" ref="E151:H152" si="18">E133*365</f>
        <v>133.19168611775618</v>
      </c>
      <c r="F151" s="78">
        <f t="shared" si="18"/>
        <v>134.25230262521856</v>
      </c>
      <c r="G151" s="153">
        <f t="shared" si="18"/>
        <v>134.25230262521856</v>
      </c>
      <c r="H151" s="129">
        <f t="shared" si="18"/>
        <v>143.92029956021463</v>
      </c>
      <c r="K151" s="18"/>
      <c r="L151" s="18"/>
      <c r="M151" s="18"/>
      <c r="N151" s="18"/>
    </row>
    <row r="152" spans="2:14">
      <c r="B152" s="23" t="s">
        <v>70</v>
      </c>
      <c r="C152" s="2" t="s">
        <v>69</v>
      </c>
      <c r="D152" s="23" t="s">
        <v>71</v>
      </c>
      <c r="E152" s="78">
        <f>E134*365</f>
        <v>123.08357850505428</v>
      </c>
      <c r="F152" s="78">
        <f t="shared" si="18"/>
        <v>126.00651801870804</v>
      </c>
      <c r="G152" s="153">
        <f t="shared" si="18"/>
        <v>126.00651801870804</v>
      </c>
      <c r="H152" s="129">
        <f t="shared" si="18"/>
        <v>128.39687019139367</v>
      </c>
      <c r="K152" s="18"/>
      <c r="L152" s="18"/>
      <c r="M152" s="18"/>
      <c r="N152" s="18"/>
    </row>
    <row r="153" spans="2:14">
      <c r="B153" s="241" t="s">
        <v>77</v>
      </c>
      <c r="C153" s="242"/>
      <c r="D153" s="242"/>
      <c r="E153" s="242"/>
      <c r="F153" s="242"/>
      <c r="G153" s="242"/>
      <c r="H153" s="242"/>
      <c r="I153" t="s">
        <v>78</v>
      </c>
    </row>
    <row r="154" spans="2:14">
      <c r="B154" s="23" t="s">
        <v>64</v>
      </c>
      <c r="C154" s="2" t="s">
        <v>65</v>
      </c>
      <c r="D154" s="2"/>
      <c r="E154" s="16">
        <f>E140+E147</f>
        <v>2106.9198733884605</v>
      </c>
      <c r="F154" s="16">
        <f t="shared" ref="F154:H154" si="19">F140+F147</f>
        <v>1664.7548406988826</v>
      </c>
      <c r="G154" s="150">
        <f t="shared" si="19"/>
        <v>1085.081405814183</v>
      </c>
      <c r="H154" s="123">
        <f t="shared" si="19"/>
        <v>1008.1366183813952</v>
      </c>
      <c r="K154" s="75"/>
      <c r="L154" s="75"/>
      <c r="M154" s="75"/>
      <c r="N154" s="75"/>
    </row>
    <row r="155" spans="2:14">
      <c r="B155" s="23" t="s">
        <v>64</v>
      </c>
      <c r="C155" s="2" t="s">
        <v>68</v>
      </c>
      <c r="D155" s="2"/>
      <c r="E155" s="16">
        <f t="shared" ref="E155:H159" si="20">E141+E148</f>
        <v>2091.2862584499721</v>
      </c>
      <c r="F155" s="16">
        <f t="shared" si="20"/>
        <v>1645.7852452477359</v>
      </c>
      <c r="G155" s="150">
        <f t="shared" si="20"/>
        <v>1068.9115330449549</v>
      </c>
      <c r="H155" s="123">
        <f t="shared" si="20"/>
        <v>1016.2479680463792</v>
      </c>
      <c r="K155" s="75"/>
      <c r="L155" s="75"/>
      <c r="M155" s="75"/>
      <c r="N155" s="75"/>
    </row>
    <row r="156" spans="2:14">
      <c r="B156" s="23" t="s">
        <v>64</v>
      </c>
      <c r="C156" s="2" t="s">
        <v>69</v>
      </c>
      <c r="D156" s="2"/>
      <c r="E156" s="16">
        <f t="shared" si="20"/>
        <v>2232.1388173057535</v>
      </c>
      <c r="F156" s="16">
        <f t="shared" si="20"/>
        <v>1766.9959658407633</v>
      </c>
      <c r="G156" s="150">
        <f t="shared" si="20"/>
        <v>1156.485206385388</v>
      </c>
      <c r="H156" s="123">
        <f t="shared" si="20"/>
        <v>1075.2907933808237</v>
      </c>
      <c r="K156" s="75"/>
      <c r="L156" s="75"/>
      <c r="M156" s="75"/>
      <c r="N156" s="75"/>
    </row>
    <row r="157" spans="2:14">
      <c r="B157" s="23" t="s">
        <v>70</v>
      </c>
      <c r="C157" s="2" t="s">
        <v>65</v>
      </c>
      <c r="D157" s="2"/>
      <c r="E157" s="16">
        <f t="shared" si="20"/>
        <v>2147.3387892584351</v>
      </c>
      <c r="F157" s="16">
        <f t="shared" si="20"/>
        <v>1614.4920283803908</v>
      </c>
      <c r="G157" s="150">
        <f t="shared" si="20"/>
        <v>1002.5466199105231</v>
      </c>
      <c r="H157" s="123">
        <f t="shared" si="20"/>
        <v>930.67640532952362</v>
      </c>
      <c r="K157" s="75"/>
      <c r="L157" s="75"/>
      <c r="M157" s="75"/>
      <c r="N157" s="75"/>
    </row>
    <row r="158" spans="2:14">
      <c r="B158" s="23" t="s">
        <v>70</v>
      </c>
      <c r="C158" s="2" t="s">
        <v>68</v>
      </c>
      <c r="D158" s="2"/>
      <c r="E158" s="16">
        <f t="shared" si="20"/>
        <v>2235.265405868889</v>
      </c>
      <c r="F158" s="16">
        <f t="shared" si="20"/>
        <v>1669.7961406455174</v>
      </c>
      <c r="G158" s="150">
        <f t="shared" si="20"/>
        <v>1013.6806542695489</v>
      </c>
      <c r="H158" s="123">
        <f t="shared" si="20"/>
        <v>939.00954696422343</v>
      </c>
      <c r="K158" s="75"/>
      <c r="L158" s="75"/>
      <c r="M158" s="75"/>
      <c r="N158" s="75"/>
    </row>
    <row r="159" spans="2:14">
      <c r="B159" s="23" t="s">
        <v>70</v>
      </c>
      <c r="C159" s="2" t="s">
        <v>69</v>
      </c>
      <c r="D159" s="2"/>
      <c r="E159" s="16">
        <f t="shared" si="20"/>
        <v>2274.5291294019066</v>
      </c>
      <c r="F159" s="16">
        <f t="shared" si="20"/>
        <v>1713.8634329416866</v>
      </c>
      <c r="G159" s="150">
        <f t="shared" si="20"/>
        <v>1069.3801911091584</v>
      </c>
      <c r="H159" s="123">
        <f t="shared" si="20"/>
        <v>993.49678728200888</v>
      </c>
      <c r="K159" s="75"/>
      <c r="L159" s="75"/>
      <c r="M159" s="75"/>
      <c r="N159" s="75"/>
    </row>
    <row r="160" spans="2:14">
      <c r="B160" s="251" t="s">
        <v>77</v>
      </c>
      <c r="C160" s="251"/>
      <c r="D160" s="251"/>
      <c r="E160" s="251"/>
      <c r="F160" s="251"/>
      <c r="G160" s="251"/>
      <c r="H160" s="251"/>
      <c r="I160" t="s">
        <v>79</v>
      </c>
      <c r="K160" s="79"/>
      <c r="L160" s="79"/>
      <c r="M160" s="79"/>
      <c r="N160" s="79"/>
    </row>
    <row r="161" spans="1:14">
      <c r="B161" s="23" t="s">
        <v>80</v>
      </c>
      <c r="C161" s="2" t="s">
        <v>65</v>
      </c>
      <c r="D161" s="2"/>
      <c r="E161" s="16">
        <f>E154+E157</f>
        <v>4254.2586626468956</v>
      </c>
      <c r="F161" s="16">
        <f t="shared" ref="F161:H161" si="21">F154+F157</f>
        <v>3279.2468690792734</v>
      </c>
      <c r="G161" s="150">
        <f t="shared" si="21"/>
        <v>2087.6280257247063</v>
      </c>
      <c r="H161" s="123">
        <f t="shared" si="21"/>
        <v>1938.813023710919</v>
      </c>
      <c r="K161" s="75"/>
      <c r="L161" s="75"/>
      <c r="M161" s="75"/>
      <c r="N161" s="75"/>
    </row>
    <row r="162" spans="1:14">
      <c r="B162" s="23" t="s">
        <v>80</v>
      </c>
      <c r="C162" s="2" t="s">
        <v>68</v>
      </c>
      <c r="D162" s="2"/>
      <c r="E162" s="16">
        <f t="shared" ref="E162:H163" si="22">E155+E158</f>
        <v>4326.5516643188612</v>
      </c>
      <c r="F162" s="16">
        <f t="shared" si="22"/>
        <v>3315.5813858932534</v>
      </c>
      <c r="G162" s="150">
        <f t="shared" si="22"/>
        <v>2082.5921873145039</v>
      </c>
      <c r="H162" s="123">
        <f t="shared" si="22"/>
        <v>1955.2575150106027</v>
      </c>
      <c r="K162" s="75"/>
      <c r="L162" s="75"/>
      <c r="M162" s="75"/>
      <c r="N162" s="75"/>
    </row>
    <row r="163" spans="1:14">
      <c r="B163" s="23" t="s">
        <v>80</v>
      </c>
      <c r="C163" s="2" t="s">
        <v>69</v>
      </c>
      <c r="D163" s="2"/>
      <c r="E163" s="16">
        <f t="shared" si="22"/>
        <v>4506.6679467076601</v>
      </c>
      <c r="F163" s="16">
        <f t="shared" si="22"/>
        <v>3480.8593987824497</v>
      </c>
      <c r="G163" s="150">
        <f t="shared" si="22"/>
        <v>2225.8653974945464</v>
      </c>
      <c r="H163" s="123">
        <f t="shared" si="22"/>
        <v>2068.7875806628326</v>
      </c>
      <c r="K163" s="75"/>
      <c r="L163" s="75"/>
      <c r="M163" s="75"/>
      <c r="N163" s="75"/>
    </row>
    <row r="164" spans="1:14">
      <c r="E164" s="26"/>
      <c r="F164" s="26"/>
      <c r="G164" s="26"/>
      <c r="H164" s="124"/>
      <c r="I164" s="26"/>
    </row>
    <row r="165" spans="1:14" s="66" customFormat="1">
      <c r="A165" s="65" t="s">
        <v>98</v>
      </c>
      <c r="B165" s="171"/>
      <c r="E165" s="80"/>
      <c r="F165" s="80"/>
      <c r="G165" s="80"/>
      <c r="H165" s="130"/>
      <c r="I165" s="80"/>
    </row>
    <row r="166" spans="1:14">
      <c r="A166" s="8"/>
      <c r="E166" s="56"/>
      <c r="F166" s="56"/>
      <c r="G166" s="56"/>
      <c r="H166" s="131"/>
      <c r="I166" s="56"/>
    </row>
    <row r="167" spans="1:14">
      <c r="B167" s="168" t="s">
        <v>99</v>
      </c>
      <c r="E167" s="26"/>
      <c r="F167" s="26"/>
      <c r="G167" s="26"/>
      <c r="H167" s="124"/>
      <c r="I167" s="26"/>
    </row>
    <row r="168" spans="1:14" ht="25.5">
      <c r="B168" s="23"/>
      <c r="C168" s="2"/>
      <c r="D168" s="2"/>
      <c r="E168" s="24" t="s">
        <v>50</v>
      </c>
      <c r="F168" s="24" t="s">
        <v>51</v>
      </c>
      <c r="G168" s="146" t="s">
        <v>52</v>
      </c>
      <c r="H168" s="117" t="s">
        <v>53</v>
      </c>
    </row>
    <row r="169" spans="1:14">
      <c r="B169" s="169" t="s">
        <v>55</v>
      </c>
      <c r="C169" s="5" t="s">
        <v>56</v>
      </c>
      <c r="D169" s="5" t="s">
        <v>57</v>
      </c>
      <c r="E169" s="22" t="s">
        <v>58</v>
      </c>
      <c r="F169" s="22" t="s">
        <v>59</v>
      </c>
      <c r="G169" s="147" t="s">
        <v>60</v>
      </c>
      <c r="H169" s="118" t="s">
        <v>61</v>
      </c>
      <c r="I169" t="s">
        <v>100</v>
      </c>
    </row>
    <row r="170" spans="1:14">
      <c r="B170" s="23" t="s">
        <v>64</v>
      </c>
      <c r="C170" s="2" t="s">
        <v>65</v>
      </c>
      <c r="D170" s="23" t="s">
        <v>71</v>
      </c>
      <c r="E170" s="16">
        <f>E147</f>
        <v>187.13542783715846</v>
      </c>
      <c r="F170" s="16">
        <f>F147</f>
        <v>215.99482110699205</v>
      </c>
      <c r="G170" s="150">
        <f t="shared" ref="F170:H171" si="23">G147</f>
        <v>215.99482110699205</v>
      </c>
      <c r="H170" s="123">
        <f t="shared" si="23"/>
        <v>217.52120515283576</v>
      </c>
      <c r="I170" s="18"/>
      <c r="K170" s="18"/>
      <c r="L170" s="18"/>
      <c r="M170" s="18"/>
      <c r="N170" s="18"/>
    </row>
    <row r="171" spans="1:14">
      <c r="B171" s="23" t="s">
        <v>64</v>
      </c>
      <c r="C171" s="2" t="s">
        <v>68</v>
      </c>
      <c r="D171" s="23" t="s">
        <v>71</v>
      </c>
      <c r="E171" s="16">
        <f>E148</f>
        <v>201.11230130299978</v>
      </c>
      <c r="F171" s="16">
        <f t="shared" si="23"/>
        <v>230.17085973159848</v>
      </c>
      <c r="G171" s="150">
        <f t="shared" si="23"/>
        <v>230.17085973159848</v>
      </c>
      <c r="H171" s="123">
        <f t="shared" si="23"/>
        <v>238.26086160470285</v>
      </c>
      <c r="I171" s="18"/>
      <c r="K171" s="18"/>
      <c r="L171" s="18"/>
      <c r="M171" s="18"/>
      <c r="N171" s="18"/>
    </row>
    <row r="172" spans="1:14">
      <c r="B172" s="23" t="s">
        <v>70</v>
      </c>
      <c r="C172" s="2" t="s">
        <v>65</v>
      </c>
      <c r="D172" s="23" t="s">
        <v>71</v>
      </c>
      <c r="E172" s="16">
        <f>E150</f>
        <v>104.64179981126986</v>
      </c>
      <c r="F172" s="16">
        <f t="shared" ref="F172:H173" si="24">F150</f>
        <v>106.92874227195261</v>
      </c>
      <c r="G172" s="150">
        <f t="shared" si="24"/>
        <v>106.92874227195261</v>
      </c>
      <c r="H172" s="123">
        <f t="shared" si="24"/>
        <v>108.78873666694794</v>
      </c>
      <c r="I172" s="18"/>
      <c r="K172" s="18"/>
      <c r="L172" s="18"/>
      <c r="M172" s="18"/>
      <c r="N172" s="18"/>
    </row>
    <row r="173" spans="1:14">
      <c r="B173" s="23" t="s">
        <v>70</v>
      </c>
      <c r="C173" s="2" t="s">
        <v>68</v>
      </c>
      <c r="D173" s="23" t="s">
        <v>71</v>
      </c>
      <c r="E173" s="16">
        <f>E151</f>
        <v>133.19168611775618</v>
      </c>
      <c r="F173" s="16">
        <f t="shared" si="24"/>
        <v>134.25230262521856</v>
      </c>
      <c r="G173" s="150">
        <f t="shared" si="24"/>
        <v>134.25230262521856</v>
      </c>
      <c r="H173" s="123">
        <f t="shared" si="24"/>
        <v>143.92029956021463</v>
      </c>
      <c r="I173" s="18"/>
      <c r="K173" s="18"/>
      <c r="L173" s="18"/>
      <c r="M173" s="18"/>
      <c r="N173" s="18"/>
    </row>
    <row r="175" spans="1:14">
      <c r="B175" s="172" t="s">
        <v>25</v>
      </c>
      <c r="C175" s="82"/>
      <c r="D175" s="82"/>
      <c r="E175" s="82"/>
      <c r="F175" s="82"/>
      <c r="G175" s="82"/>
      <c r="H175" s="132"/>
    </row>
    <row r="176" spans="1:14" ht="25.5">
      <c r="E176" s="24" t="s">
        <v>50</v>
      </c>
      <c r="F176" s="24" t="s">
        <v>51</v>
      </c>
      <c r="G176" s="146" t="s">
        <v>52</v>
      </c>
      <c r="H176" s="117" t="s">
        <v>53</v>
      </c>
    </row>
    <row r="177" spans="2:14">
      <c r="B177" s="169" t="s">
        <v>55</v>
      </c>
      <c r="C177" s="5" t="s">
        <v>101</v>
      </c>
      <c r="D177" s="5" t="s">
        <v>57</v>
      </c>
      <c r="E177" s="53" t="s">
        <v>58</v>
      </c>
      <c r="F177" s="53" t="s">
        <v>59</v>
      </c>
      <c r="G177" s="154" t="s">
        <v>60</v>
      </c>
      <c r="H177" s="133" t="s">
        <v>61</v>
      </c>
      <c r="I177" t="s">
        <v>102</v>
      </c>
    </row>
    <row r="178" spans="2:14">
      <c r="B178" s="23" t="s">
        <v>64</v>
      </c>
      <c r="C178" s="2" t="s">
        <v>103</v>
      </c>
      <c r="D178" s="23" t="s">
        <v>71</v>
      </c>
      <c r="E178" s="83">
        <f>E171-E170</f>
        <v>13.976873465841322</v>
      </c>
      <c r="F178" s="83">
        <f>F171-F170</f>
        <v>14.176038624606434</v>
      </c>
      <c r="G178" s="155">
        <f>G171-G170</f>
        <v>14.176038624606434</v>
      </c>
      <c r="H178" s="134">
        <f>H171-H170</f>
        <v>20.739656451867091</v>
      </c>
      <c r="J178" s="18"/>
      <c r="K178" s="18"/>
      <c r="L178" s="18"/>
      <c r="M178" s="18"/>
      <c r="N178" s="18"/>
    </row>
    <row r="179" spans="2:14">
      <c r="B179" s="23" t="s">
        <v>70</v>
      </c>
      <c r="C179" s="2" t="s">
        <v>103</v>
      </c>
      <c r="D179" s="23" t="s">
        <v>71</v>
      </c>
      <c r="E179" s="83">
        <f>E173-E172</f>
        <v>28.549886306486314</v>
      </c>
      <c r="F179" s="83">
        <f>F173-F172</f>
        <v>27.323560353265947</v>
      </c>
      <c r="G179" s="155">
        <f>G173-G172</f>
        <v>27.323560353265947</v>
      </c>
      <c r="H179" s="134">
        <f>H173-H172</f>
        <v>35.13156289326669</v>
      </c>
      <c r="J179" s="18"/>
      <c r="K179" s="18"/>
      <c r="L179" s="18"/>
      <c r="M179" s="18"/>
      <c r="N179" s="18"/>
    </row>
    <row r="180" spans="2:14">
      <c r="E180" s="84"/>
      <c r="F180" s="84"/>
      <c r="G180" s="84"/>
    </row>
    <row r="181" spans="2:14">
      <c r="F181" s="18"/>
      <c r="G181" s="18"/>
      <c r="H181" s="135"/>
    </row>
    <row r="182" spans="2:14">
      <c r="B182" s="168" t="s">
        <v>104</v>
      </c>
      <c r="E182" s="11"/>
    </row>
    <row r="183" spans="2:14" ht="25.5" customHeight="1">
      <c r="B183" s="173" t="s">
        <v>55</v>
      </c>
      <c r="C183" s="22" t="s">
        <v>68</v>
      </c>
      <c r="D183" s="22" t="s">
        <v>65</v>
      </c>
      <c r="E183" s="249" t="s">
        <v>105</v>
      </c>
      <c r="F183" s="249"/>
      <c r="I183" s="162" t="s">
        <v>106</v>
      </c>
      <c r="J183" s="252" t="s">
        <v>106</v>
      </c>
      <c r="K183" s="253"/>
      <c r="L183" s="254"/>
    </row>
    <row r="184" spans="2:14">
      <c r="B184" s="23" t="s">
        <v>64</v>
      </c>
      <c r="C184" s="50">
        <f>'Customer Numbers - Northern Sco'!$D$5</f>
        <v>111221</v>
      </c>
      <c r="D184" s="50">
        <f>'Customer Numbers - Northern Sco'!$C$5</f>
        <v>439849</v>
      </c>
      <c r="E184" s="250">
        <f>C184/(C184+D184)</f>
        <v>0.20182735405665342</v>
      </c>
      <c r="F184" s="250"/>
      <c r="I184" s="86">
        <f>E192*D184+C184*E193</f>
        <v>104679242.06196724</v>
      </c>
      <c r="J184" s="85">
        <f>E192*D184+C184*E193</f>
        <v>104679242.06196724</v>
      </c>
      <c r="K184" s="86">
        <f>E170*D184+E171*C184</f>
        <v>104679242.06196725</v>
      </c>
      <c r="L184" s="87">
        <f>J184-K184</f>
        <v>0</v>
      </c>
    </row>
    <row r="185" spans="2:14">
      <c r="B185" s="23" t="s">
        <v>70</v>
      </c>
      <c r="C185" s="50">
        <f>'Customer Numbers - Northern Sco'!$D$10</f>
        <v>64587</v>
      </c>
      <c r="D185" s="50">
        <f>'Customer Numbers - Northern Sco'!$C$10</f>
        <v>281222</v>
      </c>
      <c r="E185" s="250">
        <f>C185/(C185+D185)</f>
        <v>0.18677073182016662</v>
      </c>
      <c r="F185" s="250"/>
      <c r="I185" s="88"/>
      <c r="J185" s="89"/>
      <c r="K185" s="89"/>
      <c r="L185" s="247"/>
      <c r="M185" s="247"/>
    </row>
    <row r="187" spans="2:14">
      <c r="B187" s="168" t="s">
        <v>107</v>
      </c>
    </row>
    <row r="188" spans="2:14">
      <c r="B188" s="248" t="s">
        <v>108</v>
      </c>
      <c r="C188" s="248"/>
      <c r="D188" s="54">
        <v>1</v>
      </c>
    </row>
    <row r="190" spans="2:14" ht="25.5">
      <c r="B190" s="23"/>
      <c r="C190" s="2"/>
      <c r="D190" s="2"/>
      <c r="E190" s="24" t="s">
        <v>50</v>
      </c>
      <c r="F190" s="24" t="s">
        <v>51</v>
      </c>
      <c r="G190" s="146" t="s">
        <v>52</v>
      </c>
      <c r="H190" s="117" t="s">
        <v>53</v>
      </c>
    </row>
    <row r="191" spans="2:14">
      <c r="B191" s="169" t="s">
        <v>55</v>
      </c>
      <c r="C191" s="5" t="s">
        <v>56</v>
      </c>
      <c r="D191" s="5" t="s">
        <v>57</v>
      </c>
      <c r="E191" s="22" t="s">
        <v>58</v>
      </c>
      <c r="F191" s="22" t="s">
        <v>59</v>
      </c>
      <c r="G191" s="147" t="s">
        <v>60</v>
      </c>
      <c r="H191" s="118" t="s">
        <v>61</v>
      </c>
      <c r="I191" t="s">
        <v>109</v>
      </c>
    </row>
    <row r="192" spans="2:14">
      <c r="B192" s="23" t="s">
        <v>64</v>
      </c>
      <c r="C192" s="2" t="s">
        <v>65</v>
      </c>
      <c r="D192" s="23" t="s">
        <v>71</v>
      </c>
      <c r="E192" s="69">
        <f>IF(E178&lt;0,E170,E170+($E$184*E178)*$D$188)</f>
        <v>189.95634322675386</v>
      </c>
      <c r="F192" s="69">
        <f>IF(F178&lt;0,F170,F170+($E$184*F178)*$D$188)</f>
        <v>218.85593347360128</v>
      </c>
      <c r="G192" s="149">
        <f>IF(G178&lt;0,G170,G170+($E$184*G178)*$D$188)</f>
        <v>218.85593347360128</v>
      </c>
      <c r="H192" s="122">
        <f>IF(H178&lt;0,H170,H170+($E$184*H178)*$D$188)</f>
        <v>221.70703513856009</v>
      </c>
      <c r="I192" s="12" t="s">
        <v>110</v>
      </c>
    </row>
    <row r="193" spans="2:14">
      <c r="B193" s="23" t="s">
        <v>64</v>
      </c>
      <c r="C193" s="2" t="s">
        <v>68</v>
      </c>
      <c r="D193" s="23" t="s">
        <v>71</v>
      </c>
      <c r="E193" s="90">
        <f>IF(E178&lt;=0,E171,E192+E178*(1-$D$188))</f>
        <v>189.95634322675386</v>
      </c>
      <c r="F193" s="90">
        <f>IF(F178&lt;=0,F171,F192+F178*(1-$D$188))</f>
        <v>218.85593347360128</v>
      </c>
      <c r="G193" s="156">
        <f>IF(G178&lt;=0,G171,G192+G178*(1-$D$188))</f>
        <v>218.85593347360128</v>
      </c>
      <c r="H193" s="137">
        <f>IF(H178&lt;=0,H171,H192+H178*(1-$D$188))</f>
        <v>221.70703513856009</v>
      </c>
      <c r="I193" s="18" t="s">
        <v>111</v>
      </c>
      <c r="K193" s="18"/>
      <c r="L193" s="18"/>
      <c r="M193" s="18"/>
      <c r="N193" s="18"/>
    </row>
    <row r="194" spans="2:14">
      <c r="B194" s="23" t="s">
        <v>70</v>
      </c>
      <c r="C194" s="2" t="s">
        <v>65</v>
      </c>
      <c r="D194" s="23" t="s">
        <v>71</v>
      </c>
      <c r="E194" s="69">
        <f>IF(E179&lt;0,E172,E172+($E$185*E179)*$D$188)</f>
        <v>109.97408297011486</v>
      </c>
      <c r="F194" s="69">
        <f>IF(F179&lt;0,F172,F172+($E$185*F179)*$D$188)</f>
        <v>112.03198363506459</v>
      </c>
      <c r="G194" s="149">
        <f>IF(G179&lt;0,G172,G172+($E$185*G179)*$D$188)</f>
        <v>112.03198363506459</v>
      </c>
      <c r="H194" s="122">
        <f>IF(H179&lt;0,H172,H172+($E$185*H179)*$D$188)</f>
        <v>115.35028437850957</v>
      </c>
      <c r="I194" s="18"/>
      <c r="K194" s="18"/>
      <c r="L194" s="18"/>
      <c r="M194" s="18"/>
      <c r="N194" s="18"/>
    </row>
    <row r="195" spans="2:14">
      <c r="B195" s="23" t="s">
        <v>70</v>
      </c>
      <c r="C195" s="2" t="s">
        <v>68</v>
      </c>
      <c r="D195" s="23" t="s">
        <v>71</v>
      </c>
      <c r="E195" s="69">
        <f>IF(E179&lt;=0,E173,E194+E179*(1-$D$188))</f>
        <v>109.97408297011486</v>
      </c>
      <c r="F195" s="69">
        <f>IF(F179&lt;=0,F173,F194+F179*(1-$D$188))</f>
        <v>112.03198363506459</v>
      </c>
      <c r="G195" s="149">
        <f>IF(G179&lt;=0,G173,G194+G179*(1-$D$188))</f>
        <v>112.03198363506459</v>
      </c>
      <c r="H195" s="122">
        <f>IF(H179&lt;=0,H173,H194+H179*(1-$D$188))</f>
        <v>115.35028437850957</v>
      </c>
      <c r="I195" s="18"/>
      <c r="K195" s="18"/>
      <c r="L195" s="18"/>
      <c r="M195" s="18"/>
      <c r="N195" s="18"/>
    </row>
    <row r="196" spans="2:14">
      <c r="E196" s="84"/>
      <c r="F196" s="84"/>
      <c r="I196" s="18"/>
      <c r="K196" s="18"/>
      <c r="L196" s="18"/>
      <c r="M196" s="18"/>
      <c r="N196" s="18"/>
    </row>
    <row r="197" spans="2:14">
      <c r="B197" s="168" t="s">
        <v>112</v>
      </c>
    </row>
    <row r="198" spans="2:14" ht="25.5">
      <c r="B198" s="23"/>
      <c r="C198" s="2"/>
      <c r="D198" s="2"/>
      <c r="E198" s="24" t="s">
        <v>50</v>
      </c>
      <c r="F198" s="24" t="s">
        <v>51</v>
      </c>
      <c r="G198" s="146" t="s">
        <v>52</v>
      </c>
      <c r="H198" s="117" t="s">
        <v>53</v>
      </c>
    </row>
    <row r="199" spans="2:14">
      <c r="B199" s="169" t="s">
        <v>55</v>
      </c>
      <c r="C199" s="5" t="s">
        <v>56</v>
      </c>
      <c r="D199" s="5" t="s">
        <v>57</v>
      </c>
      <c r="E199" s="22" t="s">
        <v>58</v>
      </c>
      <c r="F199" s="22" t="s">
        <v>59</v>
      </c>
      <c r="G199" s="147" t="s">
        <v>60</v>
      </c>
      <c r="H199" s="118" t="s">
        <v>61</v>
      </c>
      <c r="I199" t="s">
        <v>113</v>
      </c>
    </row>
    <row r="200" spans="2:14">
      <c r="B200" s="23" t="s">
        <v>64</v>
      </c>
      <c r="C200" s="2" t="s">
        <v>65</v>
      </c>
      <c r="D200" s="23" t="s">
        <v>71</v>
      </c>
      <c r="E200" s="16">
        <f>E192/365</f>
        <v>0.52042833760754481</v>
      </c>
      <c r="F200" s="16">
        <f t="shared" ref="F200:H203" si="25">F192/365</f>
        <v>0.59960529718794875</v>
      </c>
      <c r="G200" s="150">
        <f t="shared" si="25"/>
        <v>0.59960529718794875</v>
      </c>
      <c r="H200" s="123">
        <f t="shared" si="25"/>
        <v>0.60741653462619205</v>
      </c>
      <c r="I200" s="56"/>
      <c r="K200" s="56"/>
      <c r="L200" s="56"/>
      <c r="M200" s="56"/>
      <c r="N200" s="56"/>
    </row>
    <row r="201" spans="2:14">
      <c r="B201" s="23" t="s">
        <v>64</v>
      </c>
      <c r="C201" s="2" t="s">
        <v>68</v>
      </c>
      <c r="D201" s="23" t="s">
        <v>71</v>
      </c>
      <c r="E201" s="16">
        <f t="shared" ref="E201:G203" si="26">E193/365</f>
        <v>0.52042833760754481</v>
      </c>
      <c r="F201" s="16">
        <f t="shared" si="26"/>
        <v>0.59960529718794875</v>
      </c>
      <c r="G201" s="150">
        <f>G193/365</f>
        <v>0.59960529718794875</v>
      </c>
      <c r="H201" s="123">
        <f t="shared" si="25"/>
        <v>0.60741653462619205</v>
      </c>
      <c r="I201" s="56"/>
      <c r="K201" s="56"/>
      <c r="L201" s="56"/>
      <c r="M201" s="56"/>
      <c r="N201" s="56"/>
    </row>
    <row r="202" spans="2:14">
      <c r="B202" s="23" t="s">
        <v>70</v>
      </c>
      <c r="C202" s="2" t="s">
        <v>65</v>
      </c>
      <c r="D202" s="23" t="s">
        <v>71</v>
      </c>
      <c r="E202" s="16">
        <f t="shared" si="26"/>
        <v>0.30129885745236951</v>
      </c>
      <c r="F202" s="16">
        <f t="shared" si="26"/>
        <v>0.30693694146593037</v>
      </c>
      <c r="G202" s="150">
        <f t="shared" si="26"/>
        <v>0.30693694146593037</v>
      </c>
      <c r="H202" s="123">
        <f t="shared" si="25"/>
        <v>0.31602817637947828</v>
      </c>
      <c r="I202" s="56"/>
      <c r="K202" s="56"/>
      <c r="L202" s="56"/>
      <c r="M202" s="56"/>
      <c r="N202" s="56"/>
    </row>
    <row r="203" spans="2:14">
      <c r="B203" s="23" t="s">
        <v>70</v>
      </c>
      <c r="C203" s="2" t="s">
        <v>68</v>
      </c>
      <c r="D203" s="23" t="s">
        <v>71</v>
      </c>
      <c r="E203" s="16">
        <f t="shared" si="26"/>
        <v>0.30129885745236951</v>
      </c>
      <c r="F203" s="16">
        <f t="shared" si="26"/>
        <v>0.30693694146593037</v>
      </c>
      <c r="G203" s="150">
        <f t="shared" si="26"/>
        <v>0.30693694146593037</v>
      </c>
      <c r="H203" s="123">
        <f t="shared" si="25"/>
        <v>0.31602817637947828</v>
      </c>
      <c r="I203" s="56"/>
      <c r="K203" s="56"/>
      <c r="L203" s="56"/>
      <c r="M203" s="56"/>
      <c r="N203" s="56"/>
    </row>
    <row r="205" spans="2:14">
      <c r="B205" s="172" t="s">
        <v>26</v>
      </c>
      <c r="C205" s="82"/>
      <c r="D205" s="82"/>
      <c r="E205" s="82"/>
      <c r="F205" s="82"/>
      <c r="G205" s="82"/>
      <c r="H205" s="132"/>
    </row>
    <row r="206" spans="2:14" ht="25.5">
      <c r="B206" s="23"/>
      <c r="C206" s="2"/>
      <c r="D206" s="2"/>
      <c r="E206" s="24" t="s">
        <v>50</v>
      </c>
      <c r="F206" s="24" t="s">
        <v>51</v>
      </c>
      <c r="G206" s="146" t="s">
        <v>52</v>
      </c>
      <c r="H206" s="117" t="s">
        <v>53</v>
      </c>
    </row>
    <row r="207" spans="2:14">
      <c r="B207" s="169" t="s">
        <v>55</v>
      </c>
      <c r="C207" s="5" t="s">
        <v>56</v>
      </c>
      <c r="D207" s="5" t="s">
        <v>57</v>
      </c>
      <c r="E207" s="22" t="s">
        <v>58</v>
      </c>
      <c r="F207" s="22" t="s">
        <v>59</v>
      </c>
      <c r="G207" s="147" t="s">
        <v>60</v>
      </c>
      <c r="H207" s="118" t="s">
        <v>61</v>
      </c>
      <c r="I207" t="s">
        <v>114</v>
      </c>
    </row>
    <row r="208" spans="2:14">
      <c r="B208" s="23" t="s">
        <v>64</v>
      </c>
      <c r="C208" s="2" t="s">
        <v>65</v>
      </c>
      <c r="D208" s="23" t="s">
        <v>71</v>
      </c>
      <c r="E208" s="69">
        <f>E192-E170</f>
        <v>2.8209153895953989</v>
      </c>
      <c r="F208" s="69">
        <f t="shared" ref="E208:H211" si="27">F192-F170</f>
        <v>2.861112366609234</v>
      </c>
      <c r="G208" s="149">
        <f t="shared" si="27"/>
        <v>2.861112366609234</v>
      </c>
      <c r="H208" s="122">
        <f t="shared" si="27"/>
        <v>4.1858299857243253</v>
      </c>
      <c r="I208" s="56"/>
      <c r="K208" s="56"/>
      <c r="L208" s="56"/>
      <c r="M208" s="56"/>
      <c r="N208" s="56"/>
    </row>
    <row r="209" spans="2:14">
      <c r="B209" s="23" t="s">
        <v>64</v>
      </c>
      <c r="C209" s="2" t="s">
        <v>68</v>
      </c>
      <c r="D209" s="23" t="s">
        <v>71</v>
      </c>
      <c r="E209" s="69">
        <f t="shared" si="27"/>
        <v>-11.155958076245923</v>
      </c>
      <c r="F209" s="69">
        <f t="shared" si="27"/>
        <v>-11.3149262579972</v>
      </c>
      <c r="G209" s="149">
        <f t="shared" si="27"/>
        <v>-11.3149262579972</v>
      </c>
      <c r="H209" s="122">
        <f t="shared" si="27"/>
        <v>-16.553826466142766</v>
      </c>
      <c r="I209" s="56"/>
      <c r="K209" s="56"/>
      <c r="L209" s="56"/>
      <c r="M209" s="56"/>
      <c r="N209" s="56"/>
    </row>
    <row r="210" spans="2:14">
      <c r="B210" s="23" t="s">
        <v>70</v>
      </c>
      <c r="C210" s="2" t="s">
        <v>65</v>
      </c>
      <c r="D210" s="23" t="s">
        <v>71</v>
      </c>
      <c r="E210" s="69">
        <f t="shared" si="27"/>
        <v>5.3322831588450015</v>
      </c>
      <c r="F210" s="69">
        <f t="shared" si="27"/>
        <v>5.1032413631119766</v>
      </c>
      <c r="G210" s="149">
        <f t="shared" si="27"/>
        <v>5.1032413631119766</v>
      </c>
      <c r="H210" s="122">
        <f t="shared" si="27"/>
        <v>6.5615477115616301</v>
      </c>
      <c r="I210" s="56"/>
      <c r="K210" s="56"/>
      <c r="L210" s="56"/>
      <c r="M210" s="56"/>
      <c r="N210" s="56"/>
    </row>
    <row r="211" spans="2:14">
      <c r="B211" s="23" t="s">
        <v>70</v>
      </c>
      <c r="C211" s="2" t="s">
        <v>68</v>
      </c>
      <c r="D211" s="23" t="s">
        <v>71</v>
      </c>
      <c r="E211" s="69">
        <f t="shared" si="27"/>
        <v>-23.217603147641313</v>
      </c>
      <c r="F211" s="69">
        <f t="shared" si="27"/>
        <v>-22.22031899015397</v>
      </c>
      <c r="G211" s="149">
        <f t="shared" si="27"/>
        <v>-22.22031899015397</v>
      </c>
      <c r="H211" s="122">
        <f t="shared" si="27"/>
        <v>-28.57001518170506</v>
      </c>
      <c r="I211" s="56"/>
      <c r="K211" s="56"/>
      <c r="L211" s="56"/>
      <c r="M211" s="56"/>
      <c r="N211" s="56"/>
    </row>
    <row r="213" spans="2:14">
      <c r="B213" s="172" t="s">
        <v>27</v>
      </c>
      <c r="C213" s="82"/>
      <c r="D213" s="82"/>
      <c r="E213" s="82"/>
      <c r="F213" s="82"/>
      <c r="G213" s="82"/>
      <c r="H213" s="132"/>
    </row>
    <row r="214" spans="2:14" ht="25.5">
      <c r="B214" s="23"/>
      <c r="C214" s="2"/>
      <c r="D214" s="2"/>
      <c r="E214" s="24" t="s">
        <v>50</v>
      </c>
      <c r="F214" s="24" t="s">
        <v>51</v>
      </c>
      <c r="G214" s="146" t="s">
        <v>52</v>
      </c>
      <c r="H214" s="117" t="s">
        <v>53</v>
      </c>
    </row>
    <row r="215" spans="2:14">
      <c r="B215" s="169" t="s">
        <v>55</v>
      </c>
      <c r="C215" s="5" t="s">
        <v>56</v>
      </c>
      <c r="D215" s="5" t="s">
        <v>57</v>
      </c>
      <c r="E215" s="22" t="s">
        <v>58</v>
      </c>
      <c r="F215" s="22" t="s">
        <v>59</v>
      </c>
      <c r="G215" s="147" t="s">
        <v>60</v>
      </c>
      <c r="H215" s="118" t="s">
        <v>61</v>
      </c>
      <c r="I215" t="s">
        <v>115</v>
      </c>
    </row>
    <row r="216" spans="2:14">
      <c r="B216" s="23" t="s">
        <v>64</v>
      </c>
      <c r="C216" s="2" t="s">
        <v>65</v>
      </c>
      <c r="D216" s="23" t="s">
        <v>71</v>
      </c>
      <c r="E216" s="16">
        <f>E208/365</f>
        <v>7.7285353139599968E-3</v>
      </c>
      <c r="F216" s="16">
        <f t="shared" ref="E216:H219" si="28">F208/365</f>
        <v>7.8386640181074899E-3</v>
      </c>
      <c r="G216" s="150">
        <f t="shared" si="28"/>
        <v>7.8386640181074899E-3</v>
      </c>
      <c r="H216" s="123">
        <f t="shared" si="28"/>
        <v>1.1468027358148836E-2</v>
      </c>
      <c r="J216" s="56"/>
      <c r="K216" s="56"/>
      <c r="L216" s="56"/>
      <c r="M216" s="56"/>
      <c r="N216" s="56"/>
    </row>
    <row r="217" spans="2:14">
      <c r="B217" s="23" t="s">
        <v>64</v>
      </c>
      <c r="C217" s="2" t="s">
        <v>68</v>
      </c>
      <c r="D217" s="23" t="s">
        <v>71</v>
      </c>
      <c r="E217" s="16">
        <f t="shared" si="28"/>
        <v>-3.0564268702043627E-2</v>
      </c>
      <c r="F217" s="16">
        <f t="shared" si="28"/>
        <v>-3.0999797967115616E-2</v>
      </c>
      <c r="G217" s="150">
        <f t="shared" si="28"/>
        <v>-3.0999797967115616E-2</v>
      </c>
      <c r="H217" s="123">
        <f t="shared" si="28"/>
        <v>-4.5352949222308946E-2</v>
      </c>
      <c r="J217" s="56"/>
      <c r="K217" s="56"/>
      <c r="L217" s="56"/>
      <c r="M217" s="56"/>
      <c r="N217" s="56"/>
    </row>
    <row r="218" spans="2:14">
      <c r="B218" s="23" t="s">
        <v>70</v>
      </c>
      <c r="C218" s="2" t="s">
        <v>65</v>
      </c>
      <c r="D218" s="23" t="s">
        <v>71</v>
      </c>
      <c r="E218" s="16">
        <f t="shared" si="28"/>
        <v>1.4608994955739731E-2</v>
      </c>
      <c r="F218" s="16">
        <f t="shared" si="28"/>
        <v>1.3981483186608155E-2</v>
      </c>
      <c r="G218" s="150">
        <f t="shared" si="28"/>
        <v>1.3981483186608155E-2</v>
      </c>
      <c r="H218" s="123">
        <f t="shared" si="28"/>
        <v>1.7976843045374329E-2</v>
      </c>
      <c r="J218" s="56"/>
      <c r="K218" s="56"/>
      <c r="L218" s="56"/>
      <c r="M218" s="56"/>
      <c r="N218" s="56"/>
    </row>
    <row r="219" spans="2:14">
      <c r="B219" s="23" t="s">
        <v>70</v>
      </c>
      <c r="C219" s="2" t="s">
        <v>68</v>
      </c>
      <c r="D219" s="23" t="s">
        <v>71</v>
      </c>
      <c r="E219" s="16">
        <f t="shared" si="28"/>
        <v>-6.3609871637373458E-2</v>
      </c>
      <c r="F219" s="16">
        <f t="shared" si="28"/>
        <v>-6.0877586274394442E-2</v>
      </c>
      <c r="G219" s="150">
        <f t="shared" si="28"/>
        <v>-6.0877586274394442E-2</v>
      </c>
      <c r="H219" s="123">
        <f t="shared" si="28"/>
        <v>-7.8274014196452218E-2</v>
      </c>
      <c r="J219" s="56"/>
      <c r="K219" s="56"/>
      <c r="L219" s="56"/>
      <c r="M219" s="56"/>
      <c r="N219" s="56"/>
    </row>
    <row r="220" spans="2:14">
      <c r="E220" s="26"/>
      <c r="F220" s="26"/>
      <c r="G220" s="26"/>
      <c r="H220" s="124"/>
    </row>
    <row r="221" spans="2:14" ht="25.5">
      <c r="B221" s="23"/>
      <c r="C221" s="2"/>
      <c r="D221" s="2"/>
      <c r="E221" s="24" t="s">
        <v>50</v>
      </c>
      <c r="F221" s="24" t="s">
        <v>51</v>
      </c>
      <c r="G221" s="146" t="s">
        <v>52</v>
      </c>
      <c r="H221" s="117" t="s">
        <v>53</v>
      </c>
    </row>
    <row r="222" spans="2:14">
      <c r="B222" s="169" t="s">
        <v>55</v>
      </c>
      <c r="C222" s="5" t="s">
        <v>56</v>
      </c>
      <c r="D222" s="5" t="s">
        <v>57</v>
      </c>
      <c r="E222" s="22" t="s">
        <v>58</v>
      </c>
      <c r="F222" s="22" t="s">
        <v>59</v>
      </c>
      <c r="G222" s="147" t="s">
        <v>60</v>
      </c>
      <c r="H222" s="118" t="s">
        <v>61</v>
      </c>
      <c r="I222" t="s">
        <v>116</v>
      </c>
    </row>
    <row r="223" spans="2:14">
      <c r="B223" s="23" t="s">
        <v>64</v>
      </c>
      <c r="C223" s="2" t="s">
        <v>65</v>
      </c>
      <c r="D223" s="23" t="s">
        <v>66</v>
      </c>
      <c r="E223" s="71">
        <f>E123</f>
        <v>0.66199463639700062</v>
      </c>
      <c r="F223" s="71">
        <f t="shared" ref="E223:H228" si="29">F123</f>
        <v>0.49957242054892775</v>
      </c>
      <c r="G223" s="151">
        <f t="shared" si="29"/>
        <v>0.29968502920937617</v>
      </c>
      <c r="H223" s="126">
        <f t="shared" si="29"/>
        <v>0.27262600456157221</v>
      </c>
    </row>
    <row r="224" spans="2:14">
      <c r="B224" s="23" t="s">
        <v>64</v>
      </c>
      <c r="C224" s="2" t="s">
        <v>68</v>
      </c>
      <c r="D224" s="23" t="s">
        <v>66</v>
      </c>
      <c r="E224" s="71">
        <f t="shared" si="29"/>
        <v>0.65178412315412848</v>
      </c>
      <c r="F224" s="71">
        <f t="shared" si="29"/>
        <v>0.48814289155728879</v>
      </c>
      <c r="G224" s="151">
        <f t="shared" si="29"/>
        <v>0.28922092183219189</v>
      </c>
      <c r="H224" s="126">
        <f t="shared" si="29"/>
        <v>0.26827141601437116</v>
      </c>
    </row>
    <row r="225" spans="2:14">
      <c r="B225" s="23" t="s">
        <v>64</v>
      </c>
      <c r="C225" s="2" t="s">
        <v>69</v>
      </c>
      <c r="D225" s="23" t="s">
        <v>66</v>
      </c>
      <c r="E225" s="71">
        <f t="shared" si="29"/>
        <v>0.69724769006924314</v>
      </c>
      <c r="F225" s="71">
        <f t="shared" si="29"/>
        <v>0.52618773170070532</v>
      </c>
      <c r="G225" s="151">
        <f t="shared" si="29"/>
        <v>0.31566678016436894</v>
      </c>
      <c r="H225" s="126">
        <f t="shared" si="29"/>
        <v>0.28699152201176487</v>
      </c>
    </row>
    <row r="226" spans="2:14">
      <c r="B226" s="23" t="s">
        <v>70</v>
      </c>
      <c r="C226" s="2" t="s">
        <v>65</v>
      </c>
      <c r="D226" s="23" t="s">
        <v>66</v>
      </c>
      <c r="E226" s="71">
        <f t="shared" si="29"/>
        <v>0.1702247491205971</v>
      </c>
      <c r="F226" s="71">
        <f t="shared" si="29"/>
        <v>0.12563027384236986</v>
      </c>
      <c r="G226" s="151">
        <f t="shared" si="29"/>
        <v>7.463482313654754E-2</v>
      </c>
      <c r="H226" s="126">
        <f t="shared" si="29"/>
        <v>6.8490639055214644E-2</v>
      </c>
    </row>
    <row r="227" spans="2:14">
      <c r="B227" s="23" t="s">
        <v>70</v>
      </c>
      <c r="C227" s="2" t="s">
        <v>68</v>
      </c>
      <c r="D227" s="23" t="s">
        <v>66</v>
      </c>
      <c r="E227" s="71">
        <f t="shared" si="29"/>
        <v>0.17517280997926107</v>
      </c>
      <c r="F227" s="71">
        <f t="shared" si="29"/>
        <v>0.12796198650169158</v>
      </c>
      <c r="G227" s="151">
        <f t="shared" si="29"/>
        <v>7.3285695970360859E-2</v>
      </c>
      <c r="H227" s="126">
        <f t="shared" si="29"/>
        <v>6.6257437283667397E-2</v>
      </c>
    </row>
    <row r="228" spans="2:14">
      <c r="B228" s="23" t="s">
        <v>70</v>
      </c>
      <c r="C228" s="2" t="s">
        <v>69</v>
      </c>
      <c r="D228" s="23" t="s">
        <v>66</v>
      </c>
      <c r="E228" s="71">
        <f t="shared" si="29"/>
        <v>0.17928712924140436</v>
      </c>
      <c r="F228" s="71">
        <f t="shared" si="29"/>
        <v>0.13232140957691488</v>
      </c>
      <c r="G228" s="151">
        <f t="shared" si="29"/>
        <v>7.8614472757537524E-2</v>
      </c>
      <c r="H228" s="126">
        <f t="shared" si="29"/>
        <v>7.2091659757551274E-2</v>
      </c>
    </row>
    <row r="229" spans="2:14">
      <c r="B229" s="23" t="s">
        <v>64</v>
      </c>
      <c r="C229" s="2" t="s">
        <v>65</v>
      </c>
      <c r="D229" s="23" t="s">
        <v>71</v>
      </c>
      <c r="E229" s="91">
        <f>E200</f>
        <v>0.52042833760754481</v>
      </c>
      <c r="F229" s="91">
        <f t="shared" ref="E229:H230" si="30">F200</f>
        <v>0.59960529718794875</v>
      </c>
      <c r="G229" s="157">
        <f t="shared" si="30"/>
        <v>0.59960529718794875</v>
      </c>
      <c r="H229" s="138">
        <f t="shared" si="30"/>
        <v>0.60741653462619205</v>
      </c>
      <c r="J229" s="92"/>
      <c r="K229" s="92"/>
      <c r="L229" s="92"/>
      <c r="M229" s="92"/>
      <c r="N229" s="92"/>
    </row>
    <row r="230" spans="2:14">
      <c r="B230" s="23" t="s">
        <v>64</v>
      </c>
      <c r="C230" s="2" t="s">
        <v>68</v>
      </c>
      <c r="D230" s="23" t="s">
        <v>71</v>
      </c>
      <c r="E230" s="91">
        <f t="shared" si="30"/>
        <v>0.52042833760754481</v>
      </c>
      <c r="F230" s="91">
        <f t="shared" si="30"/>
        <v>0.59960529718794875</v>
      </c>
      <c r="G230" s="157">
        <f t="shared" si="30"/>
        <v>0.59960529718794875</v>
      </c>
      <c r="H230" s="138">
        <f t="shared" si="30"/>
        <v>0.60741653462619205</v>
      </c>
      <c r="J230" s="92"/>
      <c r="K230" s="92"/>
      <c r="L230" s="92"/>
      <c r="M230" s="92"/>
      <c r="N230" s="92"/>
    </row>
    <row r="231" spans="2:14">
      <c r="B231" s="23" t="s">
        <v>64</v>
      </c>
      <c r="C231" s="2" t="s">
        <v>69</v>
      </c>
      <c r="D231" s="23" t="s">
        <v>71</v>
      </c>
      <c r="E231" s="71">
        <f>E131</f>
        <v>0.57567264686287201</v>
      </c>
      <c r="F231" s="71">
        <f>F131</f>
        <v>0.66041518879100836</v>
      </c>
      <c r="G231" s="151">
        <f>G131</f>
        <v>0.66041518879100836</v>
      </c>
      <c r="H231" s="126">
        <f>H131</f>
        <v>0.66579556040193333</v>
      </c>
      <c r="J231" s="92"/>
      <c r="K231" s="92"/>
      <c r="L231" s="92"/>
      <c r="M231" s="92"/>
      <c r="N231" s="92"/>
    </row>
    <row r="232" spans="2:14">
      <c r="B232" s="23" t="s">
        <v>70</v>
      </c>
      <c r="C232" s="2" t="s">
        <v>65</v>
      </c>
      <c r="D232" s="23" t="s">
        <v>71</v>
      </c>
      <c r="E232" s="91">
        <f t="shared" ref="E232:H233" si="31">E202</f>
        <v>0.30129885745236951</v>
      </c>
      <c r="F232" s="91">
        <f t="shared" si="31"/>
        <v>0.30693694146593037</v>
      </c>
      <c r="G232" s="157">
        <f t="shared" si="31"/>
        <v>0.30693694146593037</v>
      </c>
      <c r="H232" s="138">
        <f t="shared" si="31"/>
        <v>0.31602817637947828</v>
      </c>
      <c r="J232" s="92"/>
      <c r="K232" s="92"/>
      <c r="L232" s="92"/>
      <c r="M232" s="92"/>
      <c r="N232" s="92"/>
    </row>
    <row r="233" spans="2:14">
      <c r="B233" s="23" t="s">
        <v>70</v>
      </c>
      <c r="C233" s="2" t="s">
        <v>68</v>
      </c>
      <c r="D233" s="23" t="s">
        <v>71</v>
      </c>
      <c r="E233" s="91">
        <f t="shared" si="31"/>
        <v>0.30129885745236951</v>
      </c>
      <c r="F233" s="91">
        <f t="shared" si="31"/>
        <v>0.30693694146593037</v>
      </c>
      <c r="G233" s="157">
        <f t="shared" si="31"/>
        <v>0.30693694146593037</v>
      </c>
      <c r="H233" s="138">
        <f t="shared" si="31"/>
        <v>0.31602817637947828</v>
      </c>
      <c r="J233" s="92"/>
      <c r="K233" s="92"/>
      <c r="L233" s="92"/>
      <c r="M233" s="92"/>
      <c r="N233" s="92"/>
    </row>
    <row r="234" spans="2:14">
      <c r="B234" s="23" t="s">
        <v>70</v>
      </c>
      <c r="C234" s="2" t="s">
        <v>69</v>
      </c>
      <c r="D234" s="23" t="s">
        <v>71</v>
      </c>
      <c r="E234" s="71">
        <f>E134</f>
        <v>0.33721528357549119</v>
      </c>
      <c r="F234" s="71">
        <f>F134</f>
        <v>0.34522333703755625</v>
      </c>
      <c r="G234" s="151">
        <f>G134</f>
        <v>0.34522333703755625</v>
      </c>
      <c r="H234" s="126">
        <f>H134</f>
        <v>0.35177224709970867</v>
      </c>
      <c r="J234" s="92"/>
      <c r="K234" s="92"/>
      <c r="L234" s="92"/>
      <c r="M234" s="92"/>
      <c r="N234" s="92"/>
    </row>
    <row r="235" spans="2:14">
      <c r="E235" s="26"/>
      <c r="F235" s="26"/>
      <c r="G235" s="26"/>
      <c r="H235" s="124"/>
    </row>
    <row r="236" spans="2:14">
      <c r="B236" s="170" t="s">
        <v>72</v>
      </c>
      <c r="C236" s="68"/>
      <c r="D236" s="68"/>
      <c r="E236" s="68"/>
      <c r="F236" s="68"/>
      <c r="G236" s="68"/>
      <c r="H236" s="121"/>
    </row>
    <row r="237" spans="2:14" ht="25.5">
      <c r="B237" s="23"/>
      <c r="C237" s="2"/>
      <c r="D237" s="2"/>
      <c r="E237" s="24" t="s">
        <v>50</v>
      </c>
      <c r="F237" s="24" t="s">
        <v>51</v>
      </c>
      <c r="G237" s="146" t="s">
        <v>52</v>
      </c>
      <c r="H237" s="117" t="s">
        <v>53</v>
      </c>
    </row>
    <row r="238" spans="2:14">
      <c r="B238" s="169"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3" t="s">
        <v>64</v>
      </c>
      <c r="C240" s="2" t="s">
        <v>65</v>
      </c>
      <c r="D240" s="23" t="s">
        <v>66</v>
      </c>
      <c r="E240" s="69">
        <f>(E223*'TDCV Values'!$C$4)</f>
        <v>1919.7844455513018</v>
      </c>
      <c r="F240" s="69">
        <f>(F223*'TDCV Values'!$C$4)</f>
        <v>1448.7600195918906</v>
      </c>
      <c r="G240" s="149">
        <f>(G223*'TDCV Values'!$C$4)</f>
        <v>869.08658470719092</v>
      </c>
      <c r="H240" s="122">
        <f>(H223*'TDCV Values'!$D$4)</f>
        <v>790.61541322855942</v>
      </c>
    </row>
    <row r="241" spans="2:14">
      <c r="B241" s="23" t="s">
        <v>64</v>
      </c>
      <c r="C241" s="2" t="s">
        <v>68</v>
      </c>
      <c r="D241" s="23" t="s">
        <v>66</v>
      </c>
      <c r="E241" s="69">
        <f>(E224*'TDCV Values'!$C$4)</f>
        <v>1890.1739571469725</v>
      </c>
      <c r="F241" s="69">
        <f>(F224*'TDCV Values'!$C$4)</f>
        <v>1415.6143855161374</v>
      </c>
      <c r="G241" s="149">
        <f>(G224*'TDCV Values'!$C$4)</f>
        <v>838.74067331335652</v>
      </c>
      <c r="H241" s="122">
        <f>(H224*'TDCV Values'!$D$4)</f>
        <v>777.98710644167636</v>
      </c>
    </row>
    <row r="242" spans="2:14">
      <c r="B242" s="23" t="s">
        <v>64</v>
      </c>
      <c r="C242" s="2" t="s">
        <v>69</v>
      </c>
      <c r="D242" s="23" t="s">
        <v>66</v>
      </c>
      <c r="E242" s="69">
        <f>(E225*'TDCV Values'!$C$4)</f>
        <v>2022.0183012008051</v>
      </c>
      <c r="F242" s="69">
        <f>(F225*'TDCV Values'!$C$4)</f>
        <v>1525.9444219320453</v>
      </c>
      <c r="G242" s="149">
        <f>(G225*'TDCV Values'!$C$4)</f>
        <v>915.43366247666995</v>
      </c>
      <c r="H242" s="122">
        <f>(H225*'TDCV Values'!$D$4)</f>
        <v>832.27541383411813</v>
      </c>
    </row>
    <row r="243" spans="2:14">
      <c r="B243" s="23" t="s">
        <v>70</v>
      </c>
      <c r="C243" s="2" t="s">
        <v>65</v>
      </c>
      <c r="D243" s="23" t="s">
        <v>66</v>
      </c>
      <c r="E243" s="69">
        <f>(E226*'TDCV Values'!$C$5)</f>
        <v>2042.6969894471652</v>
      </c>
      <c r="F243" s="69">
        <f>(F226*'TDCV Values'!$C$5)</f>
        <v>1507.5632861084382</v>
      </c>
      <c r="G243" s="149">
        <f>(G226*'TDCV Values'!$C$5)</f>
        <v>895.61787763857046</v>
      </c>
      <c r="H243" s="122">
        <f>(H226*'TDCV Values'!$D$5)</f>
        <v>821.88766866257572</v>
      </c>
    </row>
    <row r="244" spans="2:14">
      <c r="B244" s="23" t="s">
        <v>70</v>
      </c>
      <c r="C244" s="2" t="s">
        <v>68</v>
      </c>
      <c r="D244" s="23" t="s">
        <v>66</v>
      </c>
      <c r="E244" s="69">
        <f>(E227*'TDCV Values'!$C$5)</f>
        <v>2102.073719751133</v>
      </c>
      <c r="F244" s="69">
        <f>(F227*'TDCV Values'!$C$5)</f>
        <v>1535.5438380202988</v>
      </c>
      <c r="G244" s="149">
        <f>(G227*'TDCV Values'!$C$5)</f>
        <v>879.42835164433029</v>
      </c>
      <c r="H244" s="122">
        <f>(H227*'TDCV Values'!$D$5)</f>
        <v>795.0892474040088</v>
      </c>
    </row>
    <row r="245" spans="2:14">
      <c r="B245" s="23" t="s">
        <v>70</v>
      </c>
      <c r="C245" s="2" t="s">
        <v>69</v>
      </c>
      <c r="D245" s="23" t="s">
        <v>66</v>
      </c>
      <c r="E245" s="69">
        <f>(E228*'TDCV Values'!$C$5)</f>
        <v>2151.4455508968522</v>
      </c>
      <c r="F245" s="69">
        <f>(F228*'TDCV Values'!$C$5)</f>
        <v>1587.8569149229786</v>
      </c>
      <c r="G245" s="149">
        <f>(G228*'TDCV Values'!$C$5)</f>
        <v>943.37367309045032</v>
      </c>
      <c r="H245" s="122">
        <f>(H228*'TDCV Values'!$D$5)</f>
        <v>865.09991709061524</v>
      </c>
    </row>
    <row r="246" spans="2:14">
      <c r="B246" s="241" t="s">
        <v>75</v>
      </c>
      <c r="C246" s="255"/>
      <c r="D246" s="255"/>
      <c r="E246" s="255"/>
      <c r="F246" s="255"/>
      <c r="G246" s="255"/>
      <c r="H246" s="255"/>
      <c r="I246" t="s">
        <v>76</v>
      </c>
    </row>
    <row r="247" spans="2:14">
      <c r="B247" s="23" t="s">
        <v>64</v>
      </c>
      <c r="C247" s="2" t="s">
        <v>65</v>
      </c>
      <c r="D247" s="23" t="s">
        <v>71</v>
      </c>
      <c r="E247" s="16">
        <f>E229*365</f>
        <v>189.95634322675386</v>
      </c>
      <c r="F247" s="16">
        <f t="shared" ref="E247:H252" si="32">F229*365</f>
        <v>218.85593347360128</v>
      </c>
      <c r="G247" s="150">
        <f t="shared" si="32"/>
        <v>218.85593347360128</v>
      </c>
      <c r="H247" s="123">
        <f t="shared" si="32"/>
        <v>221.70703513856009</v>
      </c>
      <c r="J247" s="56"/>
      <c r="K247" s="56"/>
      <c r="L247" s="56"/>
      <c r="M247" s="56"/>
      <c r="N247" s="56"/>
    </row>
    <row r="248" spans="2:14">
      <c r="B248" s="23" t="s">
        <v>64</v>
      </c>
      <c r="C248" s="2" t="s">
        <v>68</v>
      </c>
      <c r="D248" s="23" t="s">
        <v>71</v>
      </c>
      <c r="E248" s="16">
        <f>E230*365</f>
        <v>189.95634322675386</v>
      </c>
      <c r="F248" s="16">
        <f t="shared" si="32"/>
        <v>218.85593347360128</v>
      </c>
      <c r="G248" s="150">
        <f t="shared" si="32"/>
        <v>218.85593347360128</v>
      </c>
      <c r="H248" s="123">
        <f t="shared" si="32"/>
        <v>221.70703513856009</v>
      </c>
      <c r="J248" s="56"/>
      <c r="K248" s="56"/>
      <c r="L248" s="56"/>
      <c r="M248" s="56"/>
      <c r="N248" s="56"/>
    </row>
    <row r="249" spans="2:14">
      <c r="B249" s="23" t="s">
        <v>64</v>
      </c>
      <c r="C249" s="2" t="s">
        <v>69</v>
      </c>
      <c r="D249" s="23" t="s">
        <v>71</v>
      </c>
      <c r="E249" s="16">
        <f t="shared" si="32"/>
        <v>210.12051610494828</v>
      </c>
      <c r="F249" s="16">
        <f t="shared" si="32"/>
        <v>241.05154390871806</v>
      </c>
      <c r="G249" s="150">
        <f t="shared" si="32"/>
        <v>241.05154390871806</v>
      </c>
      <c r="H249" s="123">
        <f t="shared" si="32"/>
        <v>243.01537954670567</v>
      </c>
      <c r="J249" s="56"/>
      <c r="K249" s="56"/>
      <c r="L249" s="56"/>
      <c r="M249" s="56"/>
      <c r="N249" s="56"/>
    </row>
    <row r="250" spans="2:14">
      <c r="B250" s="23" t="s">
        <v>70</v>
      </c>
      <c r="C250" s="2" t="s">
        <v>65</v>
      </c>
      <c r="D250" s="23" t="s">
        <v>71</v>
      </c>
      <c r="E250" s="16">
        <f>E232*365</f>
        <v>109.97408297011486</v>
      </c>
      <c r="F250" s="16">
        <f t="shared" si="32"/>
        <v>112.03198363506459</v>
      </c>
      <c r="G250" s="150">
        <f t="shared" si="32"/>
        <v>112.03198363506459</v>
      </c>
      <c r="H250" s="123">
        <f t="shared" si="32"/>
        <v>115.35028437850957</v>
      </c>
      <c r="J250" s="56"/>
      <c r="K250" s="56"/>
      <c r="L250" s="56"/>
      <c r="M250" s="56"/>
      <c r="N250" s="56"/>
    </row>
    <row r="251" spans="2:14">
      <c r="B251" s="23" t="s">
        <v>70</v>
      </c>
      <c r="C251" s="2" t="s">
        <v>68</v>
      </c>
      <c r="D251" s="23" t="s">
        <v>71</v>
      </c>
      <c r="E251" s="16">
        <f>E233*365</f>
        <v>109.97408297011486</v>
      </c>
      <c r="F251" s="16">
        <f t="shared" si="32"/>
        <v>112.03198363506459</v>
      </c>
      <c r="G251" s="150">
        <f t="shared" si="32"/>
        <v>112.03198363506459</v>
      </c>
      <c r="H251" s="123">
        <f t="shared" si="32"/>
        <v>115.35028437850957</v>
      </c>
      <c r="J251" s="56"/>
      <c r="K251" s="56"/>
      <c r="L251" s="56"/>
      <c r="M251" s="56"/>
      <c r="N251" s="56"/>
    </row>
    <row r="252" spans="2:14">
      <c r="B252" s="23" t="s">
        <v>70</v>
      </c>
      <c r="C252" s="2" t="s">
        <v>69</v>
      </c>
      <c r="D252" s="23" t="s">
        <v>71</v>
      </c>
      <c r="E252" s="16">
        <f>E234*365</f>
        <v>123.08357850505428</v>
      </c>
      <c r="F252" s="16">
        <f t="shared" si="32"/>
        <v>126.00651801870804</v>
      </c>
      <c r="G252" s="150">
        <f t="shared" si="32"/>
        <v>126.00651801870804</v>
      </c>
      <c r="H252" s="123">
        <f t="shared" si="32"/>
        <v>128.39687019139367</v>
      </c>
      <c r="J252" s="56"/>
      <c r="K252" s="56"/>
      <c r="L252" s="56"/>
      <c r="M252" s="56"/>
      <c r="N252" s="56"/>
    </row>
    <row r="253" spans="2:14">
      <c r="B253" s="241" t="s">
        <v>77</v>
      </c>
      <c r="C253" s="242"/>
      <c r="D253" s="242"/>
      <c r="E253" s="242"/>
      <c r="F253" s="242"/>
      <c r="G253" s="242"/>
      <c r="H253" s="242"/>
      <c r="I253" t="s">
        <v>78</v>
      </c>
    </row>
    <row r="254" spans="2:14">
      <c r="B254" s="23" t="s">
        <v>64</v>
      </c>
      <c r="C254" s="2" t="s">
        <v>65</v>
      </c>
      <c r="D254" s="2"/>
      <c r="E254" s="16">
        <f>E240+E247</f>
        <v>2109.7407887780555</v>
      </c>
      <c r="F254" s="16">
        <f t="shared" ref="E254:H259" si="33">F240+F247</f>
        <v>1667.6159530654918</v>
      </c>
      <c r="G254" s="150">
        <f t="shared" si="33"/>
        <v>1087.9425181807921</v>
      </c>
      <c r="H254" s="123">
        <f t="shared" si="33"/>
        <v>1012.3224483671195</v>
      </c>
      <c r="J254" s="56"/>
      <c r="K254" s="56"/>
      <c r="L254" s="56"/>
      <c r="M254" s="56"/>
      <c r="N254" s="56"/>
    </row>
    <row r="255" spans="2:14">
      <c r="B255" s="23" t="s">
        <v>64</v>
      </c>
      <c r="C255" s="2" t="s">
        <v>68</v>
      </c>
      <c r="D255" s="2"/>
      <c r="E255" s="16">
        <f>E241+E248</f>
        <v>2080.1303003737262</v>
      </c>
      <c r="F255" s="16">
        <f t="shared" si="33"/>
        <v>1634.4703189897386</v>
      </c>
      <c r="G255" s="150">
        <f t="shared" si="33"/>
        <v>1057.5966067869579</v>
      </c>
      <c r="H255" s="123">
        <f t="shared" si="33"/>
        <v>999.69414158023642</v>
      </c>
      <c r="J255" s="56"/>
      <c r="K255" s="56"/>
      <c r="L255" s="56"/>
      <c r="M255" s="56"/>
      <c r="N255" s="56"/>
    </row>
    <row r="256" spans="2:14">
      <c r="B256" s="23" t="s">
        <v>64</v>
      </c>
      <c r="C256" s="2" t="s">
        <v>69</v>
      </c>
      <c r="D256" s="2"/>
      <c r="E256" s="16">
        <f t="shared" si="33"/>
        <v>2232.1388173057535</v>
      </c>
      <c r="F256" s="16">
        <f t="shared" si="33"/>
        <v>1766.9959658407633</v>
      </c>
      <c r="G256" s="150">
        <f t="shared" si="33"/>
        <v>1156.485206385388</v>
      </c>
      <c r="H256" s="123">
        <f>H242+H249</f>
        <v>1075.2907933808237</v>
      </c>
      <c r="J256" s="56"/>
      <c r="K256" s="56"/>
      <c r="L256" s="56"/>
      <c r="M256" s="56"/>
      <c r="N256" s="56"/>
    </row>
    <row r="257" spans="2:14">
      <c r="B257" s="23" t="s">
        <v>70</v>
      </c>
      <c r="C257" s="2" t="s">
        <v>65</v>
      </c>
      <c r="D257" s="2"/>
      <c r="E257" s="16">
        <f t="shared" si="33"/>
        <v>2152.6710724172799</v>
      </c>
      <c r="F257" s="16">
        <f t="shared" si="33"/>
        <v>1619.5952697435027</v>
      </c>
      <c r="G257" s="150">
        <f>G243+G250</f>
        <v>1007.649861273635</v>
      </c>
      <c r="H257" s="123">
        <f t="shared" si="33"/>
        <v>937.23795304108535</v>
      </c>
      <c r="J257" s="56"/>
      <c r="K257" s="56"/>
      <c r="L257" s="56"/>
      <c r="M257" s="56"/>
      <c r="N257" s="56"/>
    </row>
    <row r="258" spans="2:14">
      <c r="B258" s="23" t="s">
        <v>70</v>
      </c>
      <c r="C258" s="2" t="s">
        <v>68</v>
      </c>
      <c r="D258" s="2"/>
      <c r="E258" s="16">
        <f t="shared" si="33"/>
        <v>2212.047802721248</v>
      </c>
      <c r="F258" s="16">
        <f t="shared" si="33"/>
        <v>1647.5758216553634</v>
      </c>
      <c r="G258" s="150">
        <f t="shared" si="33"/>
        <v>991.46033527939494</v>
      </c>
      <c r="H258" s="123">
        <f t="shared" si="33"/>
        <v>910.43953178251832</v>
      </c>
      <c r="J258" s="56"/>
      <c r="K258" s="56"/>
      <c r="L258" s="56"/>
      <c r="M258" s="56"/>
      <c r="N258" s="56"/>
    </row>
    <row r="259" spans="2:14">
      <c r="B259" s="23" t="s">
        <v>70</v>
      </c>
      <c r="C259" s="2" t="s">
        <v>69</v>
      </c>
      <c r="D259" s="2"/>
      <c r="E259" s="16">
        <f>E245+E252</f>
        <v>2274.5291294019066</v>
      </c>
      <c r="F259" s="16">
        <f t="shared" si="33"/>
        <v>1713.8634329416866</v>
      </c>
      <c r="G259" s="150">
        <f t="shared" si="33"/>
        <v>1069.3801911091584</v>
      </c>
      <c r="H259" s="123">
        <f t="shared" si="33"/>
        <v>993.49678728200888</v>
      </c>
      <c r="J259" s="56"/>
      <c r="K259" s="56"/>
      <c r="L259" s="56"/>
      <c r="M259" s="56"/>
      <c r="N259" s="56"/>
    </row>
    <row r="260" spans="2:14">
      <c r="B260" s="251" t="s">
        <v>77</v>
      </c>
      <c r="C260" s="251"/>
      <c r="D260" s="251"/>
      <c r="E260" s="251"/>
      <c r="F260" s="251"/>
      <c r="G260" s="251"/>
      <c r="H260" s="251"/>
      <c r="I260" t="s">
        <v>79</v>
      </c>
    </row>
    <row r="261" spans="2:14">
      <c r="B261" s="23" t="s">
        <v>80</v>
      </c>
      <c r="C261" s="2" t="s">
        <v>65</v>
      </c>
      <c r="D261" s="2"/>
      <c r="E261" s="16">
        <f>E254+E257</f>
        <v>4262.4118611953354</v>
      </c>
      <c r="F261" s="16">
        <f t="shared" ref="F261:H261" si="34">F254+F257</f>
        <v>3287.2112228089945</v>
      </c>
      <c r="G261" s="150">
        <f>G254+G257</f>
        <v>2095.5923794544269</v>
      </c>
      <c r="H261" s="123">
        <f t="shared" si="34"/>
        <v>1949.5604014082048</v>
      </c>
      <c r="J261" s="56"/>
      <c r="K261" s="56"/>
      <c r="L261" s="56"/>
      <c r="M261" s="56"/>
      <c r="N261" s="56"/>
    </row>
    <row r="262" spans="2:14">
      <c r="B262" s="23" t="s">
        <v>80</v>
      </c>
      <c r="C262" s="2" t="s">
        <v>68</v>
      </c>
      <c r="D262" s="2"/>
      <c r="E262" s="16">
        <f t="shared" ref="E262:H263" si="35">E255+E258</f>
        <v>4292.1781030949742</v>
      </c>
      <c r="F262" s="16">
        <f t="shared" si="35"/>
        <v>3282.0461406451022</v>
      </c>
      <c r="G262" s="150">
        <f>G255+G258</f>
        <v>2049.0569420663528</v>
      </c>
      <c r="H262" s="123">
        <f t="shared" si="35"/>
        <v>1910.1336733627547</v>
      </c>
      <c r="J262" s="56"/>
      <c r="K262" s="56"/>
      <c r="L262" s="56"/>
      <c r="M262" s="56"/>
      <c r="N262" s="56"/>
    </row>
    <row r="263" spans="2:14">
      <c r="B263" s="23" t="s">
        <v>80</v>
      </c>
      <c r="C263" s="2" t="s">
        <v>69</v>
      </c>
      <c r="D263" s="2"/>
      <c r="E263" s="16">
        <f t="shared" si="35"/>
        <v>4506.6679467076601</v>
      </c>
      <c r="F263" s="16">
        <f t="shared" si="35"/>
        <v>3480.8593987824497</v>
      </c>
      <c r="G263" s="150">
        <f>G256+G259</f>
        <v>2225.8653974945464</v>
      </c>
      <c r="H263" s="123">
        <f t="shared" si="35"/>
        <v>2068.7875806628326</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3"/>
      <c r="C266" s="2"/>
      <c r="D266" s="2"/>
      <c r="E266" s="24" t="s">
        <v>50</v>
      </c>
      <c r="F266" s="24" t="s">
        <v>51</v>
      </c>
      <c r="G266" s="146" t="s">
        <v>52</v>
      </c>
      <c r="H266" s="117" t="s">
        <v>53</v>
      </c>
    </row>
    <row r="267" spans="2:14">
      <c r="B267" s="169"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3" t="s">
        <v>64</v>
      </c>
      <c r="C269" s="2" t="s">
        <v>65</v>
      </c>
      <c r="D269" s="2"/>
      <c r="E269" s="69">
        <f t="shared" ref="E269:H274" si="36">E254-E38</f>
        <v>3.5426700882871955</v>
      </c>
      <c r="F269" s="69">
        <f t="shared" si="36"/>
        <v>3.5828670653008885</v>
      </c>
      <c r="G269" s="149">
        <f t="shared" si="36"/>
        <v>3.5828670653008885</v>
      </c>
      <c r="H269" s="122">
        <f t="shared" si="36"/>
        <v>4.9075846844160651</v>
      </c>
      <c r="J269" s="56"/>
      <c r="K269" s="56"/>
      <c r="L269" s="56"/>
      <c r="M269" s="56"/>
      <c r="N269" s="56"/>
    </row>
    <row r="270" spans="2:14">
      <c r="B270" s="23" t="s">
        <v>64</v>
      </c>
      <c r="C270" s="2" t="s">
        <v>68</v>
      </c>
      <c r="D270" s="2"/>
      <c r="E270" s="69">
        <f t="shared" si="36"/>
        <v>-14.819203377554459</v>
      </c>
      <c r="F270" s="69">
        <f t="shared" si="36"/>
        <v>-14.978171559305565</v>
      </c>
      <c r="G270" s="149">
        <f t="shared" si="36"/>
        <v>-14.978171559305338</v>
      </c>
      <c r="H270" s="122">
        <f t="shared" si="36"/>
        <v>-20.217071767450989</v>
      </c>
      <c r="J270" s="56"/>
      <c r="K270" s="56"/>
      <c r="L270" s="56"/>
      <c r="M270" s="56"/>
      <c r="N270" s="56"/>
    </row>
    <row r="271" spans="2:14">
      <c r="B271" s="23" t="s">
        <v>64</v>
      </c>
      <c r="C271" s="2" t="s">
        <v>69</v>
      </c>
      <c r="D271" s="2"/>
      <c r="E271" s="69">
        <f>E256-E40</f>
        <v>0.72175469869171138</v>
      </c>
      <c r="F271" s="69">
        <f t="shared" si="36"/>
        <v>0.72175469869171138</v>
      </c>
      <c r="G271" s="149">
        <f t="shared" si="36"/>
        <v>0.72175469869171138</v>
      </c>
      <c r="H271" s="122">
        <f t="shared" si="36"/>
        <v>0.72175469869171138</v>
      </c>
      <c r="J271" s="56"/>
      <c r="K271" s="56"/>
      <c r="L271" s="56"/>
      <c r="M271" s="56"/>
      <c r="N271" s="56"/>
    </row>
    <row r="272" spans="2:14">
      <c r="B272" s="23" t="s">
        <v>70</v>
      </c>
      <c r="C272" s="2" t="s">
        <v>65</v>
      </c>
      <c r="D272" s="2"/>
      <c r="E272" s="69">
        <f t="shared" si="36"/>
        <v>6.0031536010242235</v>
      </c>
      <c r="F272" s="69">
        <f t="shared" si="36"/>
        <v>5.7741118052913407</v>
      </c>
      <c r="G272" s="149">
        <f t="shared" si="36"/>
        <v>5.7741118052913407</v>
      </c>
      <c r="H272" s="122">
        <f t="shared" si="36"/>
        <v>7.2324181537410368</v>
      </c>
      <c r="J272" s="56"/>
      <c r="K272" s="56"/>
      <c r="L272" s="56"/>
      <c r="M272" s="56"/>
      <c r="N272" s="56"/>
    </row>
    <row r="273" spans="1:14">
      <c r="B273" s="23" t="s">
        <v>70</v>
      </c>
      <c r="C273" s="2" t="s">
        <v>68</v>
      </c>
      <c r="D273" s="2"/>
      <c r="E273" s="69">
        <f t="shared" si="36"/>
        <v>-26.931732705461854</v>
      </c>
      <c r="F273" s="69">
        <f t="shared" si="36"/>
        <v>-25.934448547974625</v>
      </c>
      <c r="G273" s="149">
        <f t="shared" si="36"/>
        <v>-25.934448547974512</v>
      </c>
      <c r="H273" s="122">
        <f t="shared" si="36"/>
        <v>-32.284144739525686</v>
      </c>
      <c r="J273" s="56"/>
      <c r="K273" s="56"/>
      <c r="L273" s="56"/>
      <c r="M273" s="56"/>
      <c r="N273" s="56"/>
    </row>
    <row r="274" spans="1:14">
      <c r="B274" s="23" t="s">
        <v>70</v>
      </c>
      <c r="C274" s="2" t="s">
        <v>69</v>
      </c>
      <c r="D274" s="2"/>
      <c r="E274" s="69">
        <f t="shared" si="36"/>
        <v>0.67087044217942093</v>
      </c>
      <c r="F274" s="69">
        <f t="shared" si="36"/>
        <v>0.67087044217942093</v>
      </c>
      <c r="G274" s="149">
        <f t="shared" si="36"/>
        <v>0.67087044217942093</v>
      </c>
      <c r="H274" s="122">
        <f t="shared" si="36"/>
        <v>0.67087044217930725</v>
      </c>
      <c r="J274" s="56"/>
      <c r="K274" s="56"/>
      <c r="L274" s="56"/>
      <c r="M274" s="56"/>
      <c r="N274" s="56"/>
    </row>
    <row r="275" spans="1:14">
      <c r="B275" s="251" t="s">
        <v>77</v>
      </c>
      <c r="C275" s="251"/>
      <c r="D275" s="251"/>
      <c r="E275" s="251"/>
      <c r="F275" s="251"/>
      <c r="G275" s="251"/>
      <c r="H275" s="251"/>
    </row>
    <row r="276" spans="1:14">
      <c r="B276" s="23" t="s">
        <v>80</v>
      </c>
      <c r="C276" s="2" t="s">
        <v>65</v>
      </c>
      <c r="D276" s="2"/>
      <c r="E276" s="16">
        <f>E269+E272</f>
        <v>9.545823689311419</v>
      </c>
      <c r="F276" s="16">
        <f t="shared" ref="F276:H276" si="37">F269+F272</f>
        <v>9.3569788705922292</v>
      </c>
      <c r="G276" s="150">
        <f>G269+G272</f>
        <v>9.3569788705922292</v>
      </c>
      <c r="H276" s="123">
        <f t="shared" si="37"/>
        <v>12.140002838157102</v>
      </c>
      <c r="J276" s="56"/>
      <c r="K276" s="56"/>
      <c r="L276" s="56"/>
      <c r="M276" s="56"/>
      <c r="N276" s="56"/>
    </row>
    <row r="277" spans="1:14">
      <c r="B277" s="23" t="s">
        <v>80</v>
      </c>
      <c r="C277" s="2" t="s">
        <v>68</v>
      </c>
      <c r="D277" s="2"/>
      <c r="E277" s="16">
        <f t="shared" ref="E277:H278" si="38">E270+E273</f>
        <v>-41.750936083016313</v>
      </c>
      <c r="F277" s="16">
        <f t="shared" si="38"/>
        <v>-40.91262010728019</v>
      </c>
      <c r="G277" s="150">
        <f>G270+G273</f>
        <v>-40.912620107279849</v>
      </c>
      <c r="H277" s="123">
        <f t="shared" si="38"/>
        <v>-52.501216506976675</v>
      </c>
      <c r="J277" s="56"/>
      <c r="K277" s="56"/>
      <c r="L277" s="56"/>
      <c r="M277" s="56"/>
      <c r="N277" s="56"/>
    </row>
    <row r="278" spans="1:14">
      <c r="B278" s="23" t="s">
        <v>80</v>
      </c>
      <c r="C278" s="2" t="s">
        <v>69</v>
      </c>
      <c r="D278" s="2"/>
      <c r="E278" s="16">
        <f>E271+E274</f>
        <v>1.3926251408711323</v>
      </c>
      <c r="F278" s="16">
        <f t="shared" si="38"/>
        <v>1.3926251408711323</v>
      </c>
      <c r="G278" s="150">
        <f>G271+G274</f>
        <v>1.3926251408711323</v>
      </c>
      <c r="H278" s="123">
        <f t="shared" si="38"/>
        <v>1.3926251408710186</v>
      </c>
      <c r="I278" s="18"/>
      <c r="J278" s="56"/>
      <c r="K278" s="56"/>
      <c r="L278" s="56"/>
      <c r="M278" s="56"/>
      <c r="N278" s="56"/>
    </row>
    <row r="279" spans="1:14">
      <c r="E279" s="26"/>
      <c r="F279" s="26"/>
      <c r="G279" s="26"/>
      <c r="H279" s="124"/>
      <c r="I279" s="94"/>
    </row>
    <row r="280" spans="1:14" s="65" customFormat="1">
      <c r="A280" s="65" t="s">
        <v>118</v>
      </c>
      <c r="B280" s="167"/>
      <c r="E280" s="70"/>
      <c r="F280" s="70"/>
      <c r="G280" s="70"/>
      <c r="H280" s="125"/>
    </row>
    <row r="281" spans="1:14" s="8" customFormat="1">
      <c r="B281" s="168"/>
      <c r="E281" s="57"/>
      <c r="F281" s="57"/>
      <c r="G281" s="57"/>
      <c r="H281" s="140"/>
      <c r="J281" s="95"/>
      <c r="K281" s="95"/>
      <c r="L281" s="95"/>
    </row>
    <row r="282" spans="1:14">
      <c r="B282" s="168" t="s">
        <v>119</v>
      </c>
      <c r="E282" s="26"/>
      <c r="F282" s="26"/>
      <c r="G282" s="26"/>
      <c r="H282" s="124"/>
      <c r="I282" s="96"/>
      <c r="J282" s="97"/>
      <c r="K282" s="97"/>
      <c r="L282" s="97"/>
    </row>
    <row r="283" spans="1:14" ht="25.5">
      <c r="B283" s="23"/>
      <c r="C283" s="2"/>
      <c r="D283" s="2"/>
      <c r="E283" s="24" t="s">
        <v>50</v>
      </c>
      <c r="F283" s="24" t="s">
        <v>51</v>
      </c>
      <c r="G283" s="146" t="s">
        <v>52</v>
      </c>
      <c r="H283" s="117" t="s">
        <v>53</v>
      </c>
      <c r="I283" s="96"/>
      <c r="J283" s="97"/>
      <c r="K283" s="97"/>
      <c r="L283" s="97"/>
    </row>
    <row r="284" spans="1:14">
      <c r="B284" s="169" t="s">
        <v>55</v>
      </c>
      <c r="C284" s="5" t="s">
        <v>93</v>
      </c>
      <c r="D284" s="5" t="s">
        <v>57</v>
      </c>
      <c r="E284" s="22" t="s">
        <v>58</v>
      </c>
      <c r="F284" s="22" t="s">
        <v>59</v>
      </c>
      <c r="G284" s="147" t="s">
        <v>60</v>
      </c>
      <c r="H284" s="118" t="s">
        <v>61</v>
      </c>
      <c r="I284" t="s">
        <v>120</v>
      </c>
    </row>
    <row r="285" spans="1:14">
      <c r="B285" s="23" t="s">
        <v>64</v>
      </c>
      <c r="C285" s="2" t="s">
        <v>65</v>
      </c>
      <c r="D285" s="2" t="s">
        <v>66</v>
      </c>
      <c r="E285" s="98">
        <f>'Regional Cap levels'!F679</f>
        <v>6.7340939374959776E-3</v>
      </c>
      <c r="F285" s="98">
        <f>'Regional Cap levels'!G679</f>
        <v>5.0840987319312895E-3</v>
      </c>
      <c r="G285" s="158">
        <f>'Regional Cap levels'!H679</f>
        <v>3.0528592846788189E-3</v>
      </c>
      <c r="H285" s="141">
        <f>'Regional Cap levels'!I679</f>
        <v>2.7651055439883716E-3</v>
      </c>
      <c r="I285" s="99"/>
    </row>
    <row r="286" spans="1:14">
      <c r="B286" s="23" t="s">
        <v>64</v>
      </c>
      <c r="C286" s="2" t="s">
        <v>68</v>
      </c>
      <c r="D286" s="2" t="s">
        <v>66</v>
      </c>
      <c r="E286" s="100">
        <v>0</v>
      </c>
      <c r="F286" s="100">
        <v>0</v>
      </c>
      <c r="G286" s="159">
        <v>0</v>
      </c>
      <c r="H286" s="142">
        <v>0</v>
      </c>
      <c r="I286" s="99"/>
    </row>
    <row r="287" spans="1:14">
      <c r="B287" s="23" t="s">
        <v>64</v>
      </c>
      <c r="C287" s="2" t="s">
        <v>95</v>
      </c>
      <c r="D287" s="23" t="s">
        <v>66</v>
      </c>
      <c r="E287" s="98">
        <f>'Regional Cap levels'!F675</f>
        <v>2.6491388760646398E-2</v>
      </c>
      <c r="F287" s="98">
        <f>'Regional Cap levels'!G675</f>
        <v>2.0000439146707641E-2</v>
      </c>
      <c r="G287" s="158">
        <f>'Regional Cap levels'!H675</f>
        <v>1.2009705075787526E-2</v>
      </c>
      <c r="H287" s="141">
        <f>'Regional Cap levels'!I675</f>
        <v>1.0877704797395893E-2</v>
      </c>
      <c r="I287" s="99"/>
    </row>
    <row r="288" spans="1:14">
      <c r="B288" s="23" t="s">
        <v>70</v>
      </c>
      <c r="C288" s="2" t="s">
        <v>65</v>
      </c>
      <c r="D288" s="2" t="s">
        <v>66</v>
      </c>
      <c r="E288" s="98">
        <f>'Regional Cap levels'!F681</f>
        <v>1.6154831069507321E-3</v>
      </c>
      <c r="F288" s="98">
        <f>'Regional Cap levels'!G681</f>
        <v>1.1927790052255033E-3</v>
      </c>
      <c r="G288" s="158">
        <f>'Regional Cap levels'!H681</f>
        <v>7.0942254116345142E-4</v>
      </c>
      <c r="H288" s="141">
        <f>'Regional Cap levels'!I681</f>
        <v>2.5056298202226191E-3</v>
      </c>
      <c r="I288" s="99"/>
    </row>
    <row r="289" spans="2:10">
      <c r="B289" s="23" t="s">
        <v>70</v>
      </c>
      <c r="C289" s="2" t="s">
        <v>68</v>
      </c>
      <c r="D289" s="2" t="s">
        <v>66</v>
      </c>
      <c r="E289" s="100">
        <v>0</v>
      </c>
      <c r="F289" s="100">
        <v>0</v>
      </c>
      <c r="G289" s="159">
        <v>0</v>
      </c>
      <c r="H289" s="142">
        <v>0</v>
      </c>
      <c r="I289" s="99"/>
    </row>
    <row r="290" spans="2:10">
      <c r="B290" s="23" t="s">
        <v>70</v>
      </c>
      <c r="C290" s="2" t="s">
        <v>95</v>
      </c>
      <c r="D290" s="23" t="s">
        <v>66</v>
      </c>
      <c r="E290" s="98">
        <f>'Regional Cap levels'!F677</f>
        <v>6.6975920927339781E-3</v>
      </c>
      <c r="F290" s="98">
        <f>'Regional Cap levels'!G677</f>
        <v>4.9451134458820848E-3</v>
      </c>
      <c r="G290" s="158">
        <f>'Regional Cap levels'!H677</f>
        <v>2.9411776462782181E-3</v>
      </c>
      <c r="H290" s="141">
        <f>'Regional Cap levels'!I677</f>
        <v>2.6835743353910094E-3</v>
      </c>
      <c r="I290" s="99"/>
    </row>
    <row r="291" spans="2:10">
      <c r="B291" s="23" t="s">
        <v>64</v>
      </c>
      <c r="C291" s="2" t="s">
        <v>65</v>
      </c>
      <c r="D291" s="2" t="s">
        <v>71</v>
      </c>
      <c r="E291" s="98">
        <f>'Regional Cap levels'!F680</f>
        <v>5.1116314274710474E-3</v>
      </c>
      <c r="F291" s="98">
        <f>'Regional Cap levels'!G680</f>
        <v>5.9202612194926996E-3</v>
      </c>
      <c r="G291" s="158">
        <f>'Regional Cap levels'!H680</f>
        <v>5.9202612194926996E-3</v>
      </c>
      <c r="H291" s="141">
        <f>'Regional Cap levels'!I680</f>
        <v>5.9305520830987297E-3</v>
      </c>
      <c r="I291" s="99"/>
    </row>
    <row r="292" spans="2:10">
      <c r="B292" s="23" t="s">
        <v>64</v>
      </c>
      <c r="C292" s="2" t="s">
        <v>68</v>
      </c>
      <c r="D292" s="2" t="s">
        <v>71</v>
      </c>
      <c r="E292" s="100">
        <v>0</v>
      </c>
      <c r="F292" s="100">
        <v>0</v>
      </c>
      <c r="G292" s="159">
        <v>0</v>
      </c>
      <c r="H292" s="142">
        <v>0</v>
      </c>
      <c r="I292" s="99"/>
    </row>
    <row r="293" spans="2:10">
      <c r="B293" s="23" t="s">
        <v>64</v>
      </c>
      <c r="C293" s="2" t="s">
        <v>95</v>
      </c>
      <c r="D293" s="23" t="s">
        <v>71</v>
      </c>
      <c r="E293" s="98">
        <f>'Regional Cap levels'!F676</f>
        <v>2.0108750576269235E-2</v>
      </c>
      <c r="F293" s="98">
        <f>'Regional Cap levels'!G676</f>
        <v>2.3289835720420302E-2</v>
      </c>
      <c r="G293" s="158">
        <f>'Regional Cap levels'!H676</f>
        <v>2.3289835720420302E-2</v>
      </c>
      <c r="H293" s="141">
        <f>'Regional Cap levels'!I676</f>
        <v>2.3330319157539015E-2</v>
      </c>
      <c r="I293" s="99"/>
    </row>
    <row r="294" spans="2:10">
      <c r="B294" s="23" t="s">
        <v>70</v>
      </c>
      <c r="C294" s="2" t="s">
        <v>65</v>
      </c>
      <c r="D294" s="2" t="s">
        <v>71</v>
      </c>
      <c r="E294" s="98">
        <f>'Regional Cap levels'!F682</f>
        <v>2.5940103363497921E-3</v>
      </c>
      <c r="F294" s="98">
        <f>'Regional Cap levels'!G682</f>
        <v>2.6491784412743242E-3</v>
      </c>
      <c r="G294" s="158">
        <f>'Regional Cap levels'!H682</f>
        <v>2.6491784412743242E-3</v>
      </c>
      <c r="H294" s="141">
        <f>'Regional Cap levels'!I682</f>
        <v>2.6769511264842561E-3</v>
      </c>
      <c r="I294" s="99"/>
    </row>
    <row r="295" spans="2:10">
      <c r="B295" s="23" t="s">
        <v>70</v>
      </c>
      <c r="C295" s="2" t="s">
        <v>68</v>
      </c>
      <c r="D295" s="2" t="s">
        <v>71</v>
      </c>
      <c r="E295" s="100">
        <v>0</v>
      </c>
      <c r="F295" s="100">
        <v>0</v>
      </c>
      <c r="G295" s="159">
        <v>0</v>
      </c>
      <c r="H295" s="142">
        <v>0</v>
      </c>
      <c r="I295" s="99"/>
    </row>
    <row r="296" spans="2:10">
      <c r="B296" s="23" t="s">
        <v>70</v>
      </c>
      <c r="C296" s="2" t="s">
        <v>95</v>
      </c>
      <c r="D296" s="23" t="s">
        <v>71</v>
      </c>
      <c r="E296" s="98">
        <f>'Regional Cap levels'!F678</f>
        <v>1.0754444316041011E-2</v>
      </c>
      <c r="F296" s="98">
        <f>'Regional Cap levels'!G678</f>
        <v>1.0983164419472545E-2</v>
      </c>
      <c r="G296" s="158">
        <f>'Regional Cap levels'!H678</f>
        <v>1.0983164419472545E-2</v>
      </c>
      <c r="H296" s="141">
        <f>'Regional Cap levels'!I678</f>
        <v>1.1098306519105592E-2</v>
      </c>
      <c r="I296" s="99"/>
    </row>
    <row r="297" spans="2:10" s="8" customFormat="1">
      <c r="B297" s="168"/>
      <c r="E297" s="57"/>
      <c r="F297" s="57"/>
      <c r="G297" s="57"/>
      <c r="H297" s="140"/>
      <c r="I297" s="101"/>
      <c r="J297" s="102"/>
    </row>
    <row r="298" spans="2:10">
      <c r="B298" s="168" t="s">
        <v>121</v>
      </c>
      <c r="D298" s="12"/>
      <c r="E298" s="52"/>
      <c r="F298" s="52"/>
      <c r="G298" s="52"/>
      <c r="H298" s="143"/>
      <c r="I298" s="96"/>
    </row>
    <row r="299" spans="2:10" ht="25.5">
      <c r="B299" s="23"/>
      <c r="C299" s="2"/>
      <c r="D299" s="2"/>
      <c r="E299" s="24" t="s">
        <v>50</v>
      </c>
      <c r="F299" s="24" t="s">
        <v>51</v>
      </c>
      <c r="G299" s="146" t="s">
        <v>52</v>
      </c>
      <c r="H299" s="117" t="s">
        <v>53</v>
      </c>
      <c r="I299" s="96"/>
    </row>
    <row r="300" spans="2:10">
      <c r="B300" s="169" t="s">
        <v>55</v>
      </c>
      <c r="C300" s="5" t="s">
        <v>93</v>
      </c>
      <c r="D300" s="5" t="s">
        <v>57</v>
      </c>
      <c r="E300" s="22" t="s">
        <v>58</v>
      </c>
      <c r="F300" s="22" t="s">
        <v>59</v>
      </c>
      <c r="G300" s="147" t="s">
        <v>60</v>
      </c>
      <c r="H300" s="118" t="s">
        <v>61</v>
      </c>
      <c r="I300" t="s">
        <v>122</v>
      </c>
    </row>
    <row r="301" spans="2:10">
      <c r="B301" s="23" t="s">
        <v>64</v>
      </c>
      <c r="C301" s="2" t="s">
        <v>65</v>
      </c>
      <c r="D301" s="2" t="s">
        <v>66</v>
      </c>
      <c r="E301" s="51">
        <f>E223-E285</f>
        <v>0.6552605424595046</v>
      </c>
      <c r="F301" s="51">
        <f t="shared" ref="E301:H312" si="39">F223-F285</f>
        <v>0.49448832181699648</v>
      </c>
      <c r="G301" s="160">
        <f t="shared" si="39"/>
        <v>0.29663216992469738</v>
      </c>
      <c r="H301" s="144">
        <f t="shared" si="39"/>
        <v>0.26986089901758387</v>
      </c>
    </row>
    <row r="302" spans="2:10">
      <c r="B302" s="23" t="s">
        <v>64</v>
      </c>
      <c r="C302" s="2" t="s">
        <v>68</v>
      </c>
      <c r="D302" s="2" t="s">
        <v>66</v>
      </c>
      <c r="E302" s="51">
        <f>E224-E286</f>
        <v>0.65178412315412848</v>
      </c>
      <c r="F302" s="51">
        <f t="shared" si="39"/>
        <v>0.48814289155728879</v>
      </c>
      <c r="G302" s="160">
        <f t="shared" si="39"/>
        <v>0.28922092183219189</v>
      </c>
      <c r="H302" s="144">
        <f t="shared" si="39"/>
        <v>0.26827141601437116</v>
      </c>
    </row>
    <row r="303" spans="2:10">
      <c r="B303" s="23" t="s">
        <v>64</v>
      </c>
      <c r="C303" s="2" t="s">
        <v>95</v>
      </c>
      <c r="D303" s="23" t="s">
        <v>66</v>
      </c>
      <c r="E303" s="51">
        <f t="shared" si="39"/>
        <v>0.67075630130859676</v>
      </c>
      <c r="F303" s="51">
        <f t="shared" si="39"/>
        <v>0.50618729255399764</v>
      </c>
      <c r="G303" s="160">
        <f t="shared" si="39"/>
        <v>0.30365707508858142</v>
      </c>
      <c r="H303" s="144">
        <f t="shared" si="39"/>
        <v>0.27611381721436895</v>
      </c>
    </row>
    <row r="304" spans="2:10">
      <c r="B304" s="23" t="s">
        <v>70</v>
      </c>
      <c r="C304" s="2" t="s">
        <v>65</v>
      </c>
      <c r="D304" s="2" t="s">
        <v>66</v>
      </c>
      <c r="E304" s="51">
        <f t="shared" si="39"/>
        <v>0.16860926601364637</v>
      </c>
      <c r="F304" s="51">
        <f t="shared" si="39"/>
        <v>0.12443749483714435</v>
      </c>
      <c r="G304" s="160">
        <f t="shared" si="39"/>
        <v>7.3925400595384091E-2</v>
      </c>
      <c r="H304" s="144">
        <f t="shared" si="39"/>
        <v>6.5985009234992023E-2</v>
      </c>
    </row>
    <row r="305" spans="2:21">
      <c r="B305" s="23" t="s">
        <v>70</v>
      </c>
      <c r="C305" s="2" t="s">
        <v>68</v>
      </c>
      <c r="D305" s="2" t="s">
        <v>66</v>
      </c>
      <c r="E305" s="51">
        <f t="shared" si="39"/>
        <v>0.17517280997926107</v>
      </c>
      <c r="F305" s="51">
        <f t="shared" si="39"/>
        <v>0.12796198650169158</v>
      </c>
      <c r="G305" s="160">
        <f t="shared" si="39"/>
        <v>7.3285695970360859E-2</v>
      </c>
      <c r="H305" s="144">
        <f t="shared" si="39"/>
        <v>6.6257437283667397E-2</v>
      </c>
    </row>
    <row r="306" spans="2:21">
      <c r="B306" s="23" t="s">
        <v>70</v>
      </c>
      <c r="C306" s="2" t="s">
        <v>95</v>
      </c>
      <c r="D306" s="23" t="s">
        <v>66</v>
      </c>
      <c r="E306" s="51">
        <f t="shared" si="39"/>
        <v>0.17258953714867037</v>
      </c>
      <c r="F306" s="51">
        <f t="shared" si="39"/>
        <v>0.1273762961310328</v>
      </c>
      <c r="G306" s="160">
        <f t="shared" si="39"/>
        <v>7.5673295111259309E-2</v>
      </c>
      <c r="H306" s="144">
        <f t="shared" si="39"/>
        <v>6.9408085422160259E-2</v>
      </c>
    </row>
    <row r="307" spans="2:21">
      <c r="B307" s="23" t="s">
        <v>64</v>
      </c>
      <c r="C307" s="2" t="s">
        <v>65</v>
      </c>
      <c r="D307" s="2" t="s">
        <v>71</v>
      </c>
      <c r="E307" s="51">
        <f>E229-E291</f>
        <v>0.51531670618007375</v>
      </c>
      <c r="F307" s="51">
        <f t="shared" si="39"/>
        <v>0.59368503596845601</v>
      </c>
      <c r="G307" s="160">
        <f t="shared" si="39"/>
        <v>0.59368503596845601</v>
      </c>
      <c r="H307" s="144">
        <f t="shared" si="39"/>
        <v>0.60148598254309327</v>
      </c>
      <c r="J307" s="103"/>
      <c r="K307" s="103"/>
      <c r="L307" s="103"/>
      <c r="M307" s="103"/>
      <c r="N307" s="103"/>
    </row>
    <row r="308" spans="2:21">
      <c r="B308" s="23" t="s">
        <v>64</v>
      </c>
      <c r="C308" s="2" t="s">
        <v>68</v>
      </c>
      <c r="D308" s="2" t="s">
        <v>71</v>
      </c>
      <c r="E308" s="51">
        <f>E230-E292</f>
        <v>0.52042833760754481</v>
      </c>
      <c r="F308" s="51">
        <f t="shared" si="39"/>
        <v>0.59960529718794875</v>
      </c>
      <c r="G308" s="160">
        <f t="shared" si="39"/>
        <v>0.59960529718794875</v>
      </c>
      <c r="H308" s="144">
        <f t="shared" si="39"/>
        <v>0.60741653462619205</v>
      </c>
      <c r="J308" s="103"/>
      <c r="K308" s="103"/>
      <c r="L308" s="103"/>
      <c r="M308" s="103"/>
      <c r="N308" s="103"/>
    </row>
    <row r="309" spans="2:21">
      <c r="B309" s="23" t="s">
        <v>64</v>
      </c>
      <c r="C309" s="2" t="s">
        <v>95</v>
      </c>
      <c r="D309" s="23" t="s">
        <v>71</v>
      </c>
      <c r="E309" s="51">
        <f t="shared" si="39"/>
        <v>0.55556389628660274</v>
      </c>
      <c r="F309" s="51">
        <f t="shared" si="39"/>
        <v>0.63712535307058804</v>
      </c>
      <c r="G309" s="160">
        <f t="shared" si="39"/>
        <v>0.63712535307058804</v>
      </c>
      <c r="H309" s="144">
        <f t="shared" si="39"/>
        <v>0.6424652412443943</v>
      </c>
      <c r="J309" s="103"/>
      <c r="K309" s="103"/>
      <c r="L309" s="103"/>
      <c r="M309" s="103"/>
      <c r="N309" s="103"/>
    </row>
    <row r="310" spans="2:21">
      <c r="B310" s="23" t="s">
        <v>70</v>
      </c>
      <c r="C310" s="2" t="s">
        <v>65</v>
      </c>
      <c r="D310" s="2" t="s">
        <v>71</v>
      </c>
      <c r="E310" s="51">
        <f t="shared" si="39"/>
        <v>0.29870484711601969</v>
      </c>
      <c r="F310" s="51">
        <f t="shared" si="39"/>
        <v>0.30428776302465604</v>
      </c>
      <c r="G310" s="160">
        <f t="shared" si="39"/>
        <v>0.30428776302465604</v>
      </c>
      <c r="H310" s="144">
        <f t="shared" si="39"/>
        <v>0.31335122525299403</v>
      </c>
      <c r="J310" s="103"/>
      <c r="K310" s="103"/>
      <c r="L310" s="103"/>
      <c r="M310" s="103"/>
      <c r="N310" s="103"/>
    </row>
    <row r="311" spans="2:21">
      <c r="B311" s="23" t="s">
        <v>70</v>
      </c>
      <c r="C311" s="2" t="s">
        <v>68</v>
      </c>
      <c r="D311" s="2" t="s">
        <v>71</v>
      </c>
      <c r="E311" s="51">
        <f t="shared" si="39"/>
        <v>0.30129885745236951</v>
      </c>
      <c r="F311" s="51">
        <f t="shared" si="39"/>
        <v>0.30693694146593037</v>
      </c>
      <c r="G311" s="160">
        <f t="shared" si="39"/>
        <v>0.30693694146593037</v>
      </c>
      <c r="H311" s="144">
        <f t="shared" si="39"/>
        <v>0.31602817637947828</v>
      </c>
      <c r="J311" s="103"/>
      <c r="K311" s="103"/>
      <c r="L311" s="103"/>
      <c r="M311" s="103"/>
      <c r="N311" s="103"/>
    </row>
    <row r="312" spans="2:21">
      <c r="B312" s="23" t="s">
        <v>70</v>
      </c>
      <c r="C312" s="2" t="s">
        <v>95</v>
      </c>
      <c r="D312" s="23" t="s">
        <v>71</v>
      </c>
      <c r="E312" s="51">
        <f t="shared" si="39"/>
        <v>0.32646083925945019</v>
      </c>
      <c r="F312" s="51">
        <f t="shared" si="39"/>
        <v>0.3342401726180837</v>
      </c>
      <c r="G312" s="160">
        <f t="shared" si="39"/>
        <v>0.3342401726180837</v>
      </c>
      <c r="H312" s="144">
        <f t="shared" si="39"/>
        <v>0.34067394058060307</v>
      </c>
      <c r="J312" s="103"/>
      <c r="K312" s="103"/>
      <c r="L312" s="103"/>
      <c r="M312" s="103"/>
      <c r="N312" s="103"/>
    </row>
    <row r="313" spans="2:21">
      <c r="E313" s="26"/>
      <c r="F313" s="26"/>
      <c r="G313" s="26"/>
      <c r="H313" s="124"/>
      <c r="I313" s="8"/>
    </row>
    <row r="314" spans="2:21">
      <c r="B314" s="174" t="s">
        <v>123</v>
      </c>
      <c r="C314" s="68"/>
      <c r="D314" s="68"/>
      <c r="E314" s="68"/>
      <c r="F314" s="105"/>
      <c r="G314" s="68"/>
      <c r="H314" s="121"/>
      <c r="I314" s="96"/>
    </row>
    <row r="315" spans="2:21" ht="25.5">
      <c r="B315" s="23"/>
      <c r="C315" s="2"/>
      <c r="D315" s="2"/>
      <c r="E315" s="24" t="s">
        <v>50</v>
      </c>
      <c r="F315" s="24" t="s">
        <v>51</v>
      </c>
      <c r="G315" s="146" t="s">
        <v>52</v>
      </c>
      <c r="H315" s="117" t="s">
        <v>53</v>
      </c>
      <c r="I315" s="96"/>
    </row>
    <row r="316" spans="2:21">
      <c r="B316" s="169" t="s">
        <v>55</v>
      </c>
      <c r="C316" s="5" t="s">
        <v>56</v>
      </c>
      <c r="D316" s="5" t="s">
        <v>57</v>
      </c>
      <c r="E316" s="22" t="s">
        <v>58</v>
      </c>
      <c r="F316" s="22" t="s">
        <v>59</v>
      </c>
      <c r="G316" s="147" t="s">
        <v>60</v>
      </c>
      <c r="H316" s="118" t="s">
        <v>61</v>
      </c>
      <c r="I316" t="s">
        <v>124</v>
      </c>
      <c r="P316" s="106"/>
    </row>
    <row r="317" spans="2:21">
      <c r="B317" s="23" t="s">
        <v>64</v>
      </c>
      <c r="C317" s="2" t="s">
        <v>65</v>
      </c>
      <c r="D317" s="23" t="s">
        <v>66</v>
      </c>
      <c r="E317" s="16">
        <f>(('Customer Numbers - Northern Sco'!$D$16*E$285)+('Customer Numbers - Northern Sco'!$D$17*E$286)+('Customer Numbers - Northern Sco'!$D$18*E$287))</f>
        <v>9.2703132855742644E-3</v>
      </c>
      <c r="F317" s="16">
        <f>(('Customer Numbers - Northern Sco'!$D$16*F$285)+('Customer Numbers - Northern Sco'!$D$17*F$286)+('Customer Numbers - Northern Sco'!$D$18*F$287))</f>
        <v>6.9988907872763177E-3</v>
      </c>
      <c r="G317" s="150">
        <f>(('Customer Numbers - Northern Sco'!$D$16*G$285)+('Customer Numbers - Northern Sco'!$D$17*G$286)+('Customer Numbers - Northern Sco'!$D$18*G$287))</f>
        <v>4.2026384319002082E-3</v>
      </c>
      <c r="H317" s="123">
        <f>(('Customer Numbers - Northern Sco'!$D$16*H$285)+('Customer Numbers - Northern Sco'!$D$17*H$286)+('Customer Numbers - Northern Sco'!$D$18*H$287))</f>
        <v>3.8065098138476573E-3</v>
      </c>
      <c r="I317" s="99"/>
      <c r="J317" s="56"/>
      <c r="K317" s="56"/>
      <c r="L317" s="56"/>
      <c r="M317" s="56"/>
      <c r="N317" s="56"/>
      <c r="O317" s="11"/>
      <c r="P317" s="56"/>
      <c r="Q317" s="56"/>
      <c r="R317" s="56"/>
      <c r="S317" s="56"/>
      <c r="T317" s="56"/>
      <c r="U317" s="107"/>
    </row>
    <row r="318" spans="2:21">
      <c r="B318" s="23" t="s">
        <v>64</v>
      </c>
      <c r="C318" s="2" t="s">
        <v>68</v>
      </c>
      <c r="D318" s="23" t="s">
        <v>66</v>
      </c>
      <c r="E318" s="16">
        <f>(('Customer Numbers - Northern Sco'!$D$16*E$285)+('Customer Numbers - Northern Sco'!$D$17*E$286)+('Customer Numbers - Northern Sco'!$D$18*E$287))</f>
        <v>9.2703132855742644E-3</v>
      </c>
      <c r="F318" s="16">
        <f>(('Customer Numbers - Northern Sco'!$D$16*F$285)+('Customer Numbers - Northern Sco'!$D$17*F$286)+('Customer Numbers - Northern Sco'!$D$18*F$287))</f>
        <v>6.9988907872763177E-3</v>
      </c>
      <c r="G318" s="150">
        <f>(('Customer Numbers - Northern Sco'!$D$16*G$285)+('Customer Numbers - Northern Sco'!$D$17*G$286)+('Customer Numbers - Northern Sco'!$D$18*G$287))</f>
        <v>4.2026384319002082E-3</v>
      </c>
      <c r="H318" s="123">
        <f>(('Customer Numbers - Northern Sco'!$D$16*H$285)+('Customer Numbers - Northern Sco'!$D$17*H$286)+('Customer Numbers - Northern Sco'!$D$18*H$287))</f>
        <v>3.8065098138476573E-3</v>
      </c>
      <c r="I318" s="99"/>
      <c r="J318" s="56"/>
      <c r="K318" s="56"/>
      <c r="L318" s="56"/>
      <c r="M318" s="56"/>
      <c r="N318" s="56"/>
      <c r="O318" s="11"/>
      <c r="P318" s="56"/>
      <c r="Q318" s="56"/>
      <c r="R318" s="56"/>
      <c r="S318" s="56"/>
      <c r="T318" s="56"/>
      <c r="U318" s="107"/>
    </row>
    <row r="319" spans="2:21">
      <c r="B319" s="23" t="s">
        <v>64</v>
      </c>
      <c r="C319" s="2" t="s">
        <v>69</v>
      </c>
      <c r="D319" s="23" t="s">
        <v>66</v>
      </c>
      <c r="E319" s="16">
        <f>(('Customer Numbers - Northern Sco'!$D$16*E$285)+('Customer Numbers - Northern Sco'!$D$17*E$286)+('Customer Numbers - Northern Sco'!$D$18*E$287))</f>
        <v>9.2703132855742644E-3</v>
      </c>
      <c r="F319" s="16">
        <f>(('Customer Numbers - Northern Sco'!$D$16*F$285)+('Customer Numbers - Northern Sco'!$D$17*F$286)+('Customer Numbers - Northern Sco'!$D$18*F$287))</f>
        <v>6.9988907872763177E-3</v>
      </c>
      <c r="G319" s="150">
        <f>(('Customer Numbers - Northern Sco'!$D$16*G$285)+('Customer Numbers - Northern Sco'!$D$17*G$286)+('Customer Numbers - Northern Sco'!$D$18*G$287))</f>
        <v>4.2026384319002082E-3</v>
      </c>
      <c r="H319" s="123">
        <f>(('Customer Numbers - Northern Sco'!$D$16*H$285)+('Customer Numbers - Northern Sco'!$D$17*H$286)+('Customer Numbers - Northern Sco'!$D$18*H$287))</f>
        <v>3.8065098138476573E-3</v>
      </c>
      <c r="I319" s="99"/>
      <c r="J319" s="56"/>
      <c r="K319" s="56"/>
      <c r="L319" s="56"/>
      <c r="M319" s="56"/>
      <c r="N319" s="56"/>
      <c r="O319" s="11"/>
      <c r="P319" s="56"/>
      <c r="Q319" s="56"/>
      <c r="R319" s="56"/>
      <c r="S319" s="56"/>
      <c r="T319" s="56"/>
      <c r="U319" s="107"/>
    </row>
    <row r="320" spans="2:21">
      <c r="B320" s="23" t="s">
        <v>70</v>
      </c>
      <c r="C320" s="2" t="s">
        <v>65</v>
      </c>
      <c r="D320" s="23" t="s">
        <v>66</v>
      </c>
      <c r="E320" s="16">
        <f>(('Customer Numbers - Northern Sco'!$D$21*E$288)+('Customer Numbers - Northern Sco'!$D$22*E$289)+('Customer Numbers - Northern Sco'!$D$23*E$290))</f>
        <v>2.2874569690167403E-3</v>
      </c>
      <c r="F320" s="16">
        <f>(('Customer Numbers - Northern Sco'!$D$21*F$288)+('Customer Numbers - Northern Sco'!$D$22*F$289)+('Customer Numbers - Northern Sco'!$D$23*F$290))</f>
        <v>1.6889255209544831E-3</v>
      </c>
      <c r="G320" s="150">
        <f>(('Customer Numbers - Northern Sco'!$D$21*G$288)+('Customer Numbers - Northern Sco'!$D$22*G$289)+('Customer Numbers - Northern Sco'!$D$23*G$290))</f>
        <v>1.004512847444707E-3</v>
      </c>
      <c r="H320" s="123">
        <f>(('Customer Numbers - Northern Sco'!$D$21*H$288)+('Customer Numbers - Northern Sco'!$D$22*H$289)+('Customer Numbers - Northern Sco'!$D$23*H$290))</f>
        <v>2.1544705426385534E-3</v>
      </c>
      <c r="I320" s="99"/>
      <c r="J320" s="56"/>
      <c r="K320" s="56"/>
      <c r="L320" s="56"/>
      <c r="M320" s="56"/>
      <c r="N320" s="56"/>
      <c r="P320" s="56"/>
      <c r="Q320" s="56"/>
      <c r="R320" s="56"/>
      <c r="S320" s="56"/>
      <c r="T320" s="56"/>
    </row>
    <row r="321" spans="2:20">
      <c r="B321" s="23" t="s">
        <v>70</v>
      </c>
      <c r="C321" s="2" t="s">
        <v>68</v>
      </c>
      <c r="D321" s="23" t="s">
        <v>66</v>
      </c>
      <c r="E321" s="16">
        <f>(('Customer Numbers - Northern Sco'!$D$21*E$288)+('Customer Numbers - Northern Sco'!$D$22*E$289)+('Customer Numbers - Northern Sco'!$D$23*E$290))</f>
        <v>2.2874569690167403E-3</v>
      </c>
      <c r="F321" s="16">
        <f>(('Customer Numbers - Northern Sco'!$D$21*F$288)+('Customer Numbers - Northern Sco'!$D$22*F$289)+('Customer Numbers - Northern Sco'!$D$23*F$290))</f>
        <v>1.6889255209544831E-3</v>
      </c>
      <c r="G321" s="150">
        <f>(('Customer Numbers - Northern Sco'!$D$21*G$288)+('Customer Numbers - Northern Sco'!$D$22*G$289)+('Customer Numbers - Northern Sco'!$D$23*G$290))</f>
        <v>1.004512847444707E-3</v>
      </c>
      <c r="H321" s="123">
        <f>(('Customer Numbers - Northern Sco'!$D$21*H$288)+('Customer Numbers - Northern Sco'!$D$22*H$289)+('Customer Numbers - Northern Sco'!$D$23*H$290))</f>
        <v>2.1544705426385534E-3</v>
      </c>
      <c r="I321" s="99"/>
      <c r="J321" s="56"/>
      <c r="K321" s="56"/>
      <c r="L321" s="56"/>
      <c r="M321" s="56"/>
      <c r="N321" s="56"/>
      <c r="P321" s="56"/>
      <c r="Q321" s="56"/>
      <c r="R321" s="56"/>
      <c r="S321" s="56"/>
      <c r="T321" s="56"/>
    </row>
    <row r="322" spans="2:20">
      <c r="B322" s="23" t="s">
        <v>70</v>
      </c>
      <c r="C322" s="2" t="s">
        <v>69</v>
      </c>
      <c r="D322" s="23" t="s">
        <v>66</v>
      </c>
      <c r="E322" s="16">
        <f>(('Customer Numbers - Northern Sco'!$D$21*E$288)+('Customer Numbers - Northern Sco'!$D$22*E$289)+('Customer Numbers - Northern Sco'!$D$23*E$290))</f>
        <v>2.2874569690167403E-3</v>
      </c>
      <c r="F322" s="16">
        <f>(('Customer Numbers - Northern Sco'!$D$21*F$288)+('Customer Numbers - Northern Sco'!$D$22*F$289)+('Customer Numbers - Northern Sco'!$D$23*F$290))</f>
        <v>1.6889255209544831E-3</v>
      </c>
      <c r="G322" s="150">
        <f>(('Customer Numbers - Northern Sco'!$D$21*G$288)+('Customer Numbers - Northern Sco'!$D$22*G$289)+('Customer Numbers - Northern Sco'!$D$23*G$290))</f>
        <v>1.004512847444707E-3</v>
      </c>
      <c r="H322" s="123">
        <f>(('Customer Numbers - Northern Sco'!$D$21*H$288)+('Customer Numbers - Northern Sco'!$D$22*H$289)+('Customer Numbers - Northern Sco'!$D$23*H$290))</f>
        <v>2.1544705426385534E-3</v>
      </c>
      <c r="I322" s="99"/>
      <c r="J322" s="56"/>
      <c r="K322" s="56"/>
      <c r="L322" s="56"/>
      <c r="M322" s="56"/>
      <c r="N322" s="56"/>
      <c r="P322" s="56"/>
      <c r="Q322" s="56"/>
      <c r="R322" s="56"/>
      <c r="S322" s="56"/>
      <c r="T322" s="56"/>
    </row>
    <row r="323" spans="2:20">
      <c r="B323" s="23" t="s">
        <v>64</v>
      </c>
      <c r="C323" s="2" t="s">
        <v>65</v>
      </c>
      <c r="D323" s="23" t="s">
        <v>71</v>
      </c>
      <c r="E323" s="16">
        <f>(('Customer Numbers - Northern Sco'!$D$16*E$291)+('Customer Numbers - Northern Sco'!$D$17*E$292)+('Customer Numbers - Northern Sco'!$D$18*E$293))</f>
        <v>7.0367929483716226E-3</v>
      </c>
      <c r="F323" s="16">
        <f>(('Customer Numbers - Northern Sco'!$D$16*F$291)+('Customer Numbers - Northern Sco'!$D$17*F$292)+('Customer Numbers - Northern Sco'!$D$18*F$293))</f>
        <v>8.1499718813754733E-3</v>
      </c>
      <c r="G323" s="150">
        <f>(('Customer Numbers - Northern Sco'!$D$16*G$291)+('Customer Numbers - Northern Sco'!$D$17*G$292)+('Customer Numbers - Northern Sco'!$D$18*G$293))</f>
        <v>8.1499718813754733E-3</v>
      </c>
      <c r="H323" s="123">
        <f>(('Customer Numbers - Northern Sco'!$D$16*H$291)+('Customer Numbers - Northern Sco'!$D$17*H$292)+('Customer Numbers - Northern Sco'!$D$18*H$293))</f>
        <v>8.1641385280680333E-3</v>
      </c>
      <c r="I323" s="99"/>
      <c r="J323" s="56"/>
      <c r="K323" s="56"/>
      <c r="L323" s="56"/>
      <c r="M323" s="56"/>
      <c r="N323" s="56"/>
      <c r="P323" s="56"/>
      <c r="Q323" s="56"/>
      <c r="R323" s="56"/>
      <c r="S323" s="56"/>
      <c r="T323" s="56"/>
    </row>
    <row r="324" spans="2:20">
      <c r="B324" s="23" t="s">
        <v>64</v>
      </c>
      <c r="C324" s="2" t="s">
        <v>68</v>
      </c>
      <c r="D324" s="23" t="s">
        <v>71</v>
      </c>
      <c r="E324" s="16">
        <f>(('Customer Numbers - Northern Sco'!$D$16*E$291)+('Customer Numbers - Northern Sco'!$D$17*E$292)+('Customer Numbers - Northern Sco'!$D$18*E$293))</f>
        <v>7.0367929483716226E-3</v>
      </c>
      <c r="F324" s="16">
        <f>(('Customer Numbers - Northern Sco'!$D$16*F$291)+('Customer Numbers - Northern Sco'!$D$17*F$292)+('Customer Numbers - Northern Sco'!$D$18*F$293))</f>
        <v>8.1499718813754733E-3</v>
      </c>
      <c r="G324" s="150">
        <f>(('Customer Numbers - Northern Sco'!$D$16*G$291)+('Customer Numbers - Northern Sco'!$D$17*G$292)+('Customer Numbers - Northern Sco'!$D$18*G$293))</f>
        <v>8.1499718813754733E-3</v>
      </c>
      <c r="H324" s="123">
        <f>(('Customer Numbers - Northern Sco'!$D$16*H$291)+('Customer Numbers - Northern Sco'!$D$17*H$292)+('Customer Numbers - Northern Sco'!$D$18*H$293))</f>
        <v>8.1641385280680333E-3</v>
      </c>
      <c r="I324" s="99"/>
      <c r="J324" s="56"/>
      <c r="K324" s="56"/>
      <c r="L324" s="56"/>
      <c r="M324" s="56"/>
      <c r="N324" s="56"/>
      <c r="P324" s="56"/>
      <c r="Q324" s="56"/>
      <c r="R324" s="56"/>
      <c r="S324" s="56"/>
      <c r="T324" s="56"/>
    </row>
    <row r="325" spans="2:20">
      <c r="B325" s="23" t="s">
        <v>64</v>
      </c>
      <c r="C325" s="2" t="s">
        <v>69</v>
      </c>
      <c r="D325" s="23" t="s">
        <v>71</v>
      </c>
      <c r="E325" s="16">
        <f>(('Customer Numbers - Northern Sco'!$D$16*E$291)+('Customer Numbers - Northern Sco'!$D$17*E$292)+('Customer Numbers - Northern Sco'!$D$18*E$293))</f>
        <v>7.0367929483716226E-3</v>
      </c>
      <c r="F325" s="16">
        <f>(('Customer Numbers - Northern Sco'!$D$16*F$291)+('Customer Numbers - Northern Sco'!$D$17*F$292)+('Customer Numbers - Northern Sco'!$D$18*F$293))</f>
        <v>8.1499718813754733E-3</v>
      </c>
      <c r="G325" s="150">
        <f>(('Customer Numbers - Northern Sco'!$D$16*G$291)+('Customer Numbers - Northern Sco'!$D$17*G$292)+('Customer Numbers - Northern Sco'!$D$18*G$293))</f>
        <v>8.1499718813754733E-3</v>
      </c>
      <c r="H325" s="123">
        <f>(('Customer Numbers - Northern Sco'!$D$16*H$291)+('Customer Numbers - Northern Sco'!$D$17*H$292)+('Customer Numbers - Northern Sco'!$D$18*H$293))</f>
        <v>8.1641385280680333E-3</v>
      </c>
      <c r="I325" s="99"/>
      <c r="J325" s="56"/>
      <c r="K325" s="56"/>
      <c r="L325" s="56"/>
      <c r="M325" s="56"/>
      <c r="N325" s="56"/>
      <c r="P325" s="56"/>
      <c r="Q325" s="56"/>
      <c r="R325" s="56"/>
      <c r="S325" s="56"/>
      <c r="T325" s="56"/>
    </row>
    <row r="326" spans="2:20">
      <c r="B326" s="23" t="s">
        <v>70</v>
      </c>
      <c r="C326" s="2" t="s">
        <v>65</v>
      </c>
      <c r="D326" s="23" t="s">
        <v>71</v>
      </c>
      <c r="E326" s="16">
        <f>(('Customer Numbers - Northern Sco'!$D$21*E$294)+('Customer Numbers - Northern Sco'!$D$22*E$295)+('Customer Numbers - Northern Sco'!$D$23*E$296))</f>
        <v>3.6730108758517344E-3</v>
      </c>
      <c r="F326" s="16">
        <f>(('Customer Numbers - Northern Sco'!$D$21*F$294)+('Customer Numbers - Northern Sco'!$D$22*F$295)+('Customer Numbers - Northern Sco'!$D$23*F$296))</f>
        <v>3.7511266206305604E-3</v>
      </c>
      <c r="G326" s="150">
        <f>(('Customer Numbers - Northern Sco'!$D$21*G$294)+('Customer Numbers - Northern Sco'!$D$22*G$295)+('Customer Numbers - Northern Sco'!$D$23*G$296))</f>
        <v>3.7511266206305604E-3</v>
      </c>
      <c r="H326" s="123">
        <f>(('Customer Numbers - Northern Sco'!$D$21*H$294)+('Customer Numbers - Northern Sco'!$D$22*H$295)+('Customer Numbers - Northern Sco'!$D$23*H$296))</f>
        <v>3.7904515891544832E-3</v>
      </c>
      <c r="I326" s="99"/>
      <c r="J326" s="56"/>
      <c r="K326" s="56"/>
      <c r="L326" s="56"/>
      <c r="M326" s="56"/>
      <c r="N326" s="56"/>
      <c r="P326" s="56"/>
      <c r="Q326" s="56"/>
      <c r="R326" s="56"/>
      <c r="S326" s="56"/>
      <c r="T326" s="56"/>
    </row>
    <row r="327" spans="2:20">
      <c r="B327" s="23" t="s">
        <v>70</v>
      </c>
      <c r="C327" s="2" t="s">
        <v>68</v>
      </c>
      <c r="D327" s="23" t="s">
        <v>71</v>
      </c>
      <c r="E327" s="16">
        <f>(('Customer Numbers - Northern Sco'!$D$21*E$294)+('Customer Numbers - Northern Sco'!$D$22*E$295)+('Customer Numbers - Northern Sco'!$D$23*E$296))</f>
        <v>3.6730108758517344E-3</v>
      </c>
      <c r="F327" s="16">
        <f>(('Customer Numbers - Northern Sco'!$D$21*F$294)+('Customer Numbers - Northern Sco'!$D$22*F$295)+('Customer Numbers - Northern Sco'!$D$23*F$296))</f>
        <v>3.7511266206305604E-3</v>
      </c>
      <c r="G327" s="150">
        <f>(('Customer Numbers - Northern Sco'!$D$21*G$294)+('Customer Numbers - Northern Sco'!$D$22*G$295)+('Customer Numbers - Northern Sco'!$D$23*G$296))</f>
        <v>3.7511266206305604E-3</v>
      </c>
      <c r="H327" s="123">
        <f>(('Customer Numbers - Northern Sco'!$D$21*H$294)+('Customer Numbers - Northern Sco'!$D$22*H$295)+('Customer Numbers - Northern Sco'!$D$23*H$296))</f>
        <v>3.7904515891544832E-3</v>
      </c>
      <c r="I327" s="99"/>
      <c r="J327" s="56"/>
      <c r="K327" s="56"/>
      <c r="L327" s="56"/>
      <c r="M327" s="56"/>
      <c r="N327" s="56"/>
      <c r="P327" s="56"/>
      <c r="Q327" s="56"/>
      <c r="R327" s="56"/>
      <c r="S327" s="56"/>
      <c r="T327" s="56"/>
    </row>
    <row r="328" spans="2:20">
      <c r="B328" s="23" t="s">
        <v>70</v>
      </c>
      <c r="C328" s="2" t="s">
        <v>69</v>
      </c>
      <c r="D328" s="23" t="s">
        <v>71</v>
      </c>
      <c r="E328" s="16">
        <f>(('Customer Numbers - Northern Sco'!$D$21*E$294)+('Customer Numbers - Northern Sco'!$D$22*E$295)+('Customer Numbers - Northern Sco'!$D$23*E$296))</f>
        <v>3.6730108758517344E-3</v>
      </c>
      <c r="F328" s="16">
        <f>(('Customer Numbers - Northern Sco'!$D$21*F$294)+('Customer Numbers - Northern Sco'!$D$22*F$295)+('Customer Numbers - Northern Sco'!$D$23*F$296))</f>
        <v>3.7511266206305604E-3</v>
      </c>
      <c r="G328" s="150">
        <f>(('Customer Numbers - Northern Sco'!$D$21*G$294)+('Customer Numbers - Northern Sco'!$D$22*G$295)+('Customer Numbers - Northern Sco'!$D$23*G$296))</f>
        <v>3.7511266206305604E-3</v>
      </c>
      <c r="H328" s="123">
        <f>(('Customer Numbers - Northern Sco'!$D$21*H$294)+('Customer Numbers - Northern Sco'!$D$22*H$295)+('Customer Numbers - Northern Sco'!$D$23*H$296))</f>
        <v>3.7904515891544832E-3</v>
      </c>
      <c r="I328" s="99"/>
      <c r="J328" s="56"/>
      <c r="K328" s="56"/>
      <c r="L328" s="56"/>
      <c r="M328" s="56"/>
      <c r="N328" s="56"/>
      <c r="P328" s="56"/>
      <c r="Q328" s="56"/>
      <c r="R328" s="56"/>
      <c r="S328" s="56"/>
      <c r="T328" s="56"/>
    </row>
    <row r="329" spans="2:20">
      <c r="E329" s="26"/>
      <c r="F329" s="26"/>
      <c r="G329" s="26"/>
      <c r="H329" s="124"/>
      <c r="I329" s="101"/>
    </row>
    <row r="330" spans="2:20" s="82" customFormat="1">
      <c r="B330" s="172" t="s">
        <v>29</v>
      </c>
      <c r="F330" s="108"/>
      <c r="G330" s="109" t="s">
        <v>125</v>
      </c>
      <c r="H330" s="132"/>
      <c r="I330" s="110"/>
    </row>
    <row r="331" spans="2:20" ht="25.5">
      <c r="B331" s="23"/>
      <c r="C331" s="2"/>
      <c r="D331" s="2"/>
      <c r="E331" s="24" t="s">
        <v>50</v>
      </c>
      <c r="F331" s="24" t="s">
        <v>51</v>
      </c>
      <c r="G331" s="146" t="s">
        <v>52</v>
      </c>
      <c r="H331" s="117" t="s">
        <v>53</v>
      </c>
    </row>
    <row r="332" spans="2:20">
      <c r="B332" s="169" t="s">
        <v>55</v>
      </c>
      <c r="C332" s="5" t="s">
        <v>56</v>
      </c>
      <c r="D332" s="5" t="s">
        <v>57</v>
      </c>
      <c r="E332" s="22" t="s">
        <v>58</v>
      </c>
      <c r="F332" s="22" t="s">
        <v>59</v>
      </c>
      <c r="G332" s="147" t="s">
        <v>60</v>
      </c>
      <c r="H332" s="118" t="s">
        <v>61</v>
      </c>
      <c r="I332" t="s">
        <v>126</v>
      </c>
    </row>
    <row r="333" spans="2:20">
      <c r="B333" s="23" t="s">
        <v>64</v>
      </c>
      <c r="C333" s="2" t="s">
        <v>65</v>
      </c>
      <c r="D333" s="23" t="s">
        <v>66</v>
      </c>
      <c r="E333" s="16">
        <f t="shared" ref="E333:H344" si="40">E301+E317</f>
        <v>0.66453085574507886</v>
      </c>
      <c r="F333" s="16">
        <f t="shared" si="40"/>
        <v>0.50148721260427276</v>
      </c>
      <c r="G333" s="150">
        <f t="shared" si="40"/>
        <v>0.30083480835659759</v>
      </c>
      <c r="H333" s="123">
        <f t="shared" si="40"/>
        <v>0.27366740883143154</v>
      </c>
      <c r="I333" s="8" t="s">
        <v>127</v>
      </c>
      <c r="K333" s="56"/>
      <c r="L333" s="56"/>
      <c r="M333" s="56"/>
      <c r="N333" s="56"/>
    </row>
    <row r="334" spans="2:20">
      <c r="B334" s="23" t="s">
        <v>64</v>
      </c>
      <c r="C334" s="2" t="s">
        <v>68</v>
      </c>
      <c r="D334" s="23" t="s">
        <v>66</v>
      </c>
      <c r="E334" s="16">
        <f t="shared" si="40"/>
        <v>0.66105443643970274</v>
      </c>
      <c r="F334" s="16">
        <f t="shared" si="40"/>
        <v>0.49514178234456513</v>
      </c>
      <c r="G334" s="150">
        <f t="shared" si="40"/>
        <v>0.29342356026409211</v>
      </c>
      <c r="H334" s="123">
        <f t="shared" si="40"/>
        <v>0.27207792582821883</v>
      </c>
      <c r="J334" s="56"/>
      <c r="K334" s="56"/>
      <c r="L334" s="56"/>
      <c r="M334" s="56"/>
      <c r="N334" s="56"/>
    </row>
    <row r="335" spans="2:20">
      <c r="B335" s="23" t="s">
        <v>64</v>
      </c>
      <c r="C335" s="2" t="s">
        <v>69</v>
      </c>
      <c r="D335" s="23" t="s">
        <v>66</v>
      </c>
      <c r="E335" s="16">
        <f t="shared" si="40"/>
        <v>0.68002661459417102</v>
      </c>
      <c r="F335" s="16">
        <f t="shared" si="40"/>
        <v>0.51318618334127397</v>
      </c>
      <c r="G335" s="150">
        <f t="shared" si="40"/>
        <v>0.30785971352048164</v>
      </c>
      <c r="H335" s="123">
        <f t="shared" si="40"/>
        <v>0.27992032702821662</v>
      </c>
      <c r="J335" s="56"/>
      <c r="K335" s="56"/>
      <c r="L335" s="56"/>
      <c r="M335" s="56"/>
      <c r="N335" s="56"/>
    </row>
    <row r="336" spans="2:20">
      <c r="B336" s="23" t="s">
        <v>70</v>
      </c>
      <c r="C336" s="2" t="s">
        <v>65</v>
      </c>
      <c r="D336" s="23" t="s">
        <v>66</v>
      </c>
      <c r="E336" s="16">
        <f t="shared" si="40"/>
        <v>0.17089672298266312</v>
      </c>
      <c r="F336" s="16">
        <f t="shared" si="40"/>
        <v>0.12612642035809885</v>
      </c>
      <c r="G336" s="150">
        <f t="shared" si="40"/>
        <v>7.4929913442828802E-2</v>
      </c>
      <c r="H336" s="123">
        <f t="shared" si="40"/>
        <v>6.8139479777630574E-2</v>
      </c>
      <c r="J336" s="56"/>
      <c r="K336" s="56"/>
      <c r="L336" s="56"/>
      <c r="M336" s="56"/>
      <c r="N336" s="56"/>
    </row>
    <row r="337" spans="2:14">
      <c r="B337" s="23" t="s">
        <v>70</v>
      </c>
      <c r="C337" s="2" t="s">
        <v>68</v>
      </c>
      <c r="D337" s="23" t="s">
        <v>66</v>
      </c>
      <c r="E337" s="16">
        <f t="shared" si="40"/>
        <v>0.17746026694827782</v>
      </c>
      <c r="F337" s="16">
        <f t="shared" si="40"/>
        <v>0.12965091202264606</v>
      </c>
      <c r="G337" s="150">
        <f t="shared" si="40"/>
        <v>7.429020881780557E-2</v>
      </c>
      <c r="H337" s="123">
        <f t="shared" si="40"/>
        <v>6.8411907826305948E-2</v>
      </c>
      <c r="J337" s="56"/>
      <c r="K337" s="56"/>
      <c r="L337" s="56"/>
      <c r="M337" s="56"/>
      <c r="N337" s="56"/>
    </row>
    <row r="338" spans="2:14">
      <c r="B338" s="23" t="s">
        <v>70</v>
      </c>
      <c r="C338" s="2" t="s">
        <v>69</v>
      </c>
      <c r="D338" s="23" t="s">
        <v>66</v>
      </c>
      <c r="E338" s="16">
        <f t="shared" si="40"/>
        <v>0.17487699411768712</v>
      </c>
      <c r="F338" s="16">
        <f t="shared" si="40"/>
        <v>0.12906522165198728</v>
      </c>
      <c r="G338" s="150">
        <f t="shared" si="40"/>
        <v>7.667780795870402E-2</v>
      </c>
      <c r="H338" s="123">
        <f t="shared" si="40"/>
        <v>7.156255596479881E-2</v>
      </c>
      <c r="J338" s="56"/>
      <c r="K338" s="56"/>
      <c r="L338" s="56"/>
      <c r="M338" s="56"/>
      <c r="N338" s="56"/>
    </row>
    <row r="339" spans="2:14">
      <c r="B339" s="23" t="s">
        <v>64</v>
      </c>
      <c r="C339" s="2" t="s">
        <v>65</v>
      </c>
      <c r="D339" s="23" t="s">
        <v>71</v>
      </c>
      <c r="E339" s="16">
        <f t="shared" si="40"/>
        <v>0.52235349912844542</v>
      </c>
      <c r="F339" s="16">
        <f t="shared" si="40"/>
        <v>0.60183500784983146</v>
      </c>
      <c r="G339" s="150">
        <f t="shared" si="40"/>
        <v>0.60183500784983146</v>
      </c>
      <c r="H339" s="123">
        <f t="shared" si="40"/>
        <v>0.60965012107116134</v>
      </c>
      <c r="J339" s="56"/>
      <c r="K339" s="56"/>
      <c r="L339" s="56"/>
      <c r="M339" s="56"/>
      <c r="N339" s="56"/>
    </row>
    <row r="340" spans="2:14">
      <c r="B340" s="23" t="s">
        <v>64</v>
      </c>
      <c r="C340" s="2" t="s">
        <v>68</v>
      </c>
      <c r="D340" s="23" t="s">
        <v>71</v>
      </c>
      <c r="E340" s="16">
        <f t="shared" si="40"/>
        <v>0.52746513055591648</v>
      </c>
      <c r="F340" s="16">
        <f t="shared" si="40"/>
        <v>0.6077552690693242</v>
      </c>
      <c r="G340" s="150">
        <f t="shared" si="40"/>
        <v>0.6077552690693242</v>
      </c>
      <c r="H340" s="123">
        <f t="shared" si="40"/>
        <v>0.61558067315426013</v>
      </c>
      <c r="J340" s="56"/>
      <c r="K340" s="56"/>
      <c r="L340" s="56"/>
      <c r="M340" s="56"/>
      <c r="N340" s="56"/>
    </row>
    <row r="341" spans="2:14">
      <c r="B341" s="23" t="s">
        <v>64</v>
      </c>
      <c r="C341" s="2" t="s">
        <v>69</v>
      </c>
      <c r="D341" s="23" t="s">
        <v>71</v>
      </c>
      <c r="E341" s="16">
        <f t="shared" si="40"/>
        <v>0.56260068923497442</v>
      </c>
      <c r="F341" s="16">
        <f t="shared" si="40"/>
        <v>0.64527532495196349</v>
      </c>
      <c r="G341" s="150">
        <f t="shared" si="40"/>
        <v>0.64527532495196349</v>
      </c>
      <c r="H341" s="123">
        <f t="shared" si="40"/>
        <v>0.65062937977246238</v>
      </c>
      <c r="J341" s="56"/>
      <c r="K341" s="56"/>
      <c r="L341" s="56"/>
      <c r="M341" s="56"/>
      <c r="N341" s="56"/>
    </row>
    <row r="342" spans="2:14">
      <c r="B342" s="23" t="s">
        <v>70</v>
      </c>
      <c r="C342" s="2" t="s">
        <v>65</v>
      </c>
      <c r="D342" s="23" t="s">
        <v>71</v>
      </c>
      <c r="E342" s="16">
        <f t="shared" si="40"/>
        <v>0.30237785799187145</v>
      </c>
      <c r="F342" s="16">
        <f t="shared" si="40"/>
        <v>0.30803888964528658</v>
      </c>
      <c r="G342" s="150">
        <f t="shared" si="40"/>
        <v>0.30803888964528658</v>
      </c>
      <c r="H342" s="123">
        <f t="shared" si="40"/>
        <v>0.3171416768421485</v>
      </c>
      <c r="J342" s="56"/>
      <c r="K342" s="56"/>
      <c r="L342" s="56"/>
      <c r="M342" s="56"/>
      <c r="N342" s="56"/>
    </row>
    <row r="343" spans="2:14">
      <c r="B343" s="23" t="s">
        <v>70</v>
      </c>
      <c r="C343" s="2" t="s">
        <v>68</v>
      </c>
      <c r="D343" s="23" t="s">
        <v>71</v>
      </c>
      <c r="E343" s="16">
        <f t="shared" si="40"/>
        <v>0.30497186832822126</v>
      </c>
      <c r="F343" s="16">
        <f t="shared" si="40"/>
        <v>0.31068806808656091</v>
      </c>
      <c r="G343" s="150">
        <f t="shared" si="40"/>
        <v>0.31068806808656091</v>
      </c>
      <c r="H343" s="123">
        <f t="shared" si="40"/>
        <v>0.31981862796863275</v>
      </c>
      <c r="J343" s="56"/>
      <c r="K343" s="56"/>
      <c r="L343" s="56"/>
      <c r="M343" s="56"/>
      <c r="N343" s="56"/>
    </row>
    <row r="344" spans="2:14">
      <c r="B344" s="23" t="s">
        <v>70</v>
      </c>
      <c r="C344" s="2" t="s">
        <v>69</v>
      </c>
      <c r="D344" s="23" t="s">
        <v>71</v>
      </c>
      <c r="E344" s="16">
        <f t="shared" si="40"/>
        <v>0.33013385013530194</v>
      </c>
      <c r="F344" s="16">
        <f t="shared" si="40"/>
        <v>0.33799129923871424</v>
      </c>
      <c r="G344" s="150">
        <f t="shared" si="40"/>
        <v>0.33799129923871424</v>
      </c>
      <c r="H344" s="123">
        <f t="shared" si="40"/>
        <v>0.34446439216975755</v>
      </c>
      <c r="J344" s="56"/>
      <c r="K344" s="56"/>
      <c r="L344" s="56"/>
      <c r="M344" s="56"/>
      <c r="N344" s="56"/>
    </row>
    <row r="345" spans="2:14">
      <c r="D345" s="12"/>
      <c r="E345" s="26"/>
      <c r="F345" s="26"/>
      <c r="G345" s="26"/>
      <c r="H345" s="124"/>
    </row>
    <row r="346" spans="2:14">
      <c r="B346" s="170" t="s">
        <v>72</v>
      </c>
      <c r="C346" s="68"/>
      <c r="D346" s="68"/>
      <c r="E346" s="68"/>
      <c r="F346" s="68"/>
      <c r="G346" s="68"/>
      <c r="H346" s="121"/>
    </row>
    <row r="347" spans="2:14" ht="25.5">
      <c r="B347" s="23"/>
      <c r="C347" s="2"/>
      <c r="D347" s="2"/>
      <c r="E347" s="24" t="s">
        <v>50</v>
      </c>
      <c r="F347" s="24" t="s">
        <v>51</v>
      </c>
      <c r="G347" s="146" t="s">
        <v>52</v>
      </c>
      <c r="H347" s="117" t="s">
        <v>53</v>
      </c>
    </row>
    <row r="348" spans="2:14">
      <c r="B348" s="169"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3" t="s">
        <v>64</v>
      </c>
      <c r="C350" s="2" t="s">
        <v>65</v>
      </c>
      <c r="D350" s="23" t="s">
        <v>66</v>
      </c>
      <c r="E350" s="69">
        <f>(E333*'TDCV Values'!$C$4)</f>
        <v>1927.1394816607287</v>
      </c>
      <c r="F350" s="69">
        <f>(F333*'TDCV Values'!$C$4)</f>
        <v>1454.312916552391</v>
      </c>
      <c r="G350" s="149">
        <f>(G333*'TDCV Values'!$C$4)</f>
        <v>872.420944234133</v>
      </c>
      <c r="H350" s="122">
        <f>(H333*'TDCV Values'!$D$4)</f>
        <v>793.63548561115147</v>
      </c>
    </row>
    <row r="351" spans="2:14">
      <c r="B351" s="23" t="s">
        <v>64</v>
      </c>
      <c r="C351" s="2" t="s">
        <v>68</v>
      </c>
      <c r="D351" s="23" t="s">
        <v>66</v>
      </c>
      <c r="E351" s="69">
        <f>(E334*'TDCV Values'!$C$4)</f>
        <v>1917.0578656751379</v>
      </c>
      <c r="F351" s="69">
        <f>(F334*'TDCV Values'!$C$4)</f>
        <v>1435.9111687992388</v>
      </c>
      <c r="G351" s="149">
        <f>(G334*'TDCV Values'!$C$4)</f>
        <v>850.92832476586716</v>
      </c>
      <c r="H351" s="122">
        <f>(H334*'TDCV Values'!$D$4)</f>
        <v>789.02598490183459</v>
      </c>
    </row>
    <row r="352" spans="2:14">
      <c r="B352" s="23" t="s">
        <v>64</v>
      </c>
      <c r="C352" s="2" t="s">
        <v>69</v>
      </c>
      <c r="D352" s="23" t="s">
        <v>66</v>
      </c>
      <c r="E352" s="69">
        <f>(E335*'TDCV Values'!$C$4)</f>
        <v>1972.0771823230959</v>
      </c>
      <c r="F352" s="69">
        <f>(F335*'TDCV Values'!$C$4)</f>
        <v>1488.2399316896945</v>
      </c>
      <c r="G352" s="149">
        <f>(G335*'TDCV Values'!$C$4)</f>
        <v>892.79316920939675</v>
      </c>
      <c r="H352" s="122">
        <f>(H335*'TDCV Values'!$D$4)</f>
        <v>811.76894838182818</v>
      </c>
    </row>
    <row r="353" spans="2:9">
      <c r="B353" s="23" t="s">
        <v>70</v>
      </c>
      <c r="C353" s="2" t="s">
        <v>65</v>
      </c>
      <c r="D353" s="23" t="s">
        <v>66</v>
      </c>
      <c r="E353" s="69">
        <f>(E336*'TDCV Values'!$C$5)</f>
        <v>2050.7606757919575</v>
      </c>
      <c r="F353" s="69">
        <f>(F336*'TDCV Values'!$C$5)</f>
        <v>1513.5170442971862</v>
      </c>
      <c r="G353" s="149">
        <f>(G336*'TDCV Values'!$C$5)</f>
        <v>899.15896131394561</v>
      </c>
      <c r="H353" s="122">
        <f>(H336*'TDCV Values'!$D$5)</f>
        <v>817.67375733156689</v>
      </c>
    </row>
    <row r="354" spans="2:9">
      <c r="B354" s="23" t="s">
        <v>70</v>
      </c>
      <c r="C354" s="2" t="s">
        <v>68</v>
      </c>
      <c r="D354" s="23" t="s">
        <v>66</v>
      </c>
      <c r="E354" s="69">
        <f>(E337*'TDCV Values'!$C$5)</f>
        <v>2129.5232033793341</v>
      </c>
      <c r="F354" s="69">
        <f>(F337*'TDCV Values'!$C$5)</f>
        <v>1555.8109442717528</v>
      </c>
      <c r="G354" s="149">
        <f>(G337*'TDCV Values'!$C$5)</f>
        <v>891.48250581366688</v>
      </c>
      <c r="H354" s="122">
        <f>(H337*'TDCV Values'!$D$5)</f>
        <v>820.94289391567133</v>
      </c>
    </row>
    <row r="355" spans="2:9">
      <c r="B355" s="23" t="s">
        <v>70</v>
      </c>
      <c r="C355" s="2" t="s">
        <v>69</v>
      </c>
      <c r="D355" s="23" t="s">
        <v>66</v>
      </c>
      <c r="E355" s="69">
        <f>(E338*'TDCV Values'!$C$5)</f>
        <v>2098.5239294122453</v>
      </c>
      <c r="F355" s="69">
        <f>(F338*'TDCV Values'!$C$5)</f>
        <v>1548.7826598238473</v>
      </c>
      <c r="G355" s="149">
        <f>(G338*'TDCV Values'!$C$5)</f>
        <v>920.13369550444827</v>
      </c>
      <c r="H355" s="122">
        <f>(H338*'TDCV Values'!$D$5)</f>
        <v>858.75067157758576</v>
      </c>
    </row>
    <row r="356" spans="2:9">
      <c r="B356" s="241" t="s">
        <v>75</v>
      </c>
      <c r="C356" s="255"/>
      <c r="D356" s="255"/>
      <c r="E356" s="255"/>
      <c r="F356" s="255"/>
      <c r="G356" s="255"/>
      <c r="H356" s="255"/>
      <c r="I356" t="s">
        <v>76</v>
      </c>
    </row>
    <row r="357" spans="2:9">
      <c r="B357" s="23" t="s">
        <v>64</v>
      </c>
      <c r="C357" s="2" t="s">
        <v>65</v>
      </c>
      <c r="D357" s="23" t="s">
        <v>71</v>
      </c>
      <c r="E357" s="16">
        <f>E339*365</f>
        <v>190.65902718188258</v>
      </c>
      <c r="F357" s="16">
        <f t="shared" ref="F357:H357" si="41">F339*365</f>
        <v>219.66977786518848</v>
      </c>
      <c r="G357" s="150">
        <f t="shared" si="41"/>
        <v>219.66977786518848</v>
      </c>
      <c r="H357" s="123">
        <f t="shared" si="41"/>
        <v>222.52229419097389</v>
      </c>
    </row>
    <row r="358" spans="2:9">
      <c r="B358" s="23" t="s">
        <v>64</v>
      </c>
      <c r="C358" s="2" t="s">
        <v>68</v>
      </c>
      <c r="D358" s="23" t="s">
        <v>71</v>
      </c>
      <c r="E358" s="16">
        <f t="shared" ref="E358:H362" si="42">E340*365</f>
        <v>192.52477265290952</v>
      </c>
      <c r="F358" s="16">
        <f t="shared" si="42"/>
        <v>221.83067321030333</v>
      </c>
      <c r="G358" s="150">
        <f t="shared" si="42"/>
        <v>221.83067321030333</v>
      </c>
      <c r="H358" s="123">
        <f t="shared" si="42"/>
        <v>224.68694570130495</v>
      </c>
    </row>
    <row r="359" spans="2:9">
      <c r="B359" s="23" t="s">
        <v>64</v>
      </c>
      <c r="C359" s="2" t="s">
        <v>69</v>
      </c>
      <c r="D359" s="23" t="s">
        <v>71</v>
      </c>
      <c r="E359" s="16">
        <f t="shared" si="42"/>
        <v>205.34925157076566</v>
      </c>
      <c r="F359" s="16">
        <f t="shared" si="42"/>
        <v>235.52549360746667</v>
      </c>
      <c r="G359" s="150">
        <f t="shared" si="42"/>
        <v>235.52549360746667</v>
      </c>
      <c r="H359" s="123">
        <f t="shared" si="42"/>
        <v>237.47972361694877</v>
      </c>
    </row>
    <row r="360" spans="2:9">
      <c r="B360" s="23" t="s">
        <v>70</v>
      </c>
      <c r="C360" s="2" t="s">
        <v>65</v>
      </c>
      <c r="D360" s="23" t="s">
        <v>71</v>
      </c>
      <c r="E360" s="16">
        <f t="shared" si="42"/>
        <v>110.36791816703308</v>
      </c>
      <c r="F360" s="16">
        <f t="shared" si="42"/>
        <v>112.4341947205296</v>
      </c>
      <c r="G360" s="150">
        <f t="shared" si="42"/>
        <v>112.4341947205296</v>
      </c>
      <c r="H360" s="123">
        <f t="shared" si="42"/>
        <v>115.7567120473842</v>
      </c>
    </row>
    <row r="361" spans="2:9">
      <c r="B361" s="23" t="s">
        <v>70</v>
      </c>
      <c r="C361" s="2" t="s">
        <v>68</v>
      </c>
      <c r="D361" s="23" t="s">
        <v>71</v>
      </c>
      <c r="E361" s="16">
        <f t="shared" si="42"/>
        <v>111.31473193980077</v>
      </c>
      <c r="F361" s="16">
        <f t="shared" si="42"/>
        <v>113.40114485159474</v>
      </c>
      <c r="G361" s="150">
        <f t="shared" si="42"/>
        <v>113.40114485159474</v>
      </c>
      <c r="H361" s="123">
        <f t="shared" si="42"/>
        <v>116.73379920855095</v>
      </c>
    </row>
    <row r="362" spans="2:9">
      <c r="B362" s="23" t="s">
        <v>70</v>
      </c>
      <c r="C362" s="2" t="s">
        <v>69</v>
      </c>
      <c r="D362" s="23" t="s">
        <v>71</v>
      </c>
      <c r="E362" s="16">
        <f t="shared" si="42"/>
        <v>120.49885529938521</v>
      </c>
      <c r="F362" s="16">
        <f t="shared" si="42"/>
        <v>123.3668242221307</v>
      </c>
      <c r="G362" s="150">
        <f t="shared" si="42"/>
        <v>123.3668242221307</v>
      </c>
      <c r="H362" s="123">
        <f t="shared" si="42"/>
        <v>125.7295031419615</v>
      </c>
    </row>
    <row r="363" spans="2:9">
      <c r="B363" s="241" t="s">
        <v>77</v>
      </c>
      <c r="C363" s="242"/>
      <c r="D363" s="242"/>
      <c r="E363" s="242"/>
      <c r="F363" s="242"/>
      <c r="G363" s="242"/>
      <c r="H363" s="242"/>
      <c r="I363" t="s">
        <v>78</v>
      </c>
    </row>
    <row r="364" spans="2:9">
      <c r="B364" s="23" t="s">
        <v>64</v>
      </c>
      <c r="C364" s="2" t="s">
        <v>65</v>
      </c>
      <c r="D364" s="2"/>
      <c r="E364" s="16">
        <f>E350+E357</f>
        <v>2117.7985088426112</v>
      </c>
      <c r="F364" s="16">
        <f t="shared" ref="F364:H364" si="43">F350+F357</f>
        <v>1673.9826944175795</v>
      </c>
      <c r="G364" s="150">
        <f t="shared" si="43"/>
        <v>1092.0907220993215</v>
      </c>
      <c r="H364" s="123">
        <f t="shared" si="43"/>
        <v>1016.1577798021253</v>
      </c>
    </row>
    <row r="365" spans="2:9">
      <c r="B365" s="23" t="s">
        <v>64</v>
      </c>
      <c r="C365" s="2" t="s">
        <v>68</v>
      </c>
      <c r="D365" s="2"/>
      <c r="E365" s="16">
        <f t="shared" ref="E365:H369" si="44">E351+E358</f>
        <v>2109.5826383280473</v>
      </c>
      <c r="F365" s="16">
        <f t="shared" si="44"/>
        <v>1657.7418420095421</v>
      </c>
      <c r="G365" s="150">
        <f t="shared" si="44"/>
        <v>1072.7589979761706</v>
      </c>
      <c r="H365" s="123">
        <f t="shared" si="44"/>
        <v>1013.7129306031395</v>
      </c>
    </row>
    <row r="366" spans="2:9">
      <c r="B366" s="23" t="s">
        <v>64</v>
      </c>
      <c r="C366" s="2" t="s">
        <v>69</v>
      </c>
      <c r="D366" s="2"/>
      <c r="E366" s="16">
        <f t="shared" si="44"/>
        <v>2177.4264338938615</v>
      </c>
      <c r="F366" s="16">
        <f t="shared" si="44"/>
        <v>1723.7654252971611</v>
      </c>
      <c r="G366" s="150">
        <f t="shared" si="44"/>
        <v>1128.3186628168635</v>
      </c>
      <c r="H366" s="123">
        <f t="shared" si="44"/>
        <v>1049.2486719987769</v>
      </c>
    </row>
    <row r="367" spans="2:9">
      <c r="B367" s="23" t="s">
        <v>70</v>
      </c>
      <c r="C367" s="2" t="s">
        <v>65</v>
      </c>
      <c r="D367" s="2"/>
      <c r="E367" s="16">
        <f t="shared" si="44"/>
        <v>2161.1285939589907</v>
      </c>
      <c r="F367" s="16">
        <f t="shared" si="44"/>
        <v>1625.9512390177158</v>
      </c>
      <c r="G367" s="150">
        <f t="shared" si="44"/>
        <v>1011.5931560344752</v>
      </c>
      <c r="H367" s="123">
        <f t="shared" si="44"/>
        <v>933.4304693789511</v>
      </c>
    </row>
    <row r="368" spans="2:9">
      <c r="B368" s="23" t="s">
        <v>70</v>
      </c>
      <c r="C368" s="2" t="s">
        <v>68</v>
      </c>
      <c r="D368" s="2"/>
      <c r="E368" s="16">
        <f t="shared" si="44"/>
        <v>2240.8379353191349</v>
      </c>
      <c r="F368" s="16">
        <f t="shared" si="44"/>
        <v>1669.2120891233476</v>
      </c>
      <c r="G368" s="150">
        <f t="shared" si="44"/>
        <v>1004.8836506652616</v>
      </c>
      <c r="H368" s="123">
        <f t="shared" si="44"/>
        <v>937.67669312422231</v>
      </c>
    </row>
    <row r="369" spans="2:14">
      <c r="B369" s="23" t="s">
        <v>70</v>
      </c>
      <c r="C369" s="2" t="s">
        <v>69</v>
      </c>
      <c r="D369" s="2"/>
      <c r="E369" s="16">
        <f t="shared" si="44"/>
        <v>2219.0227847116303</v>
      </c>
      <c r="F369" s="16">
        <f t="shared" si="44"/>
        <v>1672.1494840459779</v>
      </c>
      <c r="G369" s="150">
        <f t="shared" si="44"/>
        <v>1043.5005197265789</v>
      </c>
      <c r="H369" s="123">
        <f t="shared" si="44"/>
        <v>984.48017471954722</v>
      </c>
    </row>
    <row r="370" spans="2:14">
      <c r="B370" s="251" t="s">
        <v>77</v>
      </c>
      <c r="C370" s="251"/>
      <c r="D370" s="251"/>
      <c r="E370" s="251"/>
      <c r="F370" s="251"/>
      <c r="G370" s="251"/>
      <c r="H370" s="251"/>
      <c r="I370" t="s">
        <v>79</v>
      </c>
    </row>
    <row r="371" spans="2:14">
      <c r="B371" s="23" t="s">
        <v>80</v>
      </c>
      <c r="C371" s="2" t="s">
        <v>65</v>
      </c>
      <c r="D371" s="2"/>
      <c r="E371" s="16">
        <f>E364+E367</f>
        <v>4278.9271028016019</v>
      </c>
      <c r="F371" s="16">
        <f t="shared" ref="F371:H371" si="45">F364+F367</f>
        <v>3299.9339334352953</v>
      </c>
      <c r="G371" s="150">
        <f t="shared" si="45"/>
        <v>2103.6838781337965</v>
      </c>
      <c r="H371" s="123">
        <f t="shared" si="45"/>
        <v>1949.5882491810764</v>
      </c>
    </row>
    <row r="372" spans="2:14">
      <c r="B372" s="23" t="s">
        <v>80</v>
      </c>
      <c r="C372" s="2" t="s">
        <v>68</v>
      </c>
      <c r="D372" s="2"/>
      <c r="E372" s="16">
        <f t="shared" ref="E372:H373" si="46">E365+E368</f>
        <v>4350.4205736471822</v>
      </c>
      <c r="F372" s="16">
        <f t="shared" si="46"/>
        <v>3326.9539311328899</v>
      </c>
      <c r="G372" s="150">
        <f t="shared" si="46"/>
        <v>2077.6426486414321</v>
      </c>
      <c r="H372" s="123">
        <f t="shared" si="46"/>
        <v>1951.3896237273618</v>
      </c>
    </row>
    <row r="373" spans="2:14">
      <c r="B373" s="23" t="s">
        <v>80</v>
      </c>
      <c r="C373" s="2" t="s">
        <v>69</v>
      </c>
      <c r="D373" s="2"/>
      <c r="E373" s="16">
        <f t="shared" si="46"/>
        <v>4396.4492186054922</v>
      </c>
      <c r="F373" s="16">
        <f t="shared" si="46"/>
        <v>3395.9149093431388</v>
      </c>
      <c r="G373" s="150">
        <f t="shared" si="46"/>
        <v>2171.8191825434424</v>
      </c>
      <c r="H373" s="123">
        <f t="shared" si="46"/>
        <v>2033.7288467183241</v>
      </c>
    </row>
    <row r="374" spans="2:14">
      <c r="D374" s="12"/>
      <c r="E374" s="26"/>
      <c r="F374" s="26"/>
      <c r="G374" s="26"/>
      <c r="H374" s="124"/>
    </row>
    <row r="375" spans="2:14">
      <c r="B375" s="81" t="s">
        <v>30</v>
      </c>
      <c r="C375" s="82"/>
      <c r="D375" s="82"/>
      <c r="E375" s="93"/>
      <c r="F375" s="93"/>
      <c r="G375" s="93"/>
      <c r="H375" s="139"/>
    </row>
    <row r="376" spans="2:14" ht="25.5">
      <c r="B376" s="23"/>
      <c r="C376" s="2"/>
      <c r="D376" s="2"/>
      <c r="E376" s="24" t="s">
        <v>50</v>
      </c>
      <c r="F376" s="24" t="s">
        <v>51</v>
      </c>
      <c r="G376" s="146" t="s">
        <v>52</v>
      </c>
      <c r="H376" s="117" t="s">
        <v>53</v>
      </c>
      <c r="I376" t="s">
        <v>128</v>
      </c>
    </row>
    <row r="377" spans="2:14">
      <c r="B377" s="169"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3" t="s">
        <v>64</v>
      </c>
      <c r="C379" s="2" t="s">
        <v>65</v>
      </c>
      <c r="D379" s="2"/>
      <c r="E379" s="16">
        <f t="shared" ref="E379:H384" si="47">E364-E38</f>
        <v>11.60039015284292</v>
      </c>
      <c r="F379" s="16">
        <f t="shared" si="47"/>
        <v>9.9496084173886175</v>
      </c>
      <c r="G379" s="150">
        <f t="shared" si="47"/>
        <v>7.73107098383025</v>
      </c>
      <c r="H379" s="123">
        <f t="shared" si="47"/>
        <v>8.7429161194219205</v>
      </c>
      <c r="J379" s="13"/>
      <c r="K379" s="13"/>
      <c r="L379" s="13"/>
      <c r="M379" s="13"/>
      <c r="N379" s="13"/>
    </row>
    <row r="380" spans="2:14">
      <c r="B380" s="23" t="s">
        <v>64</v>
      </c>
      <c r="C380" s="2" t="s">
        <v>68</v>
      </c>
      <c r="D380" s="2"/>
      <c r="E380" s="16">
        <f t="shared" si="47"/>
        <v>14.633134576766679</v>
      </c>
      <c r="F380" s="16">
        <f t="shared" si="47"/>
        <v>8.2933514604978882</v>
      </c>
      <c r="G380" s="150">
        <f t="shared" si="47"/>
        <v>0.18421962990737484</v>
      </c>
      <c r="H380" s="123">
        <f t="shared" si="47"/>
        <v>-6.1982827445478961</v>
      </c>
      <c r="J380" s="13"/>
      <c r="K380" s="13"/>
      <c r="L380" s="13"/>
      <c r="M380" s="13"/>
      <c r="N380" s="13"/>
    </row>
    <row r="381" spans="2:14">
      <c r="B381" s="23" t="s">
        <v>64</v>
      </c>
      <c r="C381" s="2" t="s">
        <v>69</v>
      </c>
      <c r="D381" s="2"/>
      <c r="E381" s="16">
        <f t="shared" si="47"/>
        <v>-53.990628713200294</v>
      </c>
      <c r="F381" s="16">
        <f t="shared" si="47"/>
        <v>-42.508785844910562</v>
      </c>
      <c r="G381" s="150">
        <f t="shared" si="47"/>
        <v>-27.444788869832792</v>
      </c>
      <c r="H381" s="123">
        <f t="shared" si="47"/>
        <v>-25.320366683355132</v>
      </c>
      <c r="J381" s="13"/>
      <c r="K381" s="13"/>
      <c r="L381" s="13"/>
      <c r="M381" s="13"/>
      <c r="N381" s="13"/>
    </row>
    <row r="382" spans="2:14">
      <c r="B382" s="23" t="s">
        <v>70</v>
      </c>
      <c r="C382" s="2" t="s">
        <v>65</v>
      </c>
      <c r="D382" s="2"/>
      <c r="E382" s="16">
        <f t="shared" si="47"/>
        <v>14.460675142734999</v>
      </c>
      <c r="F382" s="16">
        <f t="shared" si="47"/>
        <v>12.130081079504407</v>
      </c>
      <c r="G382" s="150">
        <f t="shared" si="47"/>
        <v>9.7174065661315581</v>
      </c>
      <c r="H382" s="123">
        <f t="shared" si="47"/>
        <v>3.4249344916067912</v>
      </c>
      <c r="J382" s="13"/>
      <c r="K382" s="13"/>
      <c r="L382" s="13"/>
      <c r="M382" s="13"/>
      <c r="N382" s="13"/>
    </row>
    <row r="383" spans="2:14">
      <c r="B383" s="23" t="s">
        <v>70</v>
      </c>
      <c r="C383" s="2" t="s">
        <v>68</v>
      </c>
      <c r="D383" s="2"/>
      <c r="E383" s="16">
        <f t="shared" si="47"/>
        <v>1.8583998924250409</v>
      </c>
      <c r="F383" s="16">
        <f t="shared" si="47"/>
        <v>-4.2981810799903997</v>
      </c>
      <c r="G383" s="150">
        <f t="shared" si="47"/>
        <v>-12.511133162107853</v>
      </c>
      <c r="H383" s="123">
        <f t="shared" si="47"/>
        <v>-5.0469833978216911</v>
      </c>
      <c r="J383" s="13"/>
      <c r="K383" s="13"/>
      <c r="L383" s="13"/>
      <c r="M383" s="13"/>
      <c r="N383" s="13"/>
    </row>
    <row r="384" spans="2:14">
      <c r="B384" s="23" t="s">
        <v>70</v>
      </c>
      <c r="C384" s="2" t="s">
        <v>69</v>
      </c>
      <c r="D384" s="2"/>
      <c r="E384" s="16">
        <f t="shared" si="47"/>
        <v>-54.835474248096943</v>
      </c>
      <c r="F384" s="16">
        <f t="shared" si="47"/>
        <v>-41.043078453529233</v>
      </c>
      <c r="G384" s="150">
        <f t="shared" si="47"/>
        <v>-25.208800940400124</v>
      </c>
      <c r="H384" s="123">
        <f t="shared" si="47"/>
        <v>-8.3457421202823525</v>
      </c>
      <c r="J384" s="13"/>
      <c r="K384" s="13"/>
      <c r="L384" s="13"/>
      <c r="M384" s="13"/>
      <c r="N384" s="13"/>
    </row>
    <row r="385" spans="2:14">
      <c r="B385" s="251" t="s">
        <v>77</v>
      </c>
      <c r="C385" s="251"/>
      <c r="D385" s="251"/>
      <c r="E385" s="251"/>
      <c r="F385" s="251"/>
      <c r="G385" s="251"/>
      <c r="H385" s="251"/>
      <c r="J385" s="13"/>
      <c r="K385" s="13"/>
      <c r="L385" s="13"/>
      <c r="M385" s="13"/>
      <c r="N385" s="13"/>
    </row>
    <row r="386" spans="2:14">
      <c r="B386" s="23" t="s">
        <v>80</v>
      </c>
      <c r="C386" s="2" t="s">
        <v>65</v>
      </c>
      <c r="D386" s="2"/>
      <c r="E386" s="16">
        <f>E379+E382</f>
        <v>26.061065295577919</v>
      </c>
      <c r="F386" s="16">
        <f t="shared" ref="F386:H388" si="48">F379+F382</f>
        <v>22.079689496893025</v>
      </c>
      <c r="G386" s="150">
        <f t="shared" si="48"/>
        <v>17.448477549961808</v>
      </c>
      <c r="H386" s="123">
        <f t="shared" si="48"/>
        <v>12.167850611028712</v>
      </c>
      <c r="J386" s="13"/>
      <c r="K386" s="13"/>
      <c r="L386" s="13"/>
      <c r="M386" s="13"/>
      <c r="N386" s="13"/>
    </row>
    <row r="387" spans="2:14">
      <c r="B387" s="23" t="s">
        <v>80</v>
      </c>
      <c r="C387" s="2" t="s">
        <v>68</v>
      </c>
      <c r="D387" s="2"/>
      <c r="E387" s="16">
        <f>E380+E383</f>
        <v>16.49153446919172</v>
      </c>
      <c r="F387" s="16">
        <f t="shared" si="48"/>
        <v>3.9951703805074885</v>
      </c>
      <c r="G387" s="150">
        <f t="shared" si="48"/>
        <v>-12.326913532200479</v>
      </c>
      <c r="H387" s="123">
        <f t="shared" si="48"/>
        <v>-11.245266142369587</v>
      </c>
      <c r="J387" s="13"/>
      <c r="K387" s="13"/>
      <c r="L387" s="13"/>
      <c r="M387" s="13"/>
      <c r="N387" s="13"/>
    </row>
    <row r="388" spans="2:14">
      <c r="B388" s="23" t="s">
        <v>80</v>
      </c>
      <c r="C388" s="2" t="s">
        <v>69</v>
      </c>
      <c r="D388" s="2"/>
      <c r="E388" s="16">
        <f>E381+E384</f>
        <v>-108.82610296129724</v>
      </c>
      <c r="F388" s="16">
        <f t="shared" si="48"/>
        <v>-83.551864298439796</v>
      </c>
      <c r="G388" s="150">
        <f t="shared" si="48"/>
        <v>-52.653589810232916</v>
      </c>
      <c r="H388" s="123">
        <f t="shared" si="48"/>
        <v>-33.666108803637485</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3E9F-FFC1-43C8-B46D-A37C81DA97BD}">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style="12"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135</v>
      </c>
      <c r="B2" s="166"/>
      <c r="H2" s="114"/>
    </row>
    <row r="3" spans="1:9" s="66" customFormat="1">
      <c r="A3" s="65" t="s">
        <v>49</v>
      </c>
      <c r="B3" s="167"/>
      <c r="C3" s="65"/>
      <c r="H3" s="115"/>
    </row>
    <row r="4" spans="1:9">
      <c r="A4" s="8"/>
      <c r="B4" s="168"/>
      <c r="C4" s="8"/>
    </row>
    <row r="5" spans="1:9" ht="25.5">
      <c r="A5" s="2"/>
      <c r="B5" s="23"/>
      <c r="C5" s="2"/>
      <c r="D5" s="2"/>
      <c r="E5" s="24" t="s">
        <v>50</v>
      </c>
      <c r="F5" s="24" t="s">
        <v>51</v>
      </c>
      <c r="G5" s="146" t="s">
        <v>52</v>
      </c>
      <c r="H5" s="117" t="s">
        <v>53</v>
      </c>
    </row>
    <row r="6" spans="1:9">
      <c r="A6" s="5" t="s">
        <v>54</v>
      </c>
      <c r="B6" s="169" t="s">
        <v>55</v>
      </c>
      <c r="C6" s="5" t="s">
        <v>56</v>
      </c>
      <c r="D6" s="5" t="s">
        <v>57</v>
      </c>
      <c r="E6" s="22" t="s">
        <v>58</v>
      </c>
      <c r="F6" s="22" t="s">
        <v>59</v>
      </c>
      <c r="G6" s="147" t="s">
        <v>60</v>
      </c>
      <c r="H6" s="118" t="s">
        <v>61</v>
      </c>
      <c r="I6" t="s">
        <v>62</v>
      </c>
    </row>
    <row r="7" spans="1:9" ht="13.5" customHeight="1">
      <c r="A7" s="2" t="s">
        <v>136</v>
      </c>
      <c r="B7" s="23"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0.67711504748745377</v>
      </c>
      <c r="F7" s="48" cm="1">
        <f t="array" ref="F7">INDEX('Regional Cap levels'!$F$361:$J$528,MATCH($A7&amp;$B7&amp;$C7&amp;$D7,'Regional Cap levels'!$B$361:$B$528&amp;'Regional Cap levels'!$C$361:$C$528&amp;'Regional Cap levels'!$D$361:$D$528&amp;'Regional Cap levels'!$E$361:$E$528,0),MATCH(F$6,'Regional Cap levels'!$F$360:$J$360,0))</f>
        <v>0.5091623768248239</v>
      </c>
      <c r="G7" s="148" cm="1">
        <f t="array" ref="G7">INDEX('Regional Cap levels'!$F$361:$J$528,MATCH($A7&amp;$B7&amp;$C7&amp;$D7,'Regional Cap levels'!$B$361:$B$528&amp;'Regional Cap levels'!$C$361:$C$528&amp;'Regional Cap levels'!$D$361:$D$528&amp;'Regional Cap levels'!$E$361:$E$528,0),MATCH(G$6,'Regional Cap levels'!$F$360:$J$360,0))</f>
        <v>0.30295170395717769</v>
      </c>
      <c r="H7" s="119" cm="1">
        <f t="array" ref="H7">INDEX('Regional Cap levels'!$F$361:$J$528,MATCH($A7&amp;$B7&amp;$C7&amp;$D7,'Regional Cap levels'!$B$361:$B$528&amp;'Regional Cap levels'!$C$361:$C$528&amp;'Regional Cap levels'!$D$361:$D$528&amp;'Regional Cap levels'!$E$361:$E$528,0),MATCH(H$6,'Regional Cap levels'!$F$360:$J$360,0))</f>
        <v>0.27510999108355516</v>
      </c>
      <c r="I7" s="8" t="s">
        <v>67</v>
      </c>
    </row>
    <row r="8" spans="1:9" ht="13.5" customHeight="1">
      <c r="A8" s="2" t="s">
        <v>136</v>
      </c>
      <c r="B8" s="23"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0.66672424103728678</v>
      </c>
      <c r="F8" s="48" cm="1">
        <f t="array" ref="F8">INDEX('Regional Cap levels'!$F$361:$J$528,MATCH($A8&amp;$B8&amp;$C8&amp;$D8,'Regional Cap levels'!$B$361:$B$528&amp;'Regional Cap levels'!$C$361:$C$528&amp;'Regional Cap levels'!$D$361:$D$528&amp;'Regional Cap levels'!$E$361:$E$528,0),MATCH(F$6,'Regional Cap levels'!$F$360:$J$360,0))</f>
        <v>0.49757964617381123</v>
      </c>
      <c r="G8" s="148" cm="1">
        <f t="array" ref="G8">INDEX('Regional Cap levels'!$F$361:$J$528,MATCH($A8&amp;$B8&amp;$C8&amp;$D8,'Regional Cap levels'!$B$361:$B$528&amp;'Regional Cap levels'!$C$361:$C$528&amp;'Regional Cap levels'!$D$361:$D$528&amp;'Regional Cap levels'!$E$361:$E$528,0),MATCH(G$6,'Regional Cap levels'!$F$360:$J$360,0))</f>
        <v>0.29236493447038581</v>
      </c>
      <c r="H8" s="119" cm="1">
        <f t="array" ref="H8">INDEX('Regional Cap levels'!$F$361:$J$528,MATCH($A8&amp;$B8&amp;$C8&amp;$D8,'Regional Cap levels'!$B$361:$B$528&amp;'Regional Cap levels'!$C$361:$C$528&amp;'Regional Cap levels'!$D$361:$D$528&amp;'Regional Cap levels'!$E$361:$E$528,0),MATCH(H$6,'Regional Cap levels'!$F$360:$J$360,0))</f>
        <v>0.27074069410247609</v>
      </c>
    </row>
    <row r="9" spans="1:9" ht="13.5" customHeight="1">
      <c r="A9" s="2" t="s">
        <v>136</v>
      </c>
      <c r="B9" s="23"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0.71317419306598384</v>
      </c>
      <c r="F9" s="48" cm="1">
        <f t="array" ref="F9">INDEX('Regional Cap levels'!$F$361:$J$528,MATCH($A9&amp;$B9&amp;$C9&amp;$D9,'Regional Cap levels'!$B$361:$B$528&amp;'Regional Cap levels'!$C$361:$C$528&amp;'Regional Cap levels'!$D$361:$D$528&amp;'Regional Cap levels'!$E$361:$E$528,0),MATCH(F$6,'Regional Cap levels'!$F$360:$J$360,0))</f>
        <v>0.53628538216594013</v>
      </c>
      <c r="G9" s="148" cm="1">
        <f t="array" ref="G9">INDEX('Regional Cap levels'!$F$361:$J$528,MATCH($A9&amp;$B9&amp;$C9&amp;$D9,'Regional Cap levels'!$B$361:$B$528&amp;'Regional Cap levels'!$C$361:$C$528&amp;'Regional Cap levels'!$D$361:$D$528&amp;'Regional Cap levels'!$E$361:$E$528,0),MATCH(G$6,'Regional Cap levels'!$F$360:$J$360,0))</f>
        <v>0.31910477364030104</v>
      </c>
      <c r="H9" s="119" cm="1">
        <f t="array" ref="H9">INDEX('Regional Cap levels'!$F$361:$J$528,MATCH($A9&amp;$B9&amp;$C9&amp;$D9,'Regional Cap levels'!$B$361:$B$528&amp;'Regional Cap levels'!$C$361:$C$528&amp;'Regional Cap levels'!$D$361:$D$528&amp;'Regional Cap levels'!$E$361:$E$528,0),MATCH(H$6,'Regional Cap levels'!$F$360:$J$360,0))</f>
        <v>0.28959788480578524</v>
      </c>
    </row>
    <row r="10" spans="1:9" ht="13.5" customHeight="1">
      <c r="A10" s="2" t="s">
        <v>136</v>
      </c>
      <c r="B10" s="23"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0.17202897691548655</v>
      </c>
      <c r="F10" s="48" cm="1">
        <f t="array" ref="F10">INDEX('Regional Cap levels'!$F$361:$J$528,MATCH($A10&amp;$B10&amp;$C10&amp;$D10,'Regional Cap levels'!$B$361:$B$528&amp;'Regional Cap levels'!$C$361:$C$528&amp;'Regional Cap levels'!$D$361:$D$528&amp;'Regional Cap levels'!$E$361:$E$528,0),MATCH(F$6,'Regional Cap levels'!$F$360:$J$360,0))</f>
        <v>0.12706881925354641</v>
      </c>
      <c r="G10" s="148" cm="1">
        <f t="array" ref="G10">INDEX('Regional Cap levels'!$F$361:$J$528,MATCH($A10&amp;$B10&amp;$C10&amp;$D10,'Regional Cap levels'!$B$361:$B$528&amp;'Regional Cap levels'!$C$361:$C$528&amp;'Regional Cap levels'!$D$361:$D$528&amp;'Regional Cap levels'!$E$361:$E$528,0),MATCH(G$6,'Regional Cap levels'!$F$360:$J$360,0))</f>
        <v>7.6073368547724049E-2</v>
      </c>
      <c r="H10" s="119" cm="1">
        <f t="array" ref="H10">INDEX('Regional Cap levels'!$F$361:$J$528,MATCH($A10&amp;$B10&amp;$C10&amp;$D10,'Regional Cap levels'!$B$361:$B$528&amp;'Regional Cap levels'!$C$361:$C$528&amp;'Regional Cap levels'!$D$361:$D$528&amp;'Regional Cap levels'!$E$361:$E$528,0),MATCH(H$6,'Regional Cap levels'!$F$360:$J$360,0))</f>
        <v>6.9923350168423687E-2</v>
      </c>
    </row>
    <row r="11" spans="1:9" ht="13.5" customHeight="1">
      <c r="A11" s="2" t="s">
        <v>136</v>
      </c>
      <c r="B11" s="23"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0.17675128997830575</v>
      </c>
      <c r="F11" s="48" cm="1">
        <f t="array" ref="F11">INDEX('Regional Cap levels'!$F$361:$J$528,MATCH($A11&amp;$B11&amp;$C11&amp;$D11,'Regional Cap levels'!$B$361:$B$528&amp;'Regional Cap levels'!$C$361:$C$528&amp;'Regional Cap levels'!$D$361:$D$528&amp;'Regional Cap levels'!$E$361:$E$528,0),MATCH(F$6,'Regional Cap levels'!$F$360:$J$360,0))</f>
        <v>0.12933897236016198</v>
      </c>
      <c r="G11" s="148" cm="1">
        <f t="array" ref="G11">INDEX('Regional Cap levels'!$F$361:$J$528,MATCH($A11&amp;$B11&amp;$C11&amp;$D11,'Regional Cap levels'!$B$361:$B$528&amp;'Regional Cap levels'!$C$361:$C$528&amp;'Regional Cap levels'!$D$361:$D$528&amp;'Regional Cap levels'!$E$361:$E$528,0),MATCH(G$6,'Regional Cap levels'!$F$360:$J$360,0))</f>
        <v>7.4662681828831262E-2</v>
      </c>
      <c r="H11" s="119" cm="1">
        <f t="array" ref="H11">INDEX('Regional Cap levels'!$F$361:$J$528,MATCH($A11&amp;$B11&amp;$C11&amp;$D11,'Regional Cap levels'!$B$361:$B$528&amp;'Regional Cap levels'!$C$361:$C$528&amp;'Regional Cap levels'!$D$361:$D$528&amp;'Regional Cap levels'!$E$361:$E$528,0),MATCH(H$6,'Regional Cap levels'!$F$360:$J$360,0))</f>
        <v>6.7629434898700949E-2</v>
      </c>
    </row>
    <row r="12" spans="1:9" ht="13.5" customHeight="1">
      <c r="A12" s="2" t="s">
        <v>136</v>
      </c>
      <c r="B12" s="23"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0.18118866160970165</v>
      </c>
      <c r="F12" s="48" cm="1">
        <f t="array" ref="F12">INDEX('Regional Cap levels'!$F$361:$J$528,MATCH($A12&amp;$B12&amp;$C12&amp;$D12,'Regional Cap levels'!$B$361:$B$528&amp;'Regional Cap levels'!$C$361:$C$528&amp;'Regional Cap levels'!$D$361:$D$528&amp;'Regional Cap levels'!$E$361:$E$528,0),MATCH(F$6,'Regional Cap levels'!$F$360:$J$360,0))</f>
        <v>0.13383753778997423</v>
      </c>
      <c r="G12" s="148" cm="1">
        <f t="array" ref="G12">INDEX('Regional Cap levels'!$F$361:$J$528,MATCH($A12&amp;$B12&amp;$C12&amp;$D12,'Regional Cap levels'!$B$361:$B$528&amp;'Regional Cap levels'!$C$361:$C$528&amp;'Regional Cap levels'!$D$361:$D$528&amp;'Regional Cap levels'!$E$361:$E$528,0),MATCH(G$6,'Regional Cap levels'!$F$360:$J$360,0))</f>
        <v>8.0130600970596877E-2</v>
      </c>
      <c r="H12" s="119" cm="1">
        <f t="array" ref="H12">INDEX('Regional Cap levels'!$F$361:$J$528,MATCH($A12&amp;$B12&amp;$C12&amp;$D12,'Regional Cap levels'!$B$361:$B$528&amp;'Regional Cap levels'!$C$361:$C$528&amp;'Regional Cap levels'!$D$361:$D$528&amp;'Regional Cap levels'!$E$361:$E$528,0),MATCH(H$6,'Regional Cap levels'!$F$360:$J$360,0))</f>
        <v>7.360171587202903E-2</v>
      </c>
    </row>
    <row r="13" spans="1:9" ht="13.5" customHeight="1">
      <c r="A13" s="2" t="s">
        <v>136</v>
      </c>
      <c r="B13" s="23"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0.44412383402479871</v>
      </c>
      <c r="F13" s="48" cm="1">
        <f t="array" ref="F13">INDEX('Regional Cap levels'!$F$361:$J$528,MATCH($A13&amp;$B13&amp;$C13&amp;$D13,'Regional Cap levels'!$B$361:$B$528&amp;'Regional Cap levels'!$C$361:$C$528&amp;'Regional Cap levels'!$D$361:$D$528&amp;'Regional Cap levels'!$E$361:$E$528,0),MATCH(F$6,'Regional Cap levels'!$F$360:$J$360,0))</f>
        <v>0.49597025260985644</v>
      </c>
      <c r="G13" s="148" cm="1">
        <f t="array" ref="G13">INDEX('Regional Cap levels'!$F$361:$J$528,MATCH($A13&amp;$B13&amp;$C13&amp;$D13,'Regional Cap levels'!$B$361:$B$528&amp;'Regional Cap levels'!$C$361:$C$528&amp;'Regional Cap levels'!$D$361:$D$528&amp;'Regional Cap levels'!$E$361:$E$528,0),MATCH(G$6,'Regional Cap levels'!$F$360:$J$360,0))</f>
        <v>0.49597025260985644</v>
      </c>
      <c r="H13" s="119" cm="1">
        <f t="array" ref="H13">INDEX('Regional Cap levels'!$F$361:$J$528,MATCH($A13&amp;$B13&amp;$C13&amp;$D13,'Regional Cap levels'!$B$361:$B$528&amp;'Regional Cap levels'!$C$361:$C$528&amp;'Regional Cap levels'!$D$361:$D$528&amp;'Regional Cap levels'!$E$361:$E$528,0),MATCH(H$6,'Regional Cap levels'!$F$360:$J$360,0))</f>
        <v>0.49984365285137788</v>
      </c>
    </row>
    <row r="14" spans="1:9" ht="13.5" customHeight="1">
      <c r="A14" s="2" t="s">
        <v>136</v>
      </c>
      <c r="B14" s="23"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0.49475664121643764</v>
      </c>
      <c r="F14" s="48" cm="1">
        <f t="array" ref="F14">INDEX('Regional Cap levels'!$F$361:$J$528,MATCH($A14&amp;$B14&amp;$C14&amp;$D14,'Regional Cap levels'!$B$361:$B$528&amp;'Regional Cap levels'!$C$361:$C$528&amp;'Regional Cap levels'!$D$361:$D$528&amp;'Regional Cap levels'!$E$361:$E$528,0),MATCH(F$6,'Regional Cap levels'!$F$360:$J$360,0))</f>
        <v>0.54728208618753404</v>
      </c>
      <c r="G14" s="148" cm="1">
        <f t="array" ref="G14">INDEX('Regional Cap levels'!$F$361:$J$528,MATCH($A14&amp;$B14&amp;$C14&amp;$D14,'Regional Cap levels'!$B$361:$B$528&amp;'Regional Cap levels'!$C$361:$C$528&amp;'Regional Cap levels'!$D$361:$D$528&amp;'Regional Cap levels'!$E$361:$E$528,0),MATCH(G$6,'Regional Cap levels'!$F$360:$J$360,0))</f>
        <v>0.54728208618753404</v>
      </c>
      <c r="H14" s="119" cm="1">
        <f t="array" ref="H14">INDEX('Regional Cap levels'!$F$361:$J$528,MATCH($A14&amp;$B14&amp;$C14&amp;$D14,'Regional Cap levels'!$B$361:$B$528&amp;'Regional Cap levels'!$C$361:$C$528&amp;'Regional Cap levels'!$D$361:$D$528&amp;'Regional Cap levels'!$E$361:$E$528,0),MATCH(H$6,'Regional Cap levels'!$F$360:$J$360,0))</f>
        <v>0.56916452201704015</v>
      </c>
    </row>
    <row r="15" spans="1:9" ht="13.5" customHeight="1">
      <c r="A15" s="2" t="s">
        <v>136</v>
      </c>
      <c r="B15" s="23"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0.5035026229244286</v>
      </c>
      <c r="F15" s="48" cm="1">
        <f t="array" ref="F15">INDEX('Regional Cap levels'!$F$361:$J$528,MATCH($A15&amp;$B15&amp;$C15&amp;$D15,'Regional Cap levels'!$B$361:$B$528&amp;'Regional Cap levels'!$C$361:$C$528&amp;'Regional Cap levels'!$D$361:$D$528&amp;'Regional Cap levels'!$E$361:$E$528,0),MATCH(F$6,'Regional Cap levels'!$F$360:$J$360,0))</f>
        <v>0.55955577665761269</v>
      </c>
      <c r="G15" s="148" cm="1">
        <f t="array" ref="G15">INDEX('Regional Cap levels'!$F$361:$J$528,MATCH($A15&amp;$B15&amp;$C15&amp;$D15,'Regional Cap levels'!$B$361:$B$528&amp;'Regional Cap levels'!$C$361:$C$528&amp;'Regional Cap levels'!$D$361:$D$528&amp;'Regional Cap levels'!$E$361:$E$528,0),MATCH(G$6,'Regional Cap levels'!$F$360:$J$360,0))</f>
        <v>0.55955577665761269</v>
      </c>
      <c r="H15" s="119" cm="1">
        <f t="array" ref="H15">INDEX('Regional Cap levels'!$F$361:$J$528,MATCH($A15&amp;$B15&amp;$C15&amp;$D15,'Regional Cap levels'!$B$361:$B$528&amp;'Regional Cap levels'!$C$361:$C$528&amp;'Regional Cap levels'!$D$361:$D$528&amp;'Regional Cap levels'!$E$361:$E$528,0),MATCH(H$6,'Regional Cap levels'!$F$360:$J$360,0))</f>
        <v>0.56467213280601347</v>
      </c>
    </row>
    <row r="16" spans="1:9" ht="13.5" customHeight="1">
      <c r="A16" s="2" t="s">
        <v>136</v>
      </c>
      <c r="B16" s="23"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0.29615135303245105</v>
      </c>
    </row>
    <row r="17" spans="1:9" ht="13.5" customHeight="1">
      <c r="A17" s="2" t="s">
        <v>136</v>
      </c>
      <c r="B17" s="23"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0.40439893953297068</v>
      </c>
    </row>
    <row r="18" spans="1:9" ht="13.5" customHeight="1">
      <c r="A18" s="2" t="s">
        <v>136</v>
      </c>
      <c r="B18" s="23"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0.34986659051103941</v>
      </c>
    </row>
    <row r="19" spans="1:9" ht="13.5" customHeight="1">
      <c r="D19" s="12"/>
      <c r="E19" s="55"/>
      <c r="F19" s="55"/>
      <c r="G19" s="55"/>
      <c r="H19" s="120"/>
    </row>
    <row r="20" spans="1:9" ht="13.5" customHeight="1">
      <c r="B20" s="170" t="s">
        <v>72</v>
      </c>
      <c r="C20" s="68"/>
      <c r="D20" s="68"/>
      <c r="E20" s="68"/>
      <c r="F20" s="68"/>
      <c r="G20" s="68"/>
      <c r="H20" s="121"/>
    </row>
    <row r="21" spans="1:9" ht="28.5" customHeight="1">
      <c r="B21" s="23"/>
      <c r="C21" s="2"/>
      <c r="D21" s="2"/>
      <c r="E21" s="24" t="s">
        <v>50</v>
      </c>
      <c r="F21" s="24" t="s">
        <v>51</v>
      </c>
      <c r="G21" s="146" t="s">
        <v>52</v>
      </c>
      <c r="H21" s="117" t="s">
        <v>53</v>
      </c>
    </row>
    <row r="22" spans="1:9" ht="13.5" customHeight="1">
      <c r="B22" s="169"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3" t="s">
        <v>64</v>
      </c>
      <c r="C24" s="2" t="s">
        <v>65</v>
      </c>
      <c r="D24" s="23" t="s">
        <v>66</v>
      </c>
      <c r="E24" s="69">
        <f>(E7*'TDCV Values'!$C$4)</f>
        <v>1963.6336377136158</v>
      </c>
      <c r="F24" s="69">
        <f>(F7*'TDCV Values'!$C$4)</f>
        <v>1476.5708927919893</v>
      </c>
      <c r="G24" s="149">
        <f>(G7*'TDCV Values'!$C$4)</f>
        <v>878.55994147581532</v>
      </c>
      <c r="H24" s="122">
        <f>(H7*'TDCV Values'!$D$4)</f>
        <v>797.81897414230991</v>
      </c>
    </row>
    <row r="25" spans="1:9" ht="13.5" customHeight="1">
      <c r="B25" s="23" t="s">
        <v>64</v>
      </c>
      <c r="C25" s="2" t="s">
        <v>68</v>
      </c>
      <c r="D25" s="23" t="s">
        <v>66</v>
      </c>
      <c r="E25" s="69">
        <f>(E8*'TDCV Values'!$C$4)</f>
        <v>1933.5002990081316</v>
      </c>
      <c r="F25" s="69">
        <f>(F8*'TDCV Values'!$C$4)</f>
        <v>1442.9809739040525</v>
      </c>
      <c r="G25" s="149">
        <f>(G8*'TDCV Values'!$C$4)</f>
        <v>847.8583099641188</v>
      </c>
      <c r="H25" s="122">
        <f>(H8*'TDCV Values'!$D$4)</f>
        <v>785.14801289718071</v>
      </c>
    </row>
    <row r="26" spans="1:9" ht="13.5" customHeight="1">
      <c r="B26" s="23" t="s">
        <v>64</v>
      </c>
      <c r="C26" s="2" t="s">
        <v>69</v>
      </c>
      <c r="D26" s="23" t="s">
        <v>66</v>
      </c>
      <c r="E26" s="69">
        <f>(E9*'TDCV Values'!$C$4)</f>
        <v>2068.2051598913531</v>
      </c>
      <c r="F26" s="69">
        <f>(F9*'TDCV Values'!$C$4)</f>
        <v>1555.2276082812264</v>
      </c>
      <c r="G26" s="149">
        <f>(G9*'TDCV Values'!$C$4)</f>
        <v>925.40384355687297</v>
      </c>
      <c r="H26" s="122">
        <f>(H9*'TDCV Values'!$D$4)</f>
        <v>839.83386593677722</v>
      </c>
    </row>
    <row r="27" spans="1:9" ht="13.5" customHeight="1">
      <c r="B27" s="23" t="s">
        <v>70</v>
      </c>
      <c r="C27" s="2" t="s">
        <v>65</v>
      </c>
      <c r="D27" s="23" t="s">
        <v>66</v>
      </c>
      <c r="E27" s="69">
        <f>(E10*'TDCV Values'!$C$5)</f>
        <v>2064.3477229858386</v>
      </c>
      <c r="F27" s="69">
        <f>(F10*'TDCV Values'!$C$5)</f>
        <v>1524.825831042557</v>
      </c>
      <c r="G27" s="149">
        <f>(G10*'TDCV Values'!$C$5)</f>
        <v>912.88042257268864</v>
      </c>
      <c r="H27" s="122">
        <f>(H10*'TDCV Values'!$D$5)</f>
        <v>839.08020202108423</v>
      </c>
    </row>
    <row r="28" spans="1:9" ht="13.5" customHeight="1">
      <c r="B28" s="23" t="s">
        <v>70</v>
      </c>
      <c r="C28" s="2" t="s">
        <v>68</v>
      </c>
      <c r="D28" s="23" t="s">
        <v>66</v>
      </c>
      <c r="E28" s="69">
        <f>(E11*'TDCV Values'!$C$5)</f>
        <v>2121.015479739669</v>
      </c>
      <c r="F28" s="69">
        <f>(F11*'TDCV Values'!$C$5)</f>
        <v>1552.0676683219438</v>
      </c>
      <c r="G28" s="149">
        <f>(G11*'TDCV Values'!$C$5)</f>
        <v>895.9521819459751</v>
      </c>
      <c r="H28" s="122">
        <f>(H11*'TDCV Values'!$D$5)</f>
        <v>811.55321878441134</v>
      </c>
    </row>
    <row r="29" spans="1:9" ht="13.5" customHeight="1">
      <c r="B29" s="23" t="s">
        <v>70</v>
      </c>
      <c r="C29" s="2" t="s">
        <v>69</v>
      </c>
      <c r="D29" s="23" t="s">
        <v>66</v>
      </c>
      <c r="E29" s="69">
        <f>(E12*'TDCV Values'!$C$5)</f>
        <v>2174.26393931642</v>
      </c>
      <c r="F29" s="69">
        <f>(F12*'TDCV Values'!$C$5)</f>
        <v>1606.0504534796908</v>
      </c>
      <c r="G29" s="149">
        <f>(G12*'TDCV Values'!$C$5)</f>
        <v>961.56721164716248</v>
      </c>
      <c r="H29" s="122">
        <f>(H12*'TDCV Values'!$D$5)</f>
        <v>883.22059046434833</v>
      </c>
    </row>
    <row r="30" spans="1:9" ht="13.5" customHeight="1">
      <c r="B30" s="241" t="s">
        <v>75</v>
      </c>
      <c r="C30" s="242"/>
      <c r="D30" s="242"/>
      <c r="E30" s="242"/>
      <c r="F30" s="242"/>
      <c r="G30" s="242"/>
      <c r="H30" s="242"/>
      <c r="I30" t="s">
        <v>76</v>
      </c>
    </row>
    <row r="31" spans="1:9" ht="13.5" customHeight="1">
      <c r="B31" s="23" t="s">
        <v>64</v>
      </c>
      <c r="C31" s="2" t="s">
        <v>65</v>
      </c>
      <c r="D31" s="23" t="s">
        <v>71</v>
      </c>
      <c r="E31" s="16">
        <f>E13*365</f>
        <v>162.10519941905153</v>
      </c>
      <c r="F31" s="16">
        <f t="shared" ref="F31:H31" si="0">F13*365</f>
        <v>181.0291422025976</v>
      </c>
      <c r="G31" s="150">
        <f t="shared" si="0"/>
        <v>181.0291422025976</v>
      </c>
      <c r="H31" s="123">
        <f t="shared" si="0"/>
        <v>182.44293329075293</v>
      </c>
    </row>
    <row r="32" spans="1:9" ht="13.5" customHeight="1">
      <c r="B32" s="23" t="s">
        <v>64</v>
      </c>
      <c r="C32" s="2" t="s">
        <v>68</v>
      </c>
      <c r="D32" s="23" t="s">
        <v>71</v>
      </c>
      <c r="E32" s="16">
        <f t="shared" ref="E32:H36" si="1">E14*365</f>
        <v>180.58617404399973</v>
      </c>
      <c r="F32" s="16">
        <f t="shared" si="1"/>
        <v>199.75796145844993</v>
      </c>
      <c r="G32" s="150">
        <f t="shared" si="1"/>
        <v>199.75796145844993</v>
      </c>
      <c r="H32" s="123">
        <f t="shared" si="1"/>
        <v>207.74505053621965</v>
      </c>
    </row>
    <row r="33" spans="2:9" ht="13.5" customHeight="1">
      <c r="B33" s="23" t="s">
        <v>64</v>
      </c>
      <c r="C33" s="2" t="s">
        <v>69</v>
      </c>
      <c r="D33" s="23" t="s">
        <v>71</v>
      </c>
      <c r="E33" s="16">
        <f t="shared" si="1"/>
        <v>183.77845736741645</v>
      </c>
      <c r="F33" s="16">
        <f t="shared" si="1"/>
        <v>204.23785848002862</v>
      </c>
      <c r="G33" s="150">
        <f t="shared" si="1"/>
        <v>204.23785848002862</v>
      </c>
      <c r="H33" s="123">
        <f t="shared" si="1"/>
        <v>206.10532847419492</v>
      </c>
    </row>
    <row r="34" spans="2:9" ht="13.5" customHeight="1">
      <c r="B34" s="23" t="s">
        <v>70</v>
      </c>
      <c r="C34" s="2" t="s">
        <v>65</v>
      </c>
      <c r="D34" s="23" t="s">
        <v>71</v>
      </c>
      <c r="E34" s="16">
        <f t="shared" si="1"/>
        <v>103.97092936909048</v>
      </c>
      <c r="F34" s="16">
        <f t="shared" si="1"/>
        <v>106.25787182977324</v>
      </c>
      <c r="G34" s="150">
        <f t="shared" si="1"/>
        <v>106.25787182977324</v>
      </c>
      <c r="H34" s="123">
        <f t="shared" si="1"/>
        <v>108.09524385684463</v>
      </c>
    </row>
    <row r="35" spans="2:9" ht="13.5" customHeight="1">
      <c r="B35" s="23" t="s">
        <v>70</v>
      </c>
      <c r="C35" s="2" t="s">
        <v>68</v>
      </c>
      <c r="D35" s="23" t="s">
        <v>71</v>
      </c>
      <c r="E35" s="16">
        <f t="shared" si="1"/>
        <v>136.9058156755768</v>
      </c>
      <c r="F35" s="16">
        <f t="shared" si="1"/>
        <v>137.96643218303919</v>
      </c>
      <c r="G35" s="150">
        <f t="shared" si="1"/>
        <v>137.96643218303919</v>
      </c>
      <c r="H35" s="123">
        <f t="shared" si="1"/>
        <v>147.60561292953429</v>
      </c>
    </row>
    <row r="36" spans="2:9" ht="13.5" customHeight="1">
      <c r="B36" s="23" t="s">
        <v>70</v>
      </c>
      <c r="C36" s="2" t="s">
        <v>69</v>
      </c>
      <c r="D36" s="23" t="s">
        <v>71</v>
      </c>
      <c r="E36" s="16">
        <f t="shared" si="1"/>
        <v>122.41270806287491</v>
      </c>
      <c r="F36" s="16">
        <f t="shared" si="1"/>
        <v>125.33564757652866</v>
      </c>
      <c r="G36" s="150">
        <f t="shared" si="1"/>
        <v>125.33564757652866</v>
      </c>
      <c r="H36" s="123">
        <f t="shared" si="1"/>
        <v>127.70130553652939</v>
      </c>
    </row>
    <row r="37" spans="2:9" ht="13.5" customHeight="1">
      <c r="B37" s="241" t="s">
        <v>77</v>
      </c>
      <c r="C37" s="242"/>
      <c r="D37" s="242"/>
      <c r="E37" s="242"/>
      <c r="F37" s="242"/>
      <c r="G37" s="242"/>
      <c r="H37" s="242"/>
      <c r="I37" t="s">
        <v>78</v>
      </c>
    </row>
    <row r="38" spans="2:9" ht="13.5" customHeight="1">
      <c r="B38" s="23" t="s">
        <v>64</v>
      </c>
      <c r="C38" s="2" t="s">
        <v>65</v>
      </c>
      <c r="D38" s="2"/>
      <c r="E38" s="16">
        <f t="shared" ref="E38:H43" si="2">E24+E31</f>
        <v>2125.7388371326674</v>
      </c>
      <c r="F38" s="16">
        <f t="shared" si="2"/>
        <v>1657.6000349945868</v>
      </c>
      <c r="G38" s="150">
        <f t="shared" si="2"/>
        <v>1059.5890836784129</v>
      </c>
      <c r="H38" s="123">
        <f t="shared" si="2"/>
        <v>980.26190743306279</v>
      </c>
    </row>
    <row r="39" spans="2:9" ht="13.5" customHeight="1">
      <c r="B39" s="23" t="s">
        <v>64</v>
      </c>
      <c r="C39" s="2" t="s">
        <v>68</v>
      </c>
      <c r="D39" s="2"/>
      <c r="E39" s="16">
        <f t="shared" si="2"/>
        <v>2114.0864730521312</v>
      </c>
      <c r="F39" s="16">
        <f t="shared" si="2"/>
        <v>1642.7389353625024</v>
      </c>
      <c r="G39" s="150">
        <f t="shared" si="2"/>
        <v>1047.6162714225688</v>
      </c>
      <c r="H39" s="123">
        <f t="shared" si="2"/>
        <v>992.89306343340036</v>
      </c>
    </row>
    <row r="40" spans="2:9" ht="13.5" customHeight="1">
      <c r="B40" s="23" t="s">
        <v>64</v>
      </c>
      <c r="C40" s="2" t="s">
        <v>69</v>
      </c>
      <c r="D40" s="2"/>
      <c r="E40" s="16">
        <f t="shared" si="2"/>
        <v>2251.9836172587698</v>
      </c>
      <c r="F40" s="16">
        <f t="shared" si="2"/>
        <v>1759.4654667612549</v>
      </c>
      <c r="G40" s="150">
        <f t="shared" si="2"/>
        <v>1129.6417020369015</v>
      </c>
      <c r="H40" s="123">
        <f t="shared" si="2"/>
        <v>1045.939194410972</v>
      </c>
    </row>
    <row r="41" spans="2:9" ht="13.5" customHeight="1">
      <c r="B41" s="23" t="s">
        <v>70</v>
      </c>
      <c r="C41" s="2" t="s">
        <v>65</v>
      </c>
      <c r="D41" s="2"/>
      <c r="E41" s="16">
        <f t="shared" si="2"/>
        <v>2168.3186523549289</v>
      </c>
      <c r="F41" s="16">
        <f t="shared" si="2"/>
        <v>1631.0837028723302</v>
      </c>
      <c r="G41" s="150">
        <f t="shared" si="2"/>
        <v>1019.1382944024618</v>
      </c>
      <c r="H41" s="123">
        <f t="shared" si="2"/>
        <v>947.17544587792884</v>
      </c>
    </row>
    <row r="42" spans="2:9" ht="13.5" customHeight="1">
      <c r="B42" s="23" t="s">
        <v>70</v>
      </c>
      <c r="C42" s="2" t="s">
        <v>68</v>
      </c>
      <c r="D42" s="2"/>
      <c r="E42" s="16">
        <f t="shared" si="2"/>
        <v>2257.9212954152458</v>
      </c>
      <c r="F42" s="16">
        <f t="shared" si="2"/>
        <v>1690.0341005049829</v>
      </c>
      <c r="G42" s="150">
        <f t="shared" si="2"/>
        <v>1033.9186141290143</v>
      </c>
      <c r="H42" s="123">
        <f t="shared" si="2"/>
        <v>959.15883171394557</v>
      </c>
    </row>
    <row r="43" spans="2:9" ht="13.5" customHeight="1">
      <c r="B43" s="23" t="s">
        <v>70</v>
      </c>
      <c r="C43" s="2" t="s">
        <v>69</v>
      </c>
      <c r="D43" s="2"/>
      <c r="E43" s="16">
        <f t="shared" si="2"/>
        <v>2296.676647379295</v>
      </c>
      <c r="F43" s="16">
        <f t="shared" si="2"/>
        <v>1731.3861010562193</v>
      </c>
      <c r="G43" s="150">
        <f t="shared" si="2"/>
        <v>1086.9028592236912</v>
      </c>
      <c r="H43" s="123">
        <f t="shared" si="2"/>
        <v>1010.9218960008777</v>
      </c>
    </row>
    <row r="44" spans="2:9" ht="13.5" customHeight="1">
      <c r="B44" s="241" t="s">
        <v>77</v>
      </c>
      <c r="C44" s="242"/>
      <c r="D44" s="242"/>
      <c r="E44" s="242"/>
      <c r="F44" s="242"/>
      <c r="G44" s="242"/>
      <c r="H44" s="242"/>
      <c r="I44" t="s">
        <v>79</v>
      </c>
    </row>
    <row r="45" spans="2:9" ht="13.5" customHeight="1">
      <c r="B45" s="23" t="s">
        <v>80</v>
      </c>
      <c r="C45" s="2" t="s">
        <v>65</v>
      </c>
      <c r="D45" s="2"/>
      <c r="E45" s="16">
        <f>E38+E41</f>
        <v>4294.0574894875963</v>
      </c>
      <c r="F45" s="16">
        <f t="shared" ref="F45:H45" si="3">F38+F41</f>
        <v>3288.683737866917</v>
      </c>
      <c r="G45" s="150">
        <f t="shared" si="3"/>
        <v>2078.7273780808746</v>
      </c>
      <c r="H45" s="123">
        <f t="shared" si="3"/>
        <v>1927.4373533109915</v>
      </c>
    </row>
    <row r="46" spans="2:9" ht="13.5" customHeight="1">
      <c r="B46" s="23" t="s">
        <v>80</v>
      </c>
      <c r="C46" s="2" t="s">
        <v>68</v>
      </c>
      <c r="D46" s="2"/>
      <c r="E46" s="16">
        <f t="shared" ref="E46:H47" si="4">E39+E42</f>
        <v>4372.007768467377</v>
      </c>
      <c r="F46" s="16">
        <f t="shared" si="4"/>
        <v>3332.7730358674853</v>
      </c>
      <c r="G46" s="150">
        <f t="shared" si="4"/>
        <v>2081.5348855515831</v>
      </c>
      <c r="H46" s="123">
        <f t="shared" si="4"/>
        <v>1952.0518951473459</v>
      </c>
    </row>
    <row r="47" spans="2:9" ht="13.5" customHeight="1">
      <c r="B47" s="23" t="s">
        <v>80</v>
      </c>
      <c r="C47" s="2" t="s">
        <v>69</v>
      </c>
      <c r="D47" s="2"/>
      <c r="E47" s="16">
        <f t="shared" si="4"/>
        <v>4548.6602646380652</v>
      </c>
      <c r="F47" s="16">
        <f t="shared" si="4"/>
        <v>3490.8515678174745</v>
      </c>
      <c r="G47" s="150">
        <f t="shared" si="4"/>
        <v>2216.5445612605927</v>
      </c>
      <c r="H47" s="123">
        <f t="shared" si="4"/>
        <v>2056.8610904118495</v>
      </c>
    </row>
    <row r="48" spans="2:9" ht="13.5" customHeight="1">
      <c r="E48" s="26"/>
      <c r="F48" s="26"/>
      <c r="G48" s="26"/>
      <c r="H48" s="124"/>
      <c r="I48" s="26"/>
    </row>
    <row r="49" spans="1:9" s="65" customFormat="1" ht="13.5" customHeight="1">
      <c r="A49" s="65" t="s">
        <v>81</v>
      </c>
      <c r="B49" s="167"/>
      <c r="E49" s="70"/>
      <c r="F49" s="70"/>
      <c r="G49" s="70"/>
      <c r="H49" s="125"/>
      <c r="I49" s="70"/>
    </row>
    <row r="50" spans="1:9" ht="13.5" customHeight="1">
      <c r="E50" s="26"/>
      <c r="F50" s="26"/>
      <c r="G50" s="26"/>
      <c r="H50" s="124"/>
      <c r="I50" s="26"/>
    </row>
    <row r="51" spans="1:9" ht="13.5" customHeight="1">
      <c r="B51" s="168" t="s">
        <v>82</v>
      </c>
      <c r="D51" s="58">
        <v>8.77</v>
      </c>
      <c r="E51" s="26"/>
      <c r="F51" s="26"/>
      <c r="G51" s="26"/>
      <c r="H51" s="124"/>
    </row>
    <row r="52" spans="1:9" ht="13.5" customHeight="1">
      <c r="B52" s="168" t="s">
        <v>83</v>
      </c>
      <c r="D52" s="58">
        <f>D51/2</f>
        <v>4.3849999999999998</v>
      </c>
      <c r="E52" s="26"/>
      <c r="F52" s="26"/>
      <c r="G52" s="26"/>
      <c r="H52" s="124"/>
    </row>
    <row r="53" spans="1:9" ht="13.5" customHeight="1">
      <c r="B53" s="168" t="s">
        <v>84</v>
      </c>
      <c r="D53" s="58">
        <f>D51/2</f>
        <v>4.3849999999999998</v>
      </c>
      <c r="E53" s="26"/>
      <c r="F53" s="26"/>
      <c r="G53" s="26"/>
      <c r="H53" s="124"/>
    </row>
    <row r="54" spans="1:9" ht="13.5" customHeight="1">
      <c r="B54" s="168" t="s">
        <v>85</v>
      </c>
      <c r="D54" s="58">
        <f>D52/365</f>
        <v>1.2013698630136986E-2</v>
      </c>
      <c r="E54" s="26"/>
      <c r="F54" s="26"/>
      <c r="G54" s="26"/>
      <c r="H54" s="124"/>
    </row>
    <row r="55" spans="1:9" ht="13.5" customHeight="1">
      <c r="B55" s="168" t="s">
        <v>86</v>
      </c>
      <c r="D55" s="58">
        <f>D53/365</f>
        <v>1.2013698630136986E-2</v>
      </c>
      <c r="E55" s="26"/>
      <c r="F55" s="26"/>
      <c r="G55" s="26"/>
      <c r="H55" s="124"/>
    </row>
    <row r="56" spans="1:9" ht="13.5" customHeight="1">
      <c r="E56" s="26"/>
      <c r="F56" s="26"/>
      <c r="G56" s="26"/>
      <c r="H56" s="124"/>
    </row>
    <row r="57" spans="1:9" ht="13.5" customHeight="1">
      <c r="B57" s="168" t="s">
        <v>87</v>
      </c>
      <c r="E57" s="26"/>
      <c r="F57" s="26"/>
      <c r="G57" s="26"/>
      <c r="H57" s="124"/>
    </row>
    <row r="58" spans="1:9" ht="25.5">
      <c r="B58" s="23"/>
      <c r="C58" s="2"/>
      <c r="D58" s="2"/>
      <c r="E58" s="24" t="s">
        <v>50</v>
      </c>
      <c r="F58" s="24" t="s">
        <v>51</v>
      </c>
      <c r="G58" s="146" t="s">
        <v>52</v>
      </c>
      <c r="H58" s="117" t="s">
        <v>53</v>
      </c>
    </row>
    <row r="59" spans="1:9" ht="13.5" customHeight="1">
      <c r="B59" s="169" t="s">
        <v>55</v>
      </c>
      <c r="C59" s="5" t="s">
        <v>56</v>
      </c>
      <c r="D59" s="5" t="s">
        <v>57</v>
      </c>
      <c r="E59" s="22" t="s">
        <v>58</v>
      </c>
      <c r="F59" s="22" t="s">
        <v>59</v>
      </c>
      <c r="G59" s="147" t="s">
        <v>60</v>
      </c>
      <c r="H59" s="118" t="s">
        <v>61</v>
      </c>
      <c r="I59" t="s">
        <v>88</v>
      </c>
    </row>
    <row r="60" spans="1:9" ht="13.5" customHeight="1">
      <c r="B60" s="23" t="s">
        <v>64</v>
      </c>
      <c r="C60" s="2" t="s">
        <v>65</v>
      </c>
      <c r="D60" s="23" t="s">
        <v>66</v>
      </c>
      <c r="E60" s="71">
        <f t="shared" ref="E60:H66" si="5">E7</f>
        <v>0.67711504748745377</v>
      </c>
      <c r="F60" s="71">
        <f t="shared" si="5"/>
        <v>0.5091623768248239</v>
      </c>
      <c r="G60" s="151">
        <f t="shared" si="5"/>
        <v>0.30295170395717769</v>
      </c>
      <c r="H60" s="126">
        <f t="shared" si="5"/>
        <v>0.27510999108355516</v>
      </c>
    </row>
    <row r="61" spans="1:9" ht="13.5" customHeight="1">
      <c r="B61" s="23" t="s">
        <v>64</v>
      </c>
      <c r="C61" s="2" t="s">
        <v>68</v>
      </c>
      <c r="D61" s="23" t="s">
        <v>66</v>
      </c>
      <c r="E61" s="71">
        <f t="shared" si="5"/>
        <v>0.66672424103728678</v>
      </c>
      <c r="F61" s="71">
        <f t="shared" si="5"/>
        <v>0.49757964617381123</v>
      </c>
      <c r="G61" s="151">
        <f t="shared" si="5"/>
        <v>0.29236493447038581</v>
      </c>
      <c r="H61" s="126">
        <f t="shared" si="5"/>
        <v>0.27074069410247609</v>
      </c>
    </row>
    <row r="62" spans="1:9" ht="13.5" customHeight="1">
      <c r="B62" s="23" t="s">
        <v>64</v>
      </c>
      <c r="C62" s="2" t="s">
        <v>69</v>
      </c>
      <c r="D62" s="23" t="s">
        <v>66</v>
      </c>
      <c r="E62" s="71">
        <f t="shared" si="5"/>
        <v>0.71317419306598384</v>
      </c>
      <c r="F62" s="71">
        <f t="shared" si="5"/>
        <v>0.53628538216594013</v>
      </c>
      <c r="G62" s="151">
        <f t="shared" si="5"/>
        <v>0.31910477364030104</v>
      </c>
      <c r="H62" s="126">
        <f t="shared" si="5"/>
        <v>0.28959788480578524</v>
      </c>
    </row>
    <row r="63" spans="1:9" ht="13.5" customHeight="1">
      <c r="B63" s="23" t="s">
        <v>70</v>
      </c>
      <c r="C63" s="2" t="s">
        <v>65</v>
      </c>
      <c r="D63" s="23" t="s">
        <v>66</v>
      </c>
      <c r="E63" s="71">
        <f t="shared" si="5"/>
        <v>0.17202897691548655</v>
      </c>
      <c r="F63" s="71">
        <f t="shared" si="5"/>
        <v>0.12706881925354641</v>
      </c>
      <c r="G63" s="151">
        <f t="shared" si="5"/>
        <v>7.6073368547724049E-2</v>
      </c>
      <c r="H63" s="126">
        <f t="shared" si="5"/>
        <v>6.9923350168423687E-2</v>
      </c>
    </row>
    <row r="64" spans="1:9" ht="13.5" customHeight="1">
      <c r="B64" s="23" t="s">
        <v>70</v>
      </c>
      <c r="C64" s="2" t="s">
        <v>68</v>
      </c>
      <c r="D64" s="23" t="s">
        <v>66</v>
      </c>
      <c r="E64" s="71">
        <f t="shared" si="5"/>
        <v>0.17675128997830575</v>
      </c>
      <c r="F64" s="71">
        <f t="shared" si="5"/>
        <v>0.12933897236016198</v>
      </c>
      <c r="G64" s="151">
        <f t="shared" si="5"/>
        <v>7.4662681828831262E-2</v>
      </c>
      <c r="H64" s="126">
        <f t="shared" si="5"/>
        <v>6.7629434898700949E-2</v>
      </c>
    </row>
    <row r="65" spans="2:9" ht="13.5" customHeight="1">
      <c r="B65" s="23" t="s">
        <v>70</v>
      </c>
      <c r="C65" s="2" t="s">
        <v>69</v>
      </c>
      <c r="D65" s="23" t="s">
        <v>66</v>
      </c>
      <c r="E65" s="71">
        <f t="shared" si="5"/>
        <v>0.18118866160970165</v>
      </c>
      <c r="F65" s="71">
        <f t="shared" si="5"/>
        <v>0.13383753778997423</v>
      </c>
      <c r="G65" s="151">
        <f t="shared" si="5"/>
        <v>8.0130600970596877E-2</v>
      </c>
      <c r="H65" s="126">
        <f t="shared" si="5"/>
        <v>7.360171587202903E-2</v>
      </c>
    </row>
    <row r="66" spans="2:9" ht="13.5" customHeight="1">
      <c r="B66" s="23" t="s">
        <v>64</v>
      </c>
      <c r="C66" s="2" t="s">
        <v>65</v>
      </c>
      <c r="D66" s="23" t="s">
        <v>71</v>
      </c>
      <c r="E66" s="71">
        <f t="shared" si="5"/>
        <v>0.44412383402479871</v>
      </c>
      <c r="F66" s="71">
        <f t="shared" si="5"/>
        <v>0.49597025260985644</v>
      </c>
      <c r="G66" s="151">
        <f t="shared" si="5"/>
        <v>0.49597025260985644</v>
      </c>
      <c r="H66" s="126">
        <f t="shared" si="5"/>
        <v>0.49984365285137788</v>
      </c>
    </row>
    <row r="67" spans="2:9" ht="13.5" customHeight="1">
      <c r="B67" s="23" t="s">
        <v>64</v>
      </c>
      <c r="C67" s="2" t="s">
        <v>68</v>
      </c>
      <c r="D67" s="23" t="s">
        <v>71</v>
      </c>
      <c r="E67" s="72">
        <f>E14-$D$54</f>
        <v>0.48274294258630068</v>
      </c>
      <c r="F67" s="72">
        <f>F14-$D$54</f>
        <v>0.53526838755739703</v>
      </c>
      <c r="G67" s="152">
        <f>G14-$D$54</f>
        <v>0.53526838755739703</v>
      </c>
      <c r="H67" s="127">
        <f>H14-$D$54</f>
        <v>0.55715082338690314</v>
      </c>
    </row>
    <row r="68" spans="2:9" ht="13.5" customHeight="1">
      <c r="B68" s="23" t="s">
        <v>64</v>
      </c>
      <c r="C68" s="2" t="s">
        <v>69</v>
      </c>
      <c r="D68" s="23" t="s">
        <v>71</v>
      </c>
      <c r="E68" s="71">
        <f t="shared" ref="E68:H69" si="6">E15</f>
        <v>0.5035026229244286</v>
      </c>
      <c r="F68" s="71">
        <f t="shared" si="6"/>
        <v>0.55955577665761269</v>
      </c>
      <c r="G68" s="151">
        <f t="shared" si="6"/>
        <v>0.55955577665761269</v>
      </c>
      <c r="H68" s="126">
        <f t="shared" si="6"/>
        <v>0.56467213280601347</v>
      </c>
    </row>
    <row r="69" spans="2:9" ht="13.5" customHeight="1">
      <c r="B69" s="23" t="s">
        <v>70</v>
      </c>
      <c r="C69" s="2" t="s">
        <v>65</v>
      </c>
      <c r="D69" s="23" t="s">
        <v>71</v>
      </c>
      <c r="E69" s="71">
        <f t="shared" si="6"/>
        <v>0.28485186128517942</v>
      </c>
      <c r="F69" s="71">
        <f t="shared" si="6"/>
        <v>0.2911174570678719</v>
      </c>
      <c r="G69" s="151">
        <f t="shared" si="6"/>
        <v>0.2911174570678719</v>
      </c>
      <c r="H69" s="126">
        <f t="shared" si="6"/>
        <v>0.29615135303245105</v>
      </c>
    </row>
    <row r="70" spans="2:9" ht="13.5" customHeight="1">
      <c r="B70" s="23" t="s">
        <v>70</v>
      </c>
      <c r="C70" s="2" t="s">
        <v>68</v>
      </c>
      <c r="D70" s="23" t="s">
        <v>71</v>
      </c>
      <c r="E70" s="72">
        <f>E17-$D$55</f>
        <v>0.36307072787829264</v>
      </c>
      <c r="F70" s="72">
        <f>F17-$D$55</f>
        <v>0.36597652652887452</v>
      </c>
      <c r="G70" s="152">
        <f>G17-$D$55</f>
        <v>0.36597652652887452</v>
      </c>
      <c r="H70" s="127">
        <f>H17-$D$55</f>
        <v>0.39238524090283372</v>
      </c>
    </row>
    <row r="71" spans="2:9" ht="13.5" customHeight="1">
      <c r="B71" s="23" t="s">
        <v>70</v>
      </c>
      <c r="C71" s="2" t="s">
        <v>69</v>
      </c>
      <c r="D71" s="23" t="s">
        <v>71</v>
      </c>
      <c r="E71" s="71">
        <f>E18</f>
        <v>0.33537728236404085</v>
      </c>
      <c r="F71" s="71">
        <f>F18</f>
        <v>0.34338533582610592</v>
      </c>
      <c r="G71" s="151">
        <f>G18</f>
        <v>0.34338533582610592</v>
      </c>
      <c r="H71" s="126">
        <f>H18</f>
        <v>0.34986659051103941</v>
      </c>
    </row>
    <row r="72" spans="2:9" ht="13.5" customHeight="1">
      <c r="D72" s="12"/>
      <c r="E72" s="55"/>
      <c r="F72" s="55"/>
      <c r="G72" s="55"/>
      <c r="H72" s="120"/>
    </row>
    <row r="73" spans="2:9" ht="13.5" customHeight="1">
      <c r="B73" s="170" t="s">
        <v>72</v>
      </c>
      <c r="C73" s="68"/>
      <c r="D73" s="68"/>
      <c r="E73" s="68"/>
      <c r="F73" s="68"/>
      <c r="G73" s="68"/>
      <c r="H73" s="121"/>
    </row>
    <row r="74" spans="2:9" ht="25.5">
      <c r="B74" s="23"/>
      <c r="C74" s="2"/>
      <c r="D74" s="2"/>
      <c r="E74" s="24" t="s">
        <v>50</v>
      </c>
      <c r="F74" s="24" t="s">
        <v>51</v>
      </c>
      <c r="G74" s="146" t="s">
        <v>52</v>
      </c>
      <c r="H74" s="117" t="s">
        <v>53</v>
      </c>
    </row>
    <row r="75" spans="2:9" ht="13.5" customHeight="1">
      <c r="B75" s="169"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3" t="s">
        <v>64</v>
      </c>
      <c r="C77" s="2" t="s">
        <v>65</v>
      </c>
      <c r="D77" s="23" t="s">
        <v>66</v>
      </c>
      <c r="E77" s="69">
        <f>(E60*'TDCV Values'!$C$4)</f>
        <v>1963.6336377136158</v>
      </c>
      <c r="F77" s="69">
        <f>(F60*'TDCV Values'!$C$4)</f>
        <v>1476.5708927919893</v>
      </c>
      <c r="G77" s="149">
        <f>(G60*'TDCV Values'!$C$4)</f>
        <v>878.55994147581532</v>
      </c>
      <c r="H77" s="122">
        <f>(H60*'TDCV Values'!$D$4)</f>
        <v>797.81897414230991</v>
      </c>
    </row>
    <row r="78" spans="2:9" ht="13.5" customHeight="1">
      <c r="B78" s="23" t="s">
        <v>64</v>
      </c>
      <c r="C78" s="2" t="s">
        <v>68</v>
      </c>
      <c r="D78" s="23" t="s">
        <v>66</v>
      </c>
      <c r="E78" s="69">
        <f>(E61*'TDCV Values'!$C$4)</f>
        <v>1933.5002990081316</v>
      </c>
      <c r="F78" s="69">
        <f>(F61*'TDCV Values'!$C$4)</f>
        <v>1442.9809739040525</v>
      </c>
      <c r="G78" s="149">
        <f>(G61*'TDCV Values'!$C$4)</f>
        <v>847.8583099641188</v>
      </c>
      <c r="H78" s="122">
        <f>(H61*'TDCV Values'!$D$4)</f>
        <v>785.14801289718071</v>
      </c>
    </row>
    <row r="79" spans="2:9" ht="13.5" customHeight="1">
      <c r="B79" s="23" t="s">
        <v>64</v>
      </c>
      <c r="C79" s="2" t="s">
        <v>69</v>
      </c>
      <c r="D79" s="23" t="s">
        <v>66</v>
      </c>
      <c r="E79" s="69">
        <f>(E62*'TDCV Values'!$C$4)</f>
        <v>2068.2051598913531</v>
      </c>
      <c r="F79" s="69">
        <f>(F62*'TDCV Values'!$C$4)</f>
        <v>1555.2276082812264</v>
      </c>
      <c r="G79" s="149">
        <f>(G62*'TDCV Values'!$C$4)</f>
        <v>925.40384355687297</v>
      </c>
      <c r="H79" s="122">
        <f>(H62*'TDCV Values'!$D$4)</f>
        <v>839.83386593677722</v>
      </c>
    </row>
    <row r="80" spans="2:9" ht="13.5" customHeight="1">
      <c r="B80" s="23" t="s">
        <v>70</v>
      </c>
      <c r="C80" s="2" t="s">
        <v>65</v>
      </c>
      <c r="D80" s="23" t="s">
        <v>66</v>
      </c>
      <c r="E80" s="69">
        <f>(E63*'TDCV Values'!$C$5)</f>
        <v>2064.3477229858386</v>
      </c>
      <c r="F80" s="69">
        <f>(F63*'TDCV Values'!$C$5)</f>
        <v>1524.825831042557</v>
      </c>
      <c r="G80" s="149">
        <f>(G63*'TDCV Values'!$C$5)</f>
        <v>912.88042257268864</v>
      </c>
      <c r="H80" s="122">
        <f>(H63*'TDCV Values'!$D$5)</f>
        <v>839.08020202108423</v>
      </c>
    </row>
    <row r="81" spans="2:9" ht="13.5" customHeight="1">
      <c r="B81" s="23" t="s">
        <v>70</v>
      </c>
      <c r="C81" s="2" t="s">
        <v>68</v>
      </c>
      <c r="D81" s="23" t="s">
        <v>66</v>
      </c>
      <c r="E81" s="69">
        <f>(E64*'TDCV Values'!$C$5)</f>
        <v>2121.015479739669</v>
      </c>
      <c r="F81" s="69">
        <f>(F64*'TDCV Values'!$C$5)</f>
        <v>1552.0676683219438</v>
      </c>
      <c r="G81" s="149">
        <f>(G64*'TDCV Values'!$C$5)</f>
        <v>895.9521819459751</v>
      </c>
      <c r="H81" s="122">
        <f>(H64*'TDCV Values'!$D$5)</f>
        <v>811.55321878441134</v>
      </c>
    </row>
    <row r="82" spans="2:9" ht="13.5" customHeight="1">
      <c r="B82" s="23" t="s">
        <v>70</v>
      </c>
      <c r="C82" s="2" t="s">
        <v>69</v>
      </c>
      <c r="D82" s="23" t="s">
        <v>66</v>
      </c>
      <c r="E82" s="69">
        <f>(E65*'TDCV Values'!$C$5)</f>
        <v>2174.26393931642</v>
      </c>
      <c r="F82" s="69">
        <f>(F65*'TDCV Values'!$C$5)</f>
        <v>1606.0504534796908</v>
      </c>
      <c r="G82" s="149">
        <f>(G65*'TDCV Values'!$C$5)</f>
        <v>961.56721164716248</v>
      </c>
      <c r="H82" s="122">
        <f>(H65*'TDCV Values'!$D$5)</f>
        <v>883.22059046434833</v>
      </c>
    </row>
    <row r="83" spans="2:9" ht="13.5" customHeight="1">
      <c r="B83" s="241" t="s">
        <v>75</v>
      </c>
      <c r="C83" s="255"/>
      <c r="D83" s="255"/>
      <c r="E83" s="255"/>
      <c r="F83" s="255"/>
      <c r="G83" s="255"/>
      <c r="H83" s="255"/>
      <c r="I83" t="s">
        <v>76</v>
      </c>
    </row>
    <row r="84" spans="2:9" ht="13.5" customHeight="1">
      <c r="B84" s="23" t="s">
        <v>64</v>
      </c>
      <c r="C84" s="2" t="s">
        <v>65</v>
      </c>
      <c r="D84" s="23" t="s">
        <v>71</v>
      </c>
      <c r="E84" s="16">
        <f>E66*365</f>
        <v>162.10519941905153</v>
      </c>
      <c r="F84" s="16">
        <f t="shared" ref="F84:H84" si="7">F66*365</f>
        <v>181.0291422025976</v>
      </c>
      <c r="G84" s="150">
        <f t="shared" si="7"/>
        <v>181.0291422025976</v>
      </c>
      <c r="H84" s="123">
        <f t="shared" si="7"/>
        <v>182.44293329075293</v>
      </c>
    </row>
    <row r="85" spans="2:9" ht="13.5" customHeight="1">
      <c r="B85" s="23" t="s">
        <v>64</v>
      </c>
      <c r="C85" s="2" t="s">
        <v>68</v>
      </c>
      <c r="D85" s="23" t="s">
        <v>71</v>
      </c>
      <c r="E85" s="16">
        <f t="shared" ref="E85:H89" si="8">E67*365</f>
        <v>176.20117404399974</v>
      </c>
      <c r="F85" s="16">
        <f t="shared" si="8"/>
        <v>195.37296145844991</v>
      </c>
      <c r="G85" s="150">
        <f t="shared" si="8"/>
        <v>195.37296145844991</v>
      </c>
      <c r="H85" s="123">
        <f t="shared" si="8"/>
        <v>203.36005053621963</v>
      </c>
    </row>
    <row r="86" spans="2:9" ht="13.5" customHeight="1">
      <c r="B86" s="23" t="s">
        <v>64</v>
      </c>
      <c r="C86" s="2" t="s">
        <v>69</v>
      </c>
      <c r="D86" s="23" t="s">
        <v>71</v>
      </c>
      <c r="E86" s="16">
        <f t="shared" si="8"/>
        <v>183.77845736741645</v>
      </c>
      <c r="F86" s="16">
        <f t="shared" si="8"/>
        <v>204.23785848002862</v>
      </c>
      <c r="G86" s="150">
        <f t="shared" si="8"/>
        <v>204.23785848002862</v>
      </c>
      <c r="H86" s="123">
        <f t="shared" si="8"/>
        <v>206.10532847419492</v>
      </c>
    </row>
    <row r="87" spans="2:9" ht="13.5" customHeight="1">
      <c r="B87" s="23" t="s">
        <v>70</v>
      </c>
      <c r="C87" s="2" t="s">
        <v>65</v>
      </c>
      <c r="D87" s="23" t="s">
        <v>71</v>
      </c>
      <c r="E87" s="16">
        <f t="shared" si="8"/>
        <v>103.97092936909048</v>
      </c>
      <c r="F87" s="16">
        <f t="shared" si="8"/>
        <v>106.25787182977324</v>
      </c>
      <c r="G87" s="150">
        <f t="shared" si="8"/>
        <v>106.25787182977324</v>
      </c>
      <c r="H87" s="123">
        <f t="shared" si="8"/>
        <v>108.09524385684463</v>
      </c>
    </row>
    <row r="88" spans="2:9" ht="13.5" customHeight="1">
      <c r="B88" s="23" t="s">
        <v>70</v>
      </c>
      <c r="C88" s="2" t="s">
        <v>68</v>
      </c>
      <c r="D88" s="23" t="s">
        <v>71</v>
      </c>
      <c r="E88" s="16">
        <f t="shared" si="8"/>
        <v>132.52081567557681</v>
      </c>
      <c r="F88" s="16">
        <f t="shared" si="8"/>
        <v>133.5814321830392</v>
      </c>
      <c r="G88" s="150">
        <f t="shared" si="8"/>
        <v>133.5814321830392</v>
      </c>
      <c r="H88" s="123">
        <f t="shared" si="8"/>
        <v>143.2206129295343</v>
      </c>
    </row>
    <row r="89" spans="2:9" ht="13.5" customHeight="1">
      <c r="B89" s="23" t="s">
        <v>70</v>
      </c>
      <c r="C89" s="2" t="s">
        <v>69</v>
      </c>
      <c r="D89" s="23" t="s">
        <v>71</v>
      </c>
      <c r="E89" s="16">
        <f t="shared" si="8"/>
        <v>122.41270806287491</v>
      </c>
      <c r="F89" s="16">
        <f t="shared" si="8"/>
        <v>125.33564757652866</v>
      </c>
      <c r="G89" s="150">
        <f t="shared" si="8"/>
        <v>125.33564757652866</v>
      </c>
      <c r="H89" s="123">
        <f t="shared" si="8"/>
        <v>127.70130553652939</v>
      </c>
    </row>
    <row r="90" spans="2:9" ht="13.5" customHeight="1">
      <c r="B90" s="241" t="s">
        <v>77</v>
      </c>
      <c r="C90" s="242"/>
      <c r="D90" s="242"/>
      <c r="E90" s="242"/>
      <c r="F90" s="242"/>
      <c r="G90" s="242"/>
      <c r="H90" s="242"/>
      <c r="I90" t="s">
        <v>78</v>
      </c>
    </row>
    <row r="91" spans="2:9" ht="13.5" customHeight="1">
      <c r="B91" s="23" t="s">
        <v>64</v>
      </c>
      <c r="C91" s="2" t="s">
        <v>65</v>
      </c>
      <c r="D91" s="2"/>
      <c r="E91" s="16">
        <f t="shared" ref="E91:H96" si="9">E77+E84</f>
        <v>2125.7388371326674</v>
      </c>
      <c r="F91" s="16">
        <f t="shared" si="9"/>
        <v>1657.6000349945868</v>
      </c>
      <c r="G91" s="150">
        <f t="shared" si="9"/>
        <v>1059.5890836784129</v>
      </c>
      <c r="H91" s="123">
        <f t="shared" si="9"/>
        <v>980.26190743306279</v>
      </c>
    </row>
    <row r="92" spans="2:9" ht="13.5" customHeight="1">
      <c r="B92" s="23" t="s">
        <v>64</v>
      </c>
      <c r="C92" s="2" t="s">
        <v>68</v>
      </c>
      <c r="D92" s="2"/>
      <c r="E92" s="16">
        <f t="shared" si="9"/>
        <v>2109.7014730521314</v>
      </c>
      <c r="F92" s="16">
        <f t="shared" si="9"/>
        <v>1638.3539353625024</v>
      </c>
      <c r="G92" s="150">
        <f t="shared" si="9"/>
        <v>1043.2312714225686</v>
      </c>
      <c r="H92" s="123">
        <f t="shared" si="9"/>
        <v>988.50806343340037</v>
      </c>
    </row>
    <row r="93" spans="2:9" ht="13.5" customHeight="1">
      <c r="B93" s="23" t="s">
        <v>64</v>
      </c>
      <c r="C93" s="2" t="s">
        <v>69</v>
      </c>
      <c r="D93" s="2"/>
      <c r="E93" s="16">
        <f t="shared" si="9"/>
        <v>2251.9836172587698</v>
      </c>
      <c r="F93" s="16">
        <f t="shared" si="9"/>
        <v>1759.4654667612549</v>
      </c>
      <c r="G93" s="150">
        <f t="shared" si="9"/>
        <v>1129.6417020369015</v>
      </c>
      <c r="H93" s="123">
        <f t="shared" si="9"/>
        <v>1045.939194410972</v>
      </c>
    </row>
    <row r="94" spans="2:9" ht="13.5" customHeight="1">
      <c r="B94" s="23" t="s">
        <v>70</v>
      </c>
      <c r="C94" s="2" t="s">
        <v>65</v>
      </c>
      <c r="D94" s="2"/>
      <c r="E94" s="16">
        <f t="shared" si="9"/>
        <v>2168.3186523549289</v>
      </c>
      <c r="F94" s="16">
        <f t="shared" si="9"/>
        <v>1631.0837028723302</v>
      </c>
      <c r="G94" s="150">
        <f t="shared" si="9"/>
        <v>1019.1382944024618</v>
      </c>
      <c r="H94" s="123">
        <f t="shared" si="9"/>
        <v>947.17544587792884</v>
      </c>
    </row>
    <row r="95" spans="2:9" ht="13.5" customHeight="1">
      <c r="B95" s="23" t="s">
        <v>70</v>
      </c>
      <c r="C95" s="2" t="s">
        <v>68</v>
      </c>
      <c r="D95" s="2"/>
      <c r="E95" s="16">
        <f t="shared" si="9"/>
        <v>2253.5362954152456</v>
      </c>
      <c r="F95" s="16">
        <f t="shared" si="9"/>
        <v>1685.6491005049829</v>
      </c>
      <c r="G95" s="150">
        <f t="shared" si="9"/>
        <v>1029.5336141290143</v>
      </c>
      <c r="H95" s="123">
        <f t="shared" si="9"/>
        <v>954.77383171394558</v>
      </c>
    </row>
    <row r="96" spans="2:9" ht="13.5" customHeight="1">
      <c r="B96" s="23" t="s">
        <v>70</v>
      </c>
      <c r="C96" s="2" t="s">
        <v>69</v>
      </c>
      <c r="D96" s="2"/>
      <c r="E96" s="16">
        <f t="shared" si="9"/>
        <v>2296.676647379295</v>
      </c>
      <c r="F96" s="16">
        <f t="shared" si="9"/>
        <v>1731.3861010562193</v>
      </c>
      <c r="G96" s="150">
        <f t="shared" si="9"/>
        <v>1086.9028592236912</v>
      </c>
      <c r="H96" s="123">
        <f t="shared" si="9"/>
        <v>1010.9218960008777</v>
      </c>
    </row>
    <row r="97" spans="1:14" ht="13.5" customHeight="1">
      <c r="B97" s="251" t="s">
        <v>77</v>
      </c>
      <c r="C97" s="251"/>
      <c r="D97" s="251"/>
      <c r="E97" s="251"/>
      <c r="F97" s="251"/>
      <c r="G97" s="251"/>
      <c r="H97" s="251"/>
      <c r="I97" t="s">
        <v>79</v>
      </c>
    </row>
    <row r="98" spans="1:14" ht="13.5" customHeight="1">
      <c r="B98" s="23" t="s">
        <v>80</v>
      </c>
      <c r="C98" s="2" t="s">
        <v>65</v>
      </c>
      <c r="D98" s="2"/>
      <c r="E98" s="16">
        <f>E91+E94</f>
        <v>4294.0574894875963</v>
      </c>
      <c r="F98" s="16">
        <f t="shared" ref="F98:H98" si="10">F91+F94</f>
        <v>3288.683737866917</v>
      </c>
      <c r="G98" s="150">
        <f t="shared" si="10"/>
        <v>2078.7273780808746</v>
      </c>
      <c r="H98" s="123">
        <f t="shared" si="10"/>
        <v>1927.4373533109915</v>
      </c>
    </row>
    <row r="99" spans="1:14" ht="13.5" customHeight="1">
      <c r="B99" s="23" t="s">
        <v>80</v>
      </c>
      <c r="C99" s="2" t="s">
        <v>68</v>
      </c>
      <c r="D99" s="2"/>
      <c r="E99" s="16">
        <f t="shared" ref="E99:H100" si="11">E92+E95</f>
        <v>4363.2377684673775</v>
      </c>
      <c r="F99" s="16">
        <f t="shared" si="11"/>
        <v>3324.0030358674853</v>
      </c>
      <c r="G99" s="150">
        <f t="shared" si="11"/>
        <v>2072.7648855515827</v>
      </c>
      <c r="H99" s="123">
        <f t="shared" si="11"/>
        <v>1943.2818951473459</v>
      </c>
    </row>
    <row r="100" spans="1:14" ht="13.5" customHeight="1">
      <c r="B100" s="23" t="s">
        <v>80</v>
      </c>
      <c r="C100" s="2" t="s">
        <v>69</v>
      </c>
      <c r="D100" s="2"/>
      <c r="E100" s="16">
        <f t="shared" si="11"/>
        <v>4548.6602646380652</v>
      </c>
      <c r="F100" s="16">
        <f t="shared" si="11"/>
        <v>3490.8515678174745</v>
      </c>
      <c r="G100" s="150">
        <f t="shared" si="11"/>
        <v>2216.5445612605927</v>
      </c>
      <c r="H100" s="123">
        <f t="shared" si="11"/>
        <v>2056.8610904118495</v>
      </c>
    </row>
    <row r="101" spans="1:14" ht="13.5" customHeight="1">
      <c r="E101" s="26"/>
      <c r="F101" s="26"/>
      <c r="G101" s="26"/>
      <c r="H101" s="124"/>
    </row>
    <row r="102" spans="1:14" s="65" customFormat="1">
      <c r="A102" s="65" t="s">
        <v>90</v>
      </c>
      <c r="B102" s="167"/>
      <c r="E102" s="70"/>
      <c r="F102" s="70"/>
      <c r="G102" s="70"/>
      <c r="H102" s="125"/>
    </row>
    <row r="103" spans="1:14">
      <c r="E103" s="26"/>
      <c r="F103" s="26"/>
      <c r="G103" s="26"/>
      <c r="H103" s="124"/>
    </row>
    <row r="104" spans="1:14">
      <c r="B104" s="168" t="s">
        <v>82</v>
      </c>
      <c r="D104" s="58">
        <f>D51</f>
        <v>8.77</v>
      </c>
      <c r="F104" s="18"/>
      <c r="I104" t="s">
        <v>91</v>
      </c>
    </row>
    <row r="105" spans="1:14">
      <c r="B105" s="168" t="s">
        <v>83</v>
      </c>
      <c r="D105" s="58">
        <f t="shared" ref="D105:D108" si="12">D52</f>
        <v>4.3849999999999998</v>
      </c>
    </row>
    <row r="106" spans="1:14">
      <c r="B106" s="168" t="s">
        <v>84</v>
      </c>
      <c r="D106" s="58">
        <f t="shared" si="12"/>
        <v>4.3849999999999998</v>
      </c>
    </row>
    <row r="107" spans="1:14">
      <c r="B107" s="168" t="s">
        <v>85</v>
      </c>
      <c r="D107" s="58">
        <f>D54</f>
        <v>1.2013698630136986E-2</v>
      </c>
    </row>
    <row r="108" spans="1:14">
      <c r="B108" s="168" t="s">
        <v>86</v>
      </c>
      <c r="C108" s="18"/>
      <c r="D108" s="58">
        <f t="shared" si="12"/>
        <v>1.2013698630136986E-2</v>
      </c>
    </row>
    <row r="109" spans="1:14">
      <c r="E109" s="26"/>
      <c r="F109" s="26"/>
      <c r="G109" s="26"/>
      <c r="H109" s="124"/>
      <c r="I109" s="26"/>
    </row>
    <row r="110" spans="1:14">
      <c r="B110" s="170" t="s">
        <v>92</v>
      </c>
      <c r="C110" s="68"/>
      <c r="D110" s="59"/>
      <c r="E110" s="73"/>
      <c r="F110" s="73"/>
      <c r="G110" s="73"/>
      <c r="H110" s="128"/>
    </row>
    <row r="111" spans="1:14" ht="63.75" customHeight="1">
      <c r="B111" s="23"/>
      <c r="C111" s="2"/>
      <c r="D111" s="2"/>
      <c r="E111" s="24" t="s">
        <v>50</v>
      </c>
      <c r="F111" s="24" t="s">
        <v>51</v>
      </c>
      <c r="G111" s="146" t="s">
        <v>52</v>
      </c>
      <c r="H111" s="117" t="s">
        <v>53</v>
      </c>
      <c r="I111" s="74"/>
      <c r="K111" s="74"/>
      <c r="L111" s="74"/>
      <c r="M111" s="74"/>
      <c r="N111" s="74"/>
    </row>
    <row r="112" spans="1:14">
      <c r="B112" s="169" t="s">
        <v>55</v>
      </c>
      <c r="C112" s="5" t="s">
        <v>93</v>
      </c>
      <c r="D112" s="5" t="s">
        <v>57</v>
      </c>
      <c r="E112" s="22" t="s">
        <v>58</v>
      </c>
      <c r="F112" s="22" t="s">
        <v>59</v>
      </c>
      <c r="G112" s="147" t="s">
        <v>60</v>
      </c>
      <c r="H112" s="118" t="s">
        <v>61</v>
      </c>
      <c r="I112" t="s">
        <v>94</v>
      </c>
    </row>
    <row r="113" spans="2:14">
      <c r="B113" s="23" t="s">
        <v>64</v>
      </c>
      <c r="C113" s="2" t="s">
        <v>65</v>
      </c>
      <c r="D113" s="2" t="s">
        <v>71</v>
      </c>
      <c r="E113" s="16">
        <f>'Customer Numbers - Southern'!$D$17*$D$107</f>
        <v>1.228916457945086E-3</v>
      </c>
      <c r="F113" s="16">
        <f>'Customer Numbers - Southern'!$D$17*$D$107</f>
        <v>1.228916457945086E-3</v>
      </c>
      <c r="G113" s="150">
        <f>'Customer Numbers - Southern'!$D$17*$D$107</f>
        <v>1.228916457945086E-3</v>
      </c>
      <c r="H113" s="123">
        <f>'Customer Numbers - Southern'!$D$17*$D$107</f>
        <v>1.228916457945086E-3</v>
      </c>
      <c r="I113" s="75"/>
      <c r="K113" s="75"/>
      <c r="L113" s="75"/>
      <c r="M113" s="75"/>
      <c r="N113" s="75"/>
    </row>
    <row r="114" spans="2:14">
      <c r="B114" s="23" t="s">
        <v>64</v>
      </c>
      <c r="C114" s="2" t="s">
        <v>68</v>
      </c>
      <c r="D114" s="2" t="s">
        <v>71</v>
      </c>
      <c r="E114" s="16">
        <f>'Customer Numbers - Southern'!$D$17*$D$107</f>
        <v>1.228916457945086E-3</v>
      </c>
      <c r="F114" s="16">
        <f>'Customer Numbers - Southern'!$D$17*$D$107</f>
        <v>1.228916457945086E-3</v>
      </c>
      <c r="G114" s="150">
        <f>'Customer Numbers - Southern'!$D$17*$D$107</f>
        <v>1.228916457945086E-3</v>
      </c>
      <c r="H114" s="123">
        <f>'Customer Numbers - Southern'!$D$17*$D$107</f>
        <v>1.228916457945086E-3</v>
      </c>
      <c r="I114" s="75"/>
      <c r="K114" s="75"/>
      <c r="L114" s="75"/>
      <c r="M114" s="75"/>
      <c r="N114" s="75"/>
    </row>
    <row r="115" spans="2:14">
      <c r="B115" s="23" t="s">
        <v>64</v>
      </c>
      <c r="C115" s="2" t="s">
        <v>95</v>
      </c>
      <c r="D115" s="23" t="s">
        <v>71</v>
      </c>
      <c r="E115" s="16">
        <f>'Customer Numbers - Southern'!$D$17*$D$107</f>
        <v>1.228916457945086E-3</v>
      </c>
      <c r="F115" s="16">
        <f>'Customer Numbers - Southern'!$D$17*$D$107</f>
        <v>1.228916457945086E-3</v>
      </c>
      <c r="G115" s="150">
        <f>'Customer Numbers - Southern'!$D$17*$D$107</f>
        <v>1.228916457945086E-3</v>
      </c>
      <c r="H115" s="123">
        <f>'Customer Numbers - Southern'!$D$17*$D$107</f>
        <v>1.228916457945086E-3</v>
      </c>
      <c r="I115" s="75"/>
      <c r="K115" s="75"/>
      <c r="L115" s="75"/>
      <c r="M115" s="75"/>
      <c r="N115" s="75"/>
    </row>
    <row r="116" spans="2:14">
      <c r="B116" s="23" t="s">
        <v>70</v>
      </c>
      <c r="C116" s="2" t="s">
        <v>65</v>
      </c>
      <c r="D116" s="2" t="s">
        <v>71</v>
      </c>
      <c r="E116" s="16">
        <f>'Customer Numbers - Southern'!$D$22*$D$108</f>
        <v>1.0459626349441614E-3</v>
      </c>
      <c r="F116" s="16">
        <f>'Customer Numbers - Southern'!$D$22*$D$108</f>
        <v>1.0459626349441614E-3</v>
      </c>
      <c r="G116" s="150">
        <f>'Customer Numbers - Southern'!$D$22*$D$108</f>
        <v>1.0459626349441614E-3</v>
      </c>
      <c r="H116" s="123">
        <f>'Customer Numbers - Southern'!$D$22*$D$108</f>
        <v>1.0459626349441614E-3</v>
      </c>
      <c r="I116" s="75"/>
      <c r="K116" s="75"/>
      <c r="L116" s="75"/>
      <c r="M116" s="75"/>
      <c r="N116" s="75"/>
    </row>
    <row r="117" spans="2:14">
      <c r="B117" s="23" t="s">
        <v>70</v>
      </c>
      <c r="C117" s="2" t="s">
        <v>68</v>
      </c>
      <c r="D117" s="2" t="s">
        <v>71</v>
      </c>
      <c r="E117" s="16">
        <f>'Customer Numbers - Southern'!$D$22*$D$108</f>
        <v>1.0459626349441614E-3</v>
      </c>
      <c r="F117" s="16">
        <f>'Customer Numbers - Southern'!$D$22*$D$108</f>
        <v>1.0459626349441614E-3</v>
      </c>
      <c r="G117" s="150">
        <f>'Customer Numbers - Southern'!$D$22*$D$108</f>
        <v>1.0459626349441614E-3</v>
      </c>
      <c r="H117" s="123">
        <f>'Customer Numbers - Southern'!$D$22*$D$108</f>
        <v>1.0459626349441614E-3</v>
      </c>
      <c r="I117" s="75"/>
      <c r="K117" s="75"/>
      <c r="L117" s="75"/>
      <c r="M117" s="75"/>
      <c r="N117" s="75"/>
    </row>
    <row r="118" spans="2:14">
      <c r="B118" s="23" t="s">
        <v>70</v>
      </c>
      <c r="C118" s="2" t="s">
        <v>95</v>
      </c>
      <c r="D118" s="23" t="s">
        <v>71</v>
      </c>
      <c r="E118" s="16">
        <f>'Customer Numbers - Southern'!$D$22*$D$108</f>
        <v>1.0459626349441614E-3</v>
      </c>
      <c r="F118" s="16">
        <f>'Customer Numbers - Southern'!$D$22*$D$108</f>
        <v>1.0459626349441614E-3</v>
      </c>
      <c r="G118" s="150">
        <f>'Customer Numbers - Southern'!$D$22*$D$108</f>
        <v>1.0459626349441614E-3</v>
      </c>
      <c r="H118" s="123">
        <f>'Customer Numbers - Southern'!$D$22*$D$108</f>
        <v>1.0459626349441614E-3</v>
      </c>
      <c r="I118" s="75"/>
      <c r="K118" s="75"/>
      <c r="L118" s="75"/>
      <c r="M118" s="75"/>
      <c r="N118" s="75"/>
    </row>
    <row r="119" spans="2:14">
      <c r="D119" s="12"/>
      <c r="E119" s="26"/>
      <c r="F119" s="26"/>
      <c r="G119" s="26"/>
      <c r="H119" s="124"/>
    </row>
    <row r="120" spans="2:14">
      <c r="B120" s="168" t="s">
        <v>96</v>
      </c>
      <c r="F120" s="9"/>
      <c r="I120" s="18"/>
    </row>
    <row r="121" spans="2:14" ht="25.5">
      <c r="B121" s="23"/>
      <c r="C121" s="2"/>
      <c r="D121" s="2"/>
      <c r="E121" s="24" t="s">
        <v>50</v>
      </c>
      <c r="F121" s="24" t="s">
        <v>51</v>
      </c>
      <c r="G121" s="146" t="s">
        <v>52</v>
      </c>
      <c r="H121" s="117" t="s">
        <v>53</v>
      </c>
      <c r="I121" s="18"/>
    </row>
    <row r="122" spans="2:14">
      <c r="B122" s="169" t="s">
        <v>55</v>
      </c>
      <c r="C122" s="5" t="s">
        <v>56</v>
      </c>
      <c r="D122" s="5" t="s">
        <v>57</v>
      </c>
      <c r="E122" s="22" t="s">
        <v>58</v>
      </c>
      <c r="F122" s="22" t="s">
        <v>59</v>
      </c>
      <c r="G122" s="147" t="s">
        <v>60</v>
      </c>
      <c r="H122" s="118" t="s">
        <v>61</v>
      </c>
      <c r="I122" s="76" t="s">
        <v>97</v>
      </c>
      <c r="K122" s="75"/>
      <c r="L122" s="75"/>
      <c r="M122" s="75"/>
      <c r="N122" s="75"/>
    </row>
    <row r="123" spans="2:14">
      <c r="B123" s="23" t="s">
        <v>64</v>
      </c>
      <c r="C123" s="2" t="s">
        <v>65</v>
      </c>
      <c r="D123" s="23" t="s">
        <v>66</v>
      </c>
      <c r="E123" s="16">
        <f>E60</f>
        <v>0.67711504748745377</v>
      </c>
      <c r="F123" s="16">
        <f t="shared" ref="F123:H128" si="13">F7</f>
        <v>0.5091623768248239</v>
      </c>
      <c r="G123" s="150">
        <f t="shared" si="13"/>
        <v>0.30295170395717769</v>
      </c>
      <c r="H123" s="123">
        <f t="shared" si="13"/>
        <v>0.27510999108355516</v>
      </c>
      <c r="K123" s="75"/>
      <c r="L123" s="75"/>
      <c r="M123" s="75"/>
      <c r="N123" s="75"/>
    </row>
    <row r="124" spans="2:14">
      <c r="B124" s="23" t="s">
        <v>64</v>
      </c>
      <c r="C124" s="2" t="s">
        <v>68</v>
      </c>
      <c r="D124" s="23" t="s">
        <v>66</v>
      </c>
      <c r="E124" s="16">
        <f t="shared" ref="E124:E127" si="14">E61</f>
        <v>0.66672424103728678</v>
      </c>
      <c r="F124" s="16">
        <f t="shared" si="13"/>
        <v>0.49757964617381123</v>
      </c>
      <c r="G124" s="150">
        <f t="shared" si="13"/>
        <v>0.29236493447038581</v>
      </c>
      <c r="H124" s="123">
        <f t="shared" si="13"/>
        <v>0.27074069410247609</v>
      </c>
      <c r="J124" s="75"/>
      <c r="K124" s="75"/>
      <c r="L124" s="75"/>
      <c r="M124" s="75"/>
      <c r="N124" s="75"/>
    </row>
    <row r="125" spans="2:14">
      <c r="B125" s="23" t="s">
        <v>64</v>
      </c>
      <c r="C125" s="2" t="s">
        <v>69</v>
      </c>
      <c r="D125" s="23" t="s">
        <v>66</v>
      </c>
      <c r="E125" s="16">
        <f t="shared" si="14"/>
        <v>0.71317419306598384</v>
      </c>
      <c r="F125" s="16">
        <f t="shared" si="13"/>
        <v>0.53628538216594013</v>
      </c>
      <c r="G125" s="150">
        <f t="shared" si="13"/>
        <v>0.31910477364030104</v>
      </c>
      <c r="H125" s="123">
        <f t="shared" si="13"/>
        <v>0.28959788480578524</v>
      </c>
      <c r="J125" s="75"/>
      <c r="K125" s="75"/>
      <c r="L125" s="75"/>
      <c r="M125" s="75"/>
      <c r="N125" s="75"/>
    </row>
    <row r="126" spans="2:14">
      <c r="B126" s="23" t="s">
        <v>70</v>
      </c>
      <c r="C126" s="2" t="s">
        <v>65</v>
      </c>
      <c r="D126" s="23" t="s">
        <v>66</v>
      </c>
      <c r="E126" s="16">
        <f t="shared" si="14"/>
        <v>0.17202897691548655</v>
      </c>
      <c r="F126" s="16">
        <f t="shared" si="13"/>
        <v>0.12706881925354641</v>
      </c>
      <c r="G126" s="150">
        <f t="shared" si="13"/>
        <v>7.6073368547724049E-2</v>
      </c>
      <c r="H126" s="123">
        <f t="shared" si="13"/>
        <v>6.9923350168423687E-2</v>
      </c>
      <c r="J126" s="75"/>
      <c r="K126" s="75"/>
      <c r="L126" s="75"/>
      <c r="M126" s="75"/>
      <c r="N126" s="75"/>
    </row>
    <row r="127" spans="2:14">
      <c r="B127" s="23" t="s">
        <v>70</v>
      </c>
      <c r="C127" s="2" t="s">
        <v>68</v>
      </c>
      <c r="D127" s="23" t="s">
        <v>66</v>
      </c>
      <c r="E127" s="16">
        <f t="shared" si="14"/>
        <v>0.17675128997830575</v>
      </c>
      <c r="F127" s="16">
        <f t="shared" si="13"/>
        <v>0.12933897236016198</v>
      </c>
      <c r="G127" s="150">
        <f t="shared" si="13"/>
        <v>7.4662681828831262E-2</v>
      </c>
      <c r="H127" s="123">
        <f t="shared" si="13"/>
        <v>6.7629434898700949E-2</v>
      </c>
      <c r="J127" s="75"/>
      <c r="K127" s="75"/>
      <c r="L127" s="75"/>
      <c r="M127" s="75"/>
      <c r="N127" s="75"/>
    </row>
    <row r="128" spans="2:14">
      <c r="B128" s="23" t="s">
        <v>70</v>
      </c>
      <c r="C128" s="2" t="s">
        <v>69</v>
      </c>
      <c r="D128" s="23" t="s">
        <v>66</v>
      </c>
      <c r="E128" s="16">
        <f>E65</f>
        <v>0.18118866160970165</v>
      </c>
      <c r="F128" s="16">
        <f t="shared" si="13"/>
        <v>0.13383753778997423</v>
      </c>
      <c r="G128" s="150">
        <f t="shared" si="13"/>
        <v>8.0130600970596877E-2</v>
      </c>
      <c r="H128" s="123">
        <f t="shared" si="13"/>
        <v>7.360171587202903E-2</v>
      </c>
      <c r="J128" s="77"/>
    </row>
    <row r="129" spans="2:14">
      <c r="B129" s="23" t="s">
        <v>64</v>
      </c>
      <c r="C129" s="2" t="s">
        <v>65</v>
      </c>
      <c r="D129" s="23" t="s">
        <v>71</v>
      </c>
      <c r="E129" s="69">
        <f>E66+E113</f>
        <v>0.44535275048274381</v>
      </c>
      <c r="F129" s="69">
        <f t="shared" ref="E129:H134" si="15">F66+F113</f>
        <v>0.49719916906780154</v>
      </c>
      <c r="G129" s="149">
        <f t="shared" si="15"/>
        <v>0.49719916906780154</v>
      </c>
      <c r="H129" s="122">
        <f t="shared" si="15"/>
        <v>0.50107256930932298</v>
      </c>
      <c r="J129" s="18"/>
      <c r="K129" s="18"/>
      <c r="L129" s="18"/>
      <c r="M129" s="18"/>
      <c r="N129" s="18"/>
    </row>
    <row r="130" spans="2:14">
      <c r="B130" s="23" t="s">
        <v>64</v>
      </c>
      <c r="C130" s="2" t="s">
        <v>68</v>
      </c>
      <c r="D130" s="23" t="s">
        <v>71</v>
      </c>
      <c r="E130" s="69">
        <f>E67+E114</f>
        <v>0.48397185904424578</v>
      </c>
      <c r="F130" s="69">
        <f t="shared" si="15"/>
        <v>0.53649730401534212</v>
      </c>
      <c r="G130" s="149">
        <f t="shared" si="15"/>
        <v>0.53649730401534212</v>
      </c>
      <c r="H130" s="122">
        <f t="shared" si="15"/>
        <v>0.55837973984484823</v>
      </c>
      <c r="J130" s="18"/>
      <c r="K130" s="18"/>
      <c r="L130" s="18"/>
      <c r="M130" s="18"/>
      <c r="N130" s="18"/>
    </row>
    <row r="131" spans="2:14">
      <c r="B131" s="23" t="s">
        <v>64</v>
      </c>
      <c r="C131" s="2" t="s">
        <v>69</v>
      </c>
      <c r="D131" s="23" t="s">
        <v>71</v>
      </c>
      <c r="E131" s="69">
        <f t="shared" si="15"/>
        <v>0.5047315393823737</v>
      </c>
      <c r="F131" s="69">
        <f t="shared" si="15"/>
        <v>0.56078469311555779</v>
      </c>
      <c r="G131" s="149">
        <f>G68+G115</f>
        <v>0.56078469311555779</v>
      </c>
      <c r="H131" s="122">
        <f t="shared" si="15"/>
        <v>0.56590104926395857</v>
      </c>
      <c r="J131" s="18"/>
      <c r="K131" s="18"/>
      <c r="L131" s="18"/>
      <c r="M131" s="18"/>
      <c r="N131" s="18"/>
    </row>
    <row r="132" spans="2:14">
      <c r="B132" s="23" t="s">
        <v>70</v>
      </c>
      <c r="C132" s="2" t="s">
        <v>65</v>
      </c>
      <c r="D132" s="23" t="s">
        <v>71</v>
      </c>
      <c r="E132" s="69">
        <f t="shared" si="15"/>
        <v>0.28589782392012358</v>
      </c>
      <c r="F132" s="69">
        <f t="shared" si="15"/>
        <v>0.29216341970281606</v>
      </c>
      <c r="G132" s="149">
        <f t="shared" si="15"/>
        <v>0.29216341970281606</v>
      </c>
      <c r="H132" s="122">
        <f t="shared" si="15"/>
        <v>0.29719731566739521</v>
      </c>
      <c r="J132" s="18"/>
      <c r="K132" s="18"/>
      <c r="L132" s="18"/>
      <c r="M132" s="18"/>
      <c r="N132" s="18"/>
    </row>
    <row r="133" spans="2:14">
      <c r="B133" s="23" t="s">
        <v>70</v>
      </c>
      <c r="C133" s="2" t="s">
        <v>68</v>
      </c>
      <c r="D133" s="23" t="s">
        <v>71</v>
      </c>
      <c r="E133" s="69">
        <f t="shared" si="15"/>
        <v>0.36411669051323681</v>
      </c>
      <c r="F133" s="69">
        <f t="shared" si="15"/>
        <v>0.36702248916381869</v>
      </c>
      <c r="G133" s="149">
        <f t="shared" si="15"/>
        <v>0.36702248916381869</v>
      </c>
      <c r="H133" s="122">
        <f t="shared" si="15"/>
        <v>0.39343120353777788</v>
      </c>
      <c r="J133" s="18"/>
      <c r="K133" s="18"/>
      <c r="L133" s="18"/>
      <c r="M133" s="18"/>
      <c r="N133" s="18"/>
    </row>
    <row r="134" spans="2:14">
      <c r="B134" s="23" t="s">
        <v>70</v>
      </c>
      <c r="C134" s="2" t="s">
        <v>69</v>
      </c>
      <c r="D134" s="23" t="s">
        <v>71</v>
      </c>
      <c r="E134" s="69">
        <f t="shared" si="15"/>
        <v>0.33642324499898502</v>
      </c>
      <c r="F134" s="69">
        <f t="shared" si="15"/>
        <v>0.34443129846105008</v>
      </c>
      <c r="G134" s="149">
        <f t="shared" si="15"/>
        <v>0.34443129846105008</v>
      </c>
      <c r="H134" s="122">
        <f t="shared" si="15"/>
        <v>0.35091255314598357</v>
      </c>
      <c r="J134" s="18"/>
      <c r="K134" s="18"/>
      <c r="L134" s="18"/>
      <c r="M134" s="18"/>
      <c r="N134" s="18"/>
    </row>
    <row r="135" spans="2:14">
      <c r="D135" s="12"/>
      <c r="E135" s="26"/>
      <c r="F135" s="26"/>
      <c r="G135" s="26"/>
      <c r="H135" s="124"/>
      <c r="J135" s="18"/>
    </row>
    <row r="136" spans="2:14">
      <c r="B136" s="170" t="s">
        <v>72</v>
      </c>
      <c r="C136" s="68"/>
      <c r="D136" s="68"/>
      <c r="E136" s="68"/>
      <c r="F136" s="68"/>
      <c r="G136" s="68"/>
      <c r="H136" s="121"/>
      <c r="J136" s="18"/>
    </row>
    <row r="137" spans="2:14" ht="25.5">
      <c r="B137" s="23"/>
      <c r="C137" s="2"/>
      <c r="D137" s="2"/>
      <c r="E137" s="24" t="s">
        <v>50</v>
      </c>
      <c r="F137" s="24" t="s">
        <v>51</v>
      </c>
      <c r="G137" s="146" t="s">
        <v>52</v>
      </c>
      <c r="H137" s="117" t="s">
        <v>53</v>
      </c>
      <c r="J137" s="18"/>
    </row>
    <row r="138" spans="2:14">
      <c r="B138" s="169"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3" t="s">
        <v>64</v>
      </c>
      <c r="C140" s="2" t="s">
        <v>65</v>
      </c>
      <c r="D140" s="23" t="s">
        <v>66</v>
      </c>
      <c r="E140" s="69">
        <f>(E123*'TDCV Values'!$C$4)</f>
        <v>1963.6336377136158</v>
      </c>
      <c r="F140" s="69">
        <f>(F123*'TDCV Values'!$C$4)</f>
        <v>1476.5708927919893</v>
      </c>
      <c r="G140" s="149">
        <f>(G123*'TDCV Values'!$C$4)</f>
        <v>878.55994147581532</v>
      </c>
      <c r="H140" s="122">
        <f>(H123*'TDCV Values'!$D$4)</f>
        <v>797.81897414230991</v>
      </c>
    </row>
    <row r="141" spans="2:14">
      <c r="B141" s="23" t="s">
        <v>64</v>
      </c>
      <c r="C141" s="2" t="s">
        <v>68</v>
      </c>
      <c r="D141" s="23" t="s">
        <v>66</v>
      </c>
      <c r="E141" s="69">
        <f>(E124*'TDCV Values'!$C$4)</f>
        <v>1933.5002990081316</v>
      </c>
      <c r="F141" s="69">
        <f>(F124*'TDCV Values'!$C$4)</f>
        <v>1442.9809739040525</v>
      </c>
      <c r="G141" s="149">
        <f>(G124*'TDCV Values'!$C$4)</f>
        <v>847.8583099641188</v>
      </c>
      <c r="H141" s="122">
        <f>(H124*'TDCV Values'!$D$4)</f>
        <v>785.14801289718071</v>
      </c>
    </row>
    <row r="142" spans="2:14">
      <c r="B142" s="23" t="s">
        <v>64</v>
      </c>
      <c r="C142" s="2" t="s">
        <v>69</v>
      </c>
      <c r="D142" s="23" t="s">
        <v>66</v>
      </c>
      <c r="E142" s="69">
        <f>(E125*'TDCV Values'!$C$4)</f>
        <v>2068.2051598913531</v>
      </c>
      <c r="F142" s="69">
        <f>(F125*'TDCV Values'!$C$4)</f>
        <v>1555.2276082812264</v>
      </c>
      <c r="G142" s="149">
        <f>(G125*'TDCV Values'!$C$4)</f>
        <v>925.40384355687297</v>
      </c>
      <c r="H142" s="122">
        <f>(H125*'TDCV Values'!$D$4)</f>
        <v>839.83386593677722</v>
      </c>
    </row>
    <row r="143" spans="2:14">
      <c r="B143" s="23" t="s">
        <v>70</v>
      </c>
      <c r="C143" s="2" t="s">
        <v>65</v>
      </c>
      <c r="D143" s="23" t="s">
        <v>66</v>
      </c>
      <c r="E143" s="69">
        <f>(E126*'TDCV Values'!$C$5)</f>
        <v>2064.3477229858386</v>
      </c>
      <c r="F143" s="69">
        <f>(F126*'TDCV Values'!$C$5)</f>
        <v>1524.825831042557</v>
      </c>
      <c r="G143" s="149">
        <f>(G126*'TDCV Values'!$C$5)</f>
        <v>912.88042257268864</v>
      </c>
      <c r="H143" s="122">
        <f>(H126*'TDCV Values'!$D$5)</f>
        <v>839.08020202108423</v>
      </c>
    </row>
    <row r="144" spans="2:14">
      <c r="B144" s="23" t="s">
        <v>70</v>
      </c>
      <c r="C144" s="2" t="s">
        <v>68</v>
      </c>
      <c r="D144" s="23" t="s">
        <v>66</v>
      </c>
      <c r="E144" s="69">
        <f>(E127*'TDCV Values'!$C$5)</f>
        <v>2121.015479739669</v>
      </c>
      <c r="F144" s="69">
        <f>(F127*'TDCV Values'!$C$5)</f>
        <v>1552.0676683219438</v>
      </c>
      <c r="G144" s="149">
        <f>(G127*'TDCV Values'!$C$5)</f>
        <v>895.9521819459751</v>
      </c>
      <c r="H144" s="122">
        <f>(H127*'TDCV Values'!$D$5)</f>
        <v>811.55321878441134</v>
      </c>
    </row>
    <row r="145" spans="2:14">
      <c r="B145" s="23" t="s">
        <v>70</v>
      </c>
      <c r="C145" s="2" t="s">
        <v>69</v>
      </c>
      <c r="D145" s="23" t="s">
        <v>66</v>
      </c>
      <c r="E145" s="69">
        <f>(E128*'TDCV Values'!$C$5)</f>
        <v>2174.26393931642</v>
      </c>
      <c r="F145" s="69">
        <f>(F128*'TDCV Values'!$C$5)</f>
        <v>1606.0504534796908</v>
      </c>
      <c r="G145" s="149">
        <f>(G128*'TDCV Values'!$C$5)</f>
        <v>961.56721164716248</v>
      </c>
      <c r="H145" s="122">
        <f>(H128*'TDCV Values'!$D$5)</f>
        <v>883.22059046434833</v>
      </c>
    </row>
    <row r="146" spans="2:14">
      <c r="B146" s="241" t="s">
        <v>75</v>
      </c>
      <c r="C146" s="255"/>
      <c r="D146" s="255"/>
      <c r="E146" s="255"/>
      <c r="F146" s="255"/>
      <c r="G146" s="255"/>
      <c r="H146" s="255"/>
      <c r="I146" t="s">
        <v>76</v>
      </c>
    </row>
    <row r="147" spans="2:14">
      <c r="B147" s="23" t="s">
        <v>64</v>
      </c>
      <c r="C147" s="2" t="s">
        <v>65</v>
      </c>
      <c r="D147" s="23" t="s">
        <v>71</v>
      </c>
      <c r="E147" s="78">
        <f>E129*365</f>
        <v>162.55375392620149</v>
      </c>
      <c r="F147" s="78">
        <f t="shared" ref="F147:H147" si="16">F129*365</f>
        <v>181.47769670974756</v>
      </c>
      <c r="G147" s="153">
        <f t="shared" si="16"/>
        <v>181.47769670974756</v>
      </c>
      <c r="H147" s="129">
        <f t="shared" si="16"/>
        <v>182.8914877979029</v>
      </c>
      <c r="K147" s="18"/>
      <c r="L147" s="18"/>
      <c r="M147" s="18"/>
      <c r="N147" s="18"/>
    </row>
    <row r="148" spans="2:14">
      <c r="B148" s="23" t="s">
        <v>64</v>
      </c>
      <c r="C148" s="2" t="s">
        <v>68</v>
      </c>
      <c r="D148" s="23" t="s">
        <v>71</v>
      </c>
      <c r="E148" s="78">
        <f t="shared" ref="E148:H150" si="17">E130*365</f>
        <v>176.64972855114971</v>
      </c>
      <c r="F148" s="78">
        <f t="shared" si="17"/>
        <v>195.82151596559987</v>
      </c>
      <c r="G148" s="153">
        <f t="shared" si="17"/>
        <v>195.82151596559987</v>
      </c>
      <c r="H148" s="129">
        <f t="shared" si="17"/>
        <v>203.8086050433696</v>
      </c>
      <c r="K148" s="18"/>
      <c r="L148" s="18"/>
      <c r="M148" s="18"/>
      <c r="N148" s="18"/>
    </row>
    <row r="149" spans="2:14">
      <c r="B149" s="23" t="s">
        <v>64</v>
      </c>
      <c r="C149" s="2" t="s">
        <v>69</v>
      </c>
      <c r="D149" s="23" t="s">
        <v>71</v>
      </c>
      <c r="E149" s="78">
        <f t="shared" si="17"/>
        <v>184.22701187456639</v>
      </c>
      <c r="F149" s="78">
        <f t="shared" si="17"/>
        <v>204.68641298717858</v>
      </c>
      <c r="G149" s="153">
        <f t="shared" si="17"/>
        <v>204.68641298717858</v>
      </c>
      <c r="H149" s="129">
        <f t="shared" si="17"/>
        <v>206.55388298134488</v>
      </c>
      <c r="K149" s="18"/>
      <c r="L149" s="18"/>
      <c r="M149" s="18"/>
      <c r="N149" s="18"/>
    </row>
    <row r="150" spans="2:14">
      <c r="B150" s="23" t="s">
        <v>70</v>
      </c>
      <c r="C150" s="2" t="s">
        <v>65</v>
      </c>
      <c r="D150" s="23" t="s">
        <v>71</v>
      </c>
      <c r="E150" s="78">
        <f>E132*365</f>
        <v>104.3527057308451</v>
      </c>
      <c r="F150" s="78">
        <f t="shared" si="17"/>
        <v>106.63964819152787</v>
      </c>
      <c r="G150" s="153">
        <f t="shared" si="17"/>
        <v>106.63964819152787</v>
      </c>
      <c r="H150" s="129">
        <f t="shared" si="17"/>
        <v>108.47702021859925</v>
      </c>
      <c r="K150" s="18"/>
      <c r="L150" s="18"/>
      <c r="M150" s="18"/>
      <c r="N150" s="18"/>
    </row>
    <row r="151" spans="2:14">
      <c r="B151" s="23" t="s">
        <v>70</v>
      </c>
      <c r="C151" s="2" t="s">
        <v>68</v>
      </c>
      <c r="D151" s="23" t="s">
        <v>71</v>
      </c>
      <c r="E151" s="78">
        <f t="shared" ref="E151:H152" si="18">E133*365</f>
        <v>132.90259203733143</v>
      </c>
      <c r="F151" s="78">
        <f t="shared" si="18"/>
        <v>133.96320854479382</v>
      </c>
      <c r="G151" s="153">
        <f t="shared" si="18"/>
        <v>133.96320854479382</v>
      </c>
      <c r="H151" s="129">
        <f t="shared" si="18"/>
        <v>143.60238929128892</v>
      </c>
      <c r="K151" s="18"/>
      <c r="L151" s="18"/>
      <c r="M151" s="18"/>
      <c r="N151" s="18"/>
    </row>
    <row r="152" spans="2:14">
      <c r="B152" s="23" t="s">
        <v>70</v>
      </c>
      <c r="C152" s="2" t="s">
        <v>69</v>
      </c>
      <c r="D152" s="23" t="s">
        <v>71</v>
      </c>
      <c r="E152" s="78">
        <f>E134*365</f>
        <v>122.79448442462953</v>
      </c>
      <c r="F152" s="78">
        <f t="shared" si="18"/>
        <v>125.71742393828328</v>
      </c>
      <c r="G152" s="153">
        <f t="shared" si="18"/>
        <v>125.71742393828328</v>
      </c>
      <c r="H152" s="129">
        <f t="shared" si="18"/>
        <v>128.08308189828401</v>
      </c>
      <c r="K152" s="18"/>
      <c r="L152" s="18"/>
      <c r="M152" s="18"/>
      <c r="N152" s="18"/>
    </row>
    <row r="153" spans="2:14">
      <c r="B153" s="241" t="s">
        <v>77</v>
      </c>
      <c r="C153" s="242"/>
      <c r="D153" s="242"/>
      <c r="E153" s="242"/>
      <c r="F153" s="242"/>
      <c r="G153" s="242"/>
      <c r="H153" s="242"/>
      <c r="I153" t="s">
        <v>78</v>
      </c>
    </row>
    <row r="154" spans="2:14">
      <c r="B154" s="23" t="s">
        <v>64</v>
      </c>
      <c r="C154" s="2" t="s">
        <v>65</v>
      </c>
      <c r="D154" s="2"/>
      <c r="E154" s="16">
        <f>E140+E147</f>
        <v>2126.1873916398172</v>
      </c>
      <c r="F154" s="16">
        <f t="shared" ref="F154:H154" si="19">F140+F147</f>
        <v>1658.0485895017368</v>
      </c>
      <c r="G154" s="150">
        <f t="shared" si="19"/>
        <v>1060.0376381855629</v>
      </c>
      <c r="H154" s="123">
        <f t="shared" si="19"/>
        <v>980.71046194021278</v>
      </c>
      <c r="K154" s="75"/>
      <c r="L154" s="75"/>
      <c r="M154" s="75"/>
      <c r="N154" s="75"/>
    </row>
    <row r="155" spans="2:14">
      <c r="B155" s="23" t="s">
        <v>64</v>
      </c>
      <c r="C155" s="2" t="s">
        <v>68</v>
      </c>
      <c r="D155" s="2"/>
      <c r="E155" s="16">
        <f t="shared" ref="E155:H159" si="20">E141+E148</f>
        <v>2110.1500275592812</v>
      </c>
      <c r="F155" s="16">
        <f t="shared" si="20"/>
        <v>1638.8024898696524</v>
      </c>
      <c r="G155" s="150">
        <f t="shared" si="20"/>
        <v>1043.6798259297186</v>
      </c>
      <c r="H155" s="123">
        <f t="shared" si="20"/>
        <v>988.95661794055036</v>
      </c>
      <c r="K155" s="75"/>
      <c r="L155" s="75"/>
      <c r="M155" s="75"/>
      <c r="N155" s="75"/>
    </row>
    <row r="156" spans="2:14">
      <c r="B156" s="23" t="s">
        <v>64</v>
      </c>
      <c r="C156" s="2" t="s">
        <v>69</v>
      </c>
      <c r="D156" s="2"/>
      <c r="E156" s="16">
        <f t="shared" si="20"/>
        <v>2252.4321717659195</v>
      </c>
      <c r="F156" s="16">
        <f t="shared" si="20"/>
        <v>1759.9140212684049</v>
      </c>
      <c r="G156" s="150">
        <f t="shared" si="20"/>
        <v>1130.0902565440515</v>
      </c>
      <c r="H156" s="123">
        <f t="shared" si="20"/>
        <v>1046.387748918122</v>
      </c>
      <c r="K156" s="75"/>
      <c r="L156" s="75"/>
      <c r="M156" s="75"/>
      <c r="N156" s="75"/>
    </row>
    <row r="157" spans="2:14">
      <c r="B157" s="23" t="s">
        <v>70</v>
      </c>
      <c r="C157" s="2" t="s">
        <v>65</v>
      </c>
      <c r="D157" s="2"/>
      <c r="E157" s="16">
        <f t="shared" si="20"/>
        <v>2168.7004287166837</v>
      </c>
      <c r="F157" s="16">
        <f t="shared" si="20"/>
        <v>1631.4654792340848</v>
      </c>
      <c r="G157" s="150">
        <f t="shared" si="20"/>
        <v>1019.5200707642165</v>
      </c>
      <c r="H157" s="123">
        <f t="shared" si="20"/>
        <v>947.55722223968348</v>
      </c>
      <c r="K157" s="75"/>
      <c r="L157" s="75"/>
      <c r="M157" s="75"/>
      <c r="N157" s="75"/>
    </row>
    <row r="158" spans="2:14">
      <c r="B158" s="23" t="s">
        <v>70</v>
      </c>
      <c r="C158" s="2" t="s">
        <v>68</v>
      </c>
      <c r="D158" s="2"/>
      <c r="E158" s="16">
        <f t="shared" si="20"/>
        <v>2253.9180717770005</v>
      </c>
      <c r="F158" s="16">
        <f t="shared" si="20"/>
        <v>1686.0308768667376</v>
      </c>
      <c r="G158" s="150">
        <f t="shared" si="20"/>
        <v>1029.9153904907689</v>
      </c>
      <c r="H158" s="123">
        <f t="shared" si="20"/>
        <v>955.15560807570023</v>
      </c>
      <c r="K158" s="75"/>
      <c r="L158" s="75"/>
      <c r="M158" s="75"/>
      <c r="N158" s="75"/>
    </row>
    <row r="159" spans="2:14">
      <c r="B159" s="23" t="s">
        <v>70</v>
      </c>
      <c r="C159" s="2" t="s">
        <v>69</v>
      </c>
      <c r="D159" s="2"/>
      <c r="E159" s="16">
        <f t="shared" si="20"/>
        <v>2297.0584237410494</v>
      </c>
      <c r="F159" s="16">
        <f t="shared" si="20"/>
        <v>1731.767877417974</v>
      </c>
      <c r="G159" s="150">
        <f t="shared" si="20"/>
        <v>1087.2846355854458</v>
      </c>
      <c r="H159" s="123">
        <f t="shared" si="20"/>
        <v>1011.3036723626324</v>
      </c>
      <c r="K159" s="75"/>
      <c r="L159" s="75"/>
      <c r="M159" s="75"/>
      <c r="N159" s="75"/>
    </row>
    <row r="160" spans="2:14">
      <c r="B160" s="251" t="s">
        <v>77</v>
      </c>
      <c r="C160" s="251"/>
      <c r="D160" s="251"/>
      <c r="E160" s="251"/>
      <c r="F160" s="251"/>
      <c r="G160" s="251"/>
      <c r="H160" s="251"/>
      <c r="I160" t="s">
        <v>79</v>
      </c>
      <c r="K160" s="79"/>
      <c r="L160" s="79"/>
      <c r="M160" s="79"/>
      <c r="N160" s="79"/>
    </row>
    <row r="161" spans="1:14">
      <c r="B161" s="23" t="s">
        <v>80</v>
      </c>
      <c r="C161" s="2" t="s">
        <v>65</v>
      </c>
      <c r="D161" s="2"/>
      <c r="E161" s="16">
        <f>E154+E157</f>
        <v>4294.8878203565009</v>
      </c>
      <c r="F161" s="16">
        <f t="shared" ref="F161:H161" si="21">F154+F157</f>
        <v>3289.5140687358216</v>
      </c>
      <c r="G161" s="150">
        <f t="shared" si="21"/>
        <v>2079.5577089497792</v>
      </c>
      <c r="H161" s="123">
        <f t="shared" si="21"/>
        <v>1928.2676841798962</v>
      </c>
      <c r="K161" s="75"/>
      <c r="L161" s="75"/>
      <c r="M161" s="75"/>
      <c r="N161" s="75"/>
    </row>
    <row r="162" spans="1:14">
      <c r="B162" s="23" t="s">
        <v>80</v>
      </c>
      <c r="C162" s="2" t="s">
        <v>68</v>
      </c>
      <c r="D162" s="2"/>
      <c r="E162" s="16">
        <f t="shared" ref="E162:H163" si="22">E155+E158</f>
        <v>4364.0680993362821</v>
      </c>
      <c r="F162" s="16">
        <f t="shared" si="22"/>
        <v>3324.83336673639</v>
      </c>
      <c r="G162" s="150">
        <f t="shared" si="22"/>
        <v>2073.5952164204873</v>
      </c>
      <c r="H162" s="123">
        <f t="shared" si="22"/>
        <v>1944.1122260162506</v>
      </c>
      <c r="K162" s="75"/>
      <c r="L162" s="75"/>
      <c r="M162" s="75"/>
      <c r="N162" s="75"/>
    </row>
    <row r="163" spans="1:14">
      <c r="B163" s="23" t="s">
        <v>80</v>
      </c>
      <c r="C163" s="2" t="s">
        <v>69</v>
      </c>
      <c r="D163" s="2"/>
      <c r="E163" s="16">
        <f t="shared" si="22"/>
        <v>4549.4905955069689</v>
      </c>
      <c r="F163" s="16">
        <f t="shared" si="22"/>
        <v>3491.6818986863791</v>
      </c>
      <c r="G163" s="150">
        <f t="shared" si="22"/>
        <v>2217.3748921294973</v>
      </c>
      <c r="H163" s="123">
        <f t="shared" si="22"/>
        <v>2057.6914212807542</v>
      </c>
      <c r="K163" s="75"/>
      <c r="L163" s="75"/>
      <c r="M163" s="75"/>
      <c r="N163" s="75"/>
    </row>
    <row r="164" spans="1:14">
      <c r="E164" s="26"/>
      <c r="F164" s="26"/>
      <c r="G164" s="26"/>
      <c r="H164" s="124"/>
      <c r="I164" s="26"/>
    </row>
    <row r="165" spans="1:14" s="66" customFormat="1">
      <c r="A165" s="65" t="s">
        <v>98</v>
      </c>
      <c r="B165" s="171"/>
      <c r="E165" s="80"/>
      <c r="F165" s="80"/>
      <c r="G165" s="80"/>
      <c r="H165" s="130"/>
      <c r="I165" s="80"/>
    </row>
    <row r="166" spans="1:14">
      <c r="A166" s="8"/>
      <c r="E166" s="56"/>
      <c r="F166" s="56"/>
      <c r="G166" s="56"/>
      <c r="H166" s="131"/>
      <c r="I166" s="56"/>
    </row>
    <row r="167" spans="1:14">
      <c r="B167" s="168" t="s">
        <v>99</v>
      </c>
      <c r="E167" s="26"/>
      <c r="F167" s="26"/>
      <c r="G167" s="26"/>
      <c r="H167" s="124"/>
      <c r="I167" s="26"/>
    </row>
    <row r="168" spans="1:14" ht="25.5">
      <c r="B168" s="23"/>
      <c r="C168" s="2"/>
      <c r="D168" s="2"/>
      <c r="E168" s="24" t="s">
        <v>50</v>
      </c>
      <c r="F168" s="24" t="s">
        <v>51</v>
      </c>
      <c r="G168" s="146" t="s">
        <v>52</v>
      </c>
      <c r="H168" s="117" t="s">
        <v>53</v>
      </c>
    </row>
    <row r="169" spans="1:14">
      <c r="B169" s="169" t="s">
        <v>55</v>
      </c>
      <c r="C169" s="5" t="s">
        <v>56</v>
      </c>
      <c r="D169" s="5" t="s">
        <v>57</v>
      </c>
      <c r="E169" s="22" t="s">
        <v>58</v>
      </c>
      <c r="F169" s="22" t="s">
        <v>59</v>
      </c>
      <c r="G169" s="147" t="s">
        <v>60</v>
      </c>
      <c r="H169" s="118" t="s">
        <v>61</v>
      </c>
      <c r="I169" t="s">
        <v>100</v>
      </c>
    </row>
    <row r="170" spans="1:14">
      <c r="B170" s="23" t="s">
        <v>64</v>
      </c>
      <c r="C170" s="2" t="s">
        <v>65</v>
      </c>
      <c r="D170" s="23" t="s">
        <v>71</v>
      </c>
      <c r="E170" s="16">
        <f>E147</f>
        <v>162.55375392620149</v>
      </c>
      <c r="F170" s="16">
        <f>F147</f>
        <v>181.47769670974756</v>
      </c>
      <c r="G170" s="150">
        <f t="shared" ref="F170:H171" si="23">G147</f>
        <v>181.47769670974756</v>
      </c>
      <c r="H170" s="123">
        <f t="shared" si="23"/>
        <v>182.8914877979029</v>
      </c>
      <c r="I170" s="18"/>
      <c r="K170" s="18"/>
      <c r="L170" s="18"/>
      <c r="M170" s="18"/>
      <c r="N170" s="18"/>
    </row>
    <row r="171" spans="1:14">
      <c r="B171" s="23" t="s">
        <v>64</v>
      </c>
      <c r="C171" s="2" t="s">
        <v>68</v>
      </c>
      <c r="D171" s="23" t="s">
        <v>71</v>
      </c>
      <c r="E171" s="16">
        <f>E148</f>
        <v>176.64972855114971</v>
      </c>
      <c r="F171" s="16">
        <f t="shared" si="23"/>
        <v>195.82151596559987</v>
      </c>
      <c r="G171" s="150">
        <f t="shared" si="23"/>
        <v>195.82151596559987</v>
      </c>
      <c r="H171" s="123">
        <f t="shared" si="23"/>
        <v>203.8086050433696</v>
      </c>
      <c r="I171" s="18"/>
      <c r="K171" s="18"/>
      <c r="L171" s="18"/>
      <c r="M171" s="18"/>
      <c r="N171" s="18"/>
    </row>
    <row r="172" spans="1:14">
      <c r="B172" s="23" t="s">
        <v>70</v>
      </c>
      <c r="C172" s="2" t="s">
        <v>65</v>
      </c>
      <c r="D172" s="23" t="s">
        <v>71</v>
      </c>
      <c r="E172" s="16">
        <f>E150</f>
        <v>104.3527057308451</v>
      </c>
      <c r="F172" s="16">
        <f t="shared" ref="F172:H173" si="24">F150</f>
        <v>106.63964819152787</v>
      </c>
      <c r="G172" s="150">
        <f t="shared" si="24"/>
        <v>106.63964819152787</v>
      </c>
      <c r="H172" s="123">
        <f t="shared" si="24"/>
        <v>108.47702021859925</v>
      </c>
      <c r="I172" s="18"/>
      <c r="K172" s="18"/>
      <c r="L172" s="18"/>
      <c r="M172" s="18"/>
      <c r="N172" s="18"/>
    </row>
    <row r="173" spans="1:14">
      <c r="B173" s="23" t="s">
        <v>70</v>
      </c>
      <c r="C173" s="2" t="s">
        <v>68</v>
      </c>
      <c r="D173" s="23" t="s">
        <v>71</v>
      </c>
      <c r="E173" s="16">
        <f>E151</f>
        <v>132.90259203733143</v>
      </c>
      <c r="F173" s="16">
        <f t="shared" si="24"/>
        <v>133.96320854479382</v>
      </c>
      <c r="G173" s="150">
        <f t="shared" si="24"/>
        <v>133.96320854479382</v>
      </c>
      <c r="H173" s="123">
        <f t="shared" si="24"/>
        <v>143.60238929128892</v>
      </c>
      <c r="I173" s="18"/>
      <c r="K173" s="18"/>
      <c r="L173" s="18"/>
      <c r="M173" s="18"/>
      <c r="N173" s="18"/>
    </row>
    <row r="175" spans="1:14">
      <c r="B175" s="172" t="s">
        <v>25</v>
      </c>
      <c r="C175" s="82"/>
      <c r="D175" s="82"/>
      <c r="E175" s="82"/>
      <c r="F175" s="82"/>
      <c r="G175" s="82"/>
      <c r="H175" s="132"/>
    </row>
    <row r="176" spans="1:14" ht="25.5">
      <c r="E176" s="24" t="s">
        <v>50</v>
      </c>
      <c r="F176" s="24" t="s">
        <v>51</v>
      </c>
      <c r="G176" s="146" t="s">
        <v>52</v>
      </c>
      <c r="H176" s="117" t="s">
        <v>53</v>
      </c>
    </row>
    <row r="177" spans="2:14">
      <c r="B177" s="169" t="s">
        <v>55</v>
      </c>
      <c r="C177" s="5" t="s">
        <v>101</v>
      </c>
      <c r="D177" s="5" t="s">
        <v>57</v>
      </c>
      <c r="E177" s="53" t="s">
        <v>58</v>
      </c>
      <c r="F177" s="53" t="s">
        <v>59</v>
      </c>
      <c r="G177" s="154" t="s">
        <v>60</v>
      </c>
      <c r="H177" s="133" t="s">
        <v>61</v>
      </c>
      <c r="I177" t="s">
        <v>102</v>
      </c>
    </row>
    <row r="178" spans="2:14">
      <c r="B178" s="23" t="s">
        <v>64</v>
      </c>
      <c r="C178" s="2" t="s">
        <v>103</v>
      </c>
      <c r="D178" s="23" t="s">
        <v>71</v>
      </c>
      <c r="E178" s="83">
        <f>E171-E170</f>
        <v>14.095974624948212</v>
      </c>
      <c r="F178" s="83">
        <f>F171-F170</f>
        <v>14.34381925585231</v>
      </c>
      <c r="G178" s="155">
        <f>G171-G170</f>
        <v>14.34381925585231</v>
      </c>
      <c r="H178" s="134">
        <f>H171-H170</f>
        <v>20.917117245466699</v>
      </c>
      <c r="J178" s="18"/>
      <c r="K178" s="18"/>
      <c r="L178" s="18"/>
      <c r="M178" s="18"/>
      <c r="N178" s="18"/>
    </row>
    <row r="179" spans="2:14">
      <c r="B179" s="23" t="s">
        <v>70</v>
      </c>
      <c r="C179" s="2" t="s">
        <v>103</v>
      </c>
      <c r="D179" s="23" t="s">
        <v>71</v>
      </c>
      <c r="E179" s="83">
        <f>E173-E172</f>
        <v>28.549886306486329</v>
      </c>
      <c r="F179" s="83">
        <f>F173-F172</f>
        <v>27.323560353265947</v>
      </c>
      <c r="G179" s="155">
        <f>G173-G172</f>
        <v>27.323560353265947</v>
      </c>
      <c r="H179" s="134">
        <f>H173-H172</f>
        <v>35.125369072689665</v>
      </c>
      <c r="J179" s="18"/>
      <c r="K179" s="18"/>
      <c r="L179" s="18"/>
      <c r="M179" s="18"/>
      <c r="N179" s="18"/>
    </row>
    <row r="180" spans="2:14">
      <c r="E180" s="84"/>
      <c r="F180" s="84"/>
      <c r="G180" s="84"/>
    </row>
    <row r="181" spans="2:14">
      <c r="F181" s="18"/>
      <c r="G181" s="18"/>
      <c r="H181" s="135"/>
    </row>
    <row r="182" spans="2:14">
      <c r="B182" s="168" t="s">
        <v>104</v>
      </c>
      <c r="E182" s="11"/>
    </row>
    <row r="183" spans="2:14" ht="25.5" customHeight="1">
      <c r="B183" s="173" t="s">
        <v>55</v>
      </c>
      <c r="C183" s="22" t="s">
        <v>68</v>
      </c>
      <c r="D183" s="22" t="s">
        <v>65</v>
      </c>
      <c r="E183" s="249" t="s">
        <v>105</v>
      </c>
      <c r="F183" s="249"/>
      <c r="I183" s="162" t="s">
        <v>106</v>
      </c>
      <c r="J183" s="252" t="s">
        <v>106</v>
      </c>
      <c r="K183" s="253"/>
      <c r="L183" s="254"/>
    </row>
    <row r="184" spans="2:14">
      <c r="B184" s="23" t="s">
        <v>64</v>
      </c>
      <c r="C184" s="50">
        <f>'Customer Numbers - Southern'!$D$5</f>
        <v>305264</v>
      </c>
      <c r="D184" s="50">
        <f>'Customer Numbers - Southern'!$C$5</f>
        <v>2180624</v>
      </c>
      <c r="E184" s="250">
        <f>C184/(C184+D184)</f>
        <v>0.12279877452242419</v>
      </c>
      <c r="F184" s="250"/>
      <c r="I184" s="86">
        <f>E192*D184+C184*E193</f>
        <v>408393419.83800739</v>
      </c>
      <c r="J184" s="85">
        <f>E192*D184+C184*E193</f>
        <v>408393419.83800739</v>
      </c>
      <c r="K184" s="86">
        <f>E170*D184+E171*C184</f>
        <v>408393419.83800739</v>
      </c>
      <c r="L184" s="87">
        <f>J184-K184</f>
        <v>0</v>
      </c>
    </row>
    <row r="185" spans="2:14">
      <c r="B185" s="23" t="s">
        <v>70</v>
      </c>
      <c r="C185" s="50">
        <f>'Customer Numbers - Southern'!$D$10</f>
        <v>210224</v>
      </c>
      <c r="D185" s="50">
        <f>'Customer Numbers - Southern'!$C$10</f>
        <v>1819342</v>
      </c>
      <c r="E185" s="250">
        <f>C185/(C185+D185)</f>
        <v>0.10358076554297815</v>
      </c>
      <c r="F185" s="250"/>
      <c r="I185" s="88"/>
      <c r="J185" s="89"/>
      <c r="K185" s="89"/>
      <c r="L185" s="247"/>
      <c r="M185" s="247"/>
    </row>
    <row r="187" spans="2:14">
      <c r="B187" s="168" t="s">
        <v>107</v>
      </c>
    </row>
    <row r="188" spans="2:14">
      <c r="B188" s="248" t="s">
        <v>108</v>
      </c>
      <c r="C188" s="248"/>
      <c r="D188" s="54">
        <v>1</v>
      </c>
    </row>
    <row r="190" spans="2:14" ht="25.5">
      <c r="B190" s="23"/>
      <c r="C190" s="2"/>
      <c r="D190" s="2"/>
      <c r="E190" s="24" t="s">
        <v>50</v>
      </c>
      <c r="F190" s="24" t="s">
        <v>51</v>
      </c>
      <c r="G190" s="146" t="s">
        <v>52</v>
      </c>
      <c r="H190" s="117" t="s">
        <v>53</v>
      </c>
    </row>
    <row r="191" spans="2:14">
      <c r="B191" s="169" t="s">
        <v>55</v>
      </c>
      <c r="C191" s="5" t="s">
        <v>56</v>
      </c>
      <c r="D191" s="5" t="s">
        <v>57</v>
      </c>
      <c r="E191" s="22" t="s">
        <v>58</v>
      </c>
      <c r="F191" s="22" t="s">
        <v>59</v>
      </c>
      <c r="G191" s="147" t="s">
        <v>60</v>
      </c>
      <c r="H191" s="118" t="s">
        <v>61</v>
      </c>
      <c r="I191" t="s">
        <v>109</v>
      </c>
    </row>
    <row r="192" spans="2:14">
      <c r="B192" s="23" t="s">
        <v>64</v>
      </c>
      <c r="C192" s="2" t="s">
        <v>65</v>
      </c>
      <c r="D192" s="23" t="s">
        <v>71</v>
      </c>
      <c r="E192" s="69">
        <f>IF(E178&lt;0,E170,E170+($E$184*E178)*$D$188)</f>
        <v>164.28472233584432</v>
      </c>
      <c r="F192" s="69">
        <f>IF(F178&lt;0,F170,F170+($E$184*F178)*$D$188)</f>
        <v>183.23910013633738</v>
      </c>
      <c r="G192" s="149">
        <f>IF(G178&lt;0,G170,G170+($E$184*G178)*$D$188)</f>
        <v>183.23910013633738</v>
      </c>
      <c r="H192" s="122">
        <f>IF(H178&lt;0,H170,H170+($E$184*H178)*$D$188)</f>
        <v>185.46008416218808</v>
      </c>
      <c r="I192" s="12" t="s">
        <v>110</v>
      </c>
    </row>
    <row r="193" spans="2:14">
      <c r="B193" s="23" t="s">
        <v>64</v>
      </c>
      <c r="C193" s="2" t="s">
        <v>68</v>
      </c>
      <c r="D193" s="23" t="s">
        <v>71</v>
      </c>
      <c r="E193" s="90">
        <f>IF(E178&lt;=0,E171,E192+E178*(1-$D$188))</f>
        <v>164.28472233584432</v>
      </c>
      <c r="F193" s="90">
        <f>IF(F178&lt;=0,F171,F192+F178*(1-$D$188))</f>
        <v>183.23910013633738</v>
      </c>
      <c r="G193" s="156">
        <f>IF(G178&lt;=0,G171,G192+G178*(1-$D$188))</f>
        <v>183.23910013633738</v>
      </c>
      <c r="H193" s="137">
        <f>IF(H178&lt;=0,H171,H192+H178*(1-$D$188))</f>
        <v>185.46008416218808</v>
      </c>
      <c r="I193" s="18" t="s">
        <v>111</v>
      </c>
      <c r="K193" s="18"/>
      <c r="L193" s="18"/>
      <c r="M193" s="18"/>
      <c r="N193" s="18"/>
    </row>
    <row r="194" spans="2:14">
      <c r="B194" s="23" t="s">
        <v>70</v>
      </c>
      <c r="C194" s="2" t="s">
        <v>65</v>
      </c>
      <c r="D194" s="23" t="s">
        <v>71</v>
      </c>
      <c r="E194" s="69">
        <f>IF(E179&lt;0,E172,E172+($E$185*E179)*$D$188)</f>
        <v>107.30992481063595</v>
      </c>
      <c r="F194" s="69">
        <f>IF(F179&lt;0,F172,F172+($E$185*F179)*$D$188)</f>
        <v>109.46984349027892</v>
      </c>
      <c r="G194" s="149">
        <f>IF(G179&lt;0,G172,G172+($E$185*G179)*$D$188)</f>
        <v>109.46984349027892</v>
      </c>
      <c r="H194" s="122">
        <f>IF(H179&lt;0,H172,H172+($E$185*H179)*$D$188)</f>
        <v>112.11533283712809</v>
      </c>
      <c r="I194" s="18"/>
      <c r="K194" s="18"/>
      <c r="L194" s="18"/>
      <c r="M194" s="18"/>
      <c r="N194" s="18"/>
    </row>
    <row r="195" spans="2:14">
      <c r="B195" s="23" t="s">
        <v>70</v>
      </c>
      <c r="C195" s="2" t="s">
        <v>68</v>
      </c>
      <c r="D195" s="23" t="s">
        <v>71</v>
      </c>
      <c r="E195" s="69">
        <f>IF(E179&lt;=0,E173,E194+E179*(1-$D$188))</f>
        <v>107.30992481063595</v>
      </c>
      <c r="F195" s="69">
        <f>IF(F179&lt;=0,F173,F194+F179*(1-$D$188))</f>
        <v>109.46984349027892</v>
      </c>
      <c r="G195" s="149">
        <f>IF(G179&lt;=0,G173,G194+G179*(1-$D$188))</f>
        <v>109.46984349027892</v>
      </c>
      <c r="H195" s="122">
        <f>IF(H179&lt;=0,H173,H194+H179*(1-$D$188))</f>
        <v>112.11533283712809</v>
      </c>
      <c r="I195" s="18"/>
      <c r="K195" s="18"/>
      <c r="L195" s="18"/>
      <c r="M195" s="18"/>
      <c r="N195" s="18"/>
    </row>
    <row r="196" spans="2:14">
      <c r="E196" s="84"/>
      <c r="F196" s="84"/>
      <c r="I196" s="18"/>
      <c r="K196" s="18"/>
      <c r="L196" s="18"/>
      <c r="M196" s="18"/>
      <c r="N196" s="18"/>
    </row>
    <row r="197" spans="2:14">
      <c r="B197" s="168" t="s">
        <v>112</v>
      </c>
    </row>
    <row r="198" spans="2:14" ht="25.5">
      <c r="B198" s="23"/>
      <c r="C198" s="2"/>
      <c r="D198" s="2"/>
      <c r="E198" s="24" t="s">
        <v>50</v>
      </c>
      <c r="F198" s="24" t="s">
        <v>51</v>
      </c>
      <c r="G198" s="146" t="s">
        <v>52</v>
      </c>
      <c r="H198" s="117" t="s">
        <v>53</v>
      </c>
    </row>
    <row r="199" spans="2:14">
      <c r="B199" s="169" t="s">
        <v>55</v>
      </c>
      <c r="C199" s="5" t="s">
        <v>56</v>
      </c>
      <c r="D199" s="5" t="s">
        <v>57</v>
      </c>
      <c r="E199" s="22" t="s">
        <v>58</v>
      </c>
      <c r="F199" s="22" t="s">
        <v>59</v>
      </c>
      <c r="G199" s="147" t="s">
        <v>60</v>
      </c>
      <c r="H199" s="118" t="s">
        <v>61</v>
      </c>
      <c r="I199" t="s">
        <v>113</v>
      </c>
    </row>
    <row r="200" spans="2:14">
      <c r="B200" s="23" t="s">
        <v>64</v>
      </c>
      <c r="C200" s="2" t="s">
        <v>65</v>
      </c>
      <c r="D200" s="23" t="s">
        <v>71</v>
      </c>
      <c r="E200" s="16">
        <f>E192/365</f>
        <v>0.45009512968724474</v>
      </c>
      <c r="F200" s="16">
        <f t="shared" ref="F200:H203" si="25">F192/365</f>
        <v>0.50202493188037645</v>
      </c>
      <c r="G200" s="150">
        <f t="shared" si="25"/>
        <v>0.50202493188037645</v>
      </c>
      <c r="H200" s="123">
        <f t="shared" si="25"/>
        <v>0.50810981962243307</v>
      </c>
      <c r="I200" s="56"/>
      <c r="K200" s="56"/>
      <c r="L200" s="56"/>
      <c r="M200" s="56"/>
      <c r="N200" s="56"/>
    </row>
    <row r="201" spans="2:14">
      <c r="B201" s="23" t="s">
        <v>64</v>
      </c>
      <c r="C201" s="2" t="s">
        <v>68</v>
      </c>
      <c r="D201" s="23" t="s">
        <v>71</v>
      </c>
      <c r="E201" s="16">
        <f t="shared" ref="E201:G203" si="26">E193/365</f>
        <v>0.45009512968724474</v>
      </c>
      <c r="F201" s="16">
        <f t="shared" si="26"/>
        <v>0.50202493188037645</v>
      </c>
      <c r="G201" s="150">
        <f>G193/365</f>
        <v>0.50202493188037645</v>
      </c>
      <c r="H201" s="123">
        <f t="shared" si="25"/>
        <v>0.50810981962243307</v>
      </c>
      <c r="I201" s="56"/>
      <c r="K201" s="56"/>
      <c r="L201" s="56"/>
      <c r="M201" s="56"/>
      <c r="N201" s="56"/>
    </row>
    <row r="202" spans="2:14">
      <c r="B202" s="23" t="s">
        <v>70</v>
      </c>
      <c r="C202" s="2" t="s">
        <v>65</v>
      </c>
      <c r="D202" s="23" t="s">
        <v>71</v>
      </c>
      <c r="E202" s="16">
        <f t="shared" si="26"/>
        <v>0.29399979400174231</v>
      </c>
      <c r="F202" s="16">
        <f t="shared" si="26"/>
        <v>0.29991737942542168</v>
      </c>
      <c r="G202" s="150">
        <f t="shared" si="26"/>
        <v>0.29991737942542168</v>
      </c>
      <c r="H202" s="123">
        <f t="shared" si="25"/>
        <v>0.30716529544418658</v>
      </c>
      <c r="I202" s="56"/>
      <c r="K202" s="56"/>
      <c r="L202" s="56"/>
      <c r="M202" s="56"/>
      <c r="N202" s="56"/>
    </row>
    <row r="203" spans="2:14">
      <c r="B203" s="23" t="s">
        <v>70</v>
      </c>
      <c r="C203" s="2" t="s">
        <v>68</v>
      </c>
      <c r="D203" s="23" t="s">
        <v>71</v>
      </c>
      <c r="E203" s="16">
        <f t="shared" si="26"/>
        <v>0.29399979400174231</v>
      </c>
      <c r="F203" s="16">
        <f t="shared" si="26"/>
        <v>0.29991737942542168</v>
      </c>
      <c r="G203" s="150">
        <f t="shared" si="26"/>
        <v>0.29991737942542168</v>
      </c>
      <c r="H203" s="123">
        <f t="shared" si="25"/>
        <v>0.30716529544418658</v>
      </c>
      <c r="I203" s="56"/>
      <c r="K203" s="56"/>
      <c r="L203" s="56"/>
      <c r="M203" s="56"/>
      <c r="N203" s="56"/>
    </row>
    <row r="205" spans="2:14">
      <c r="B205" s="172" t="s">
        <v>26</v>
      </c>
      <c r="C205" s="82"/>
      <c r="D205" s="82"/>
      <c r="E205" s="82"/>
      <c r="F205" s="82"/>
      <c r="G205" s="82"/>
      <c r="H205" s="132"/>
    </row>
    <row r="206" spans="2:14" ht="25.5">
      <c r="B206" s="23"/>
      <c r="C206" s="2"/>
      <c r="D206" s="2"/>
      <c r="E206" s="24" t="s">
        <v>50</v>
      </c>
      <c r="F206" s="24" t="s">
        <v>51</v>
      </c>
      <c r="G206" s="146" t="s">
        <v>52</v>
      </c>
      <c r="H206" s="117" t="s">
        <v>53</v>
      </c>
    </row>
    <row r="207" spans="2:14">
      <c r="B207" s="169" t="s">
        <v>55</v>
      </c>
      <c r="C207" s="5" t="s">
        <v>56</v>
      </c>
      <c r="D207" s="5" t="s">
        <v>57</v>
      </c>
      <c r="E207" s="22" t="s">
        <v>58</v>
      </c>
      <c r="F207" s="22" t="s">
        <v>59</v>
      </c>
      <c r="G207" s="147" t="s">
        <v>60</v>
      </c>
      <c r="H207" s="118" t="s">
        <v>61</v>
      </c>
      <c r="I207" t="s">
        <v>114</v>
      </c>
    </row>
    <row r="208" spans="2:14">
      <c r="B208" s="23" t="s">
        <v>64</v>
      </c>
      <c r="C208" s="2" t="s">
        <v>65</v>
      </c>
      <c r="D208" s="23" t="s">
        <v>71</v>
      </c>
      <c r="E208" s="69">
        <f>E192-E170</f>
        <v>1.7309684096428271</v>
      </c>
      <c r="F208" s="69">
        <f t="shared" ref="E208:H211" si="27">F192-F170</f>
        <v>1.7614034265898226</v>
      </c>
      <c r="G208" s="149">
        <f t="shared" si="27"/>
        <v>1.7614034265898226</v>
      </c>
      <c r="H208" s="122">
        <f t="shared" si="27"/>
        <v>2.5685963642851846</v>
      </c>
      <c r="I208" s="56"/>
      <c r="K208" s="56"/>
      <c r="L208" s="56"/>
      <c r="M208" s="56"/>
      <c r="N208" s="56"/>
    </row>
    <row r="209" spans="2:14">
      <c r="B209" s="23" t="s">
        <v>64</v>
      </c>
      <c r="C209" s="2" t="s">
        <v>68</v>
      </c>
      <c r="D209" s="23" t="s">
        <v>71</v>
      </c>
      <c r="E209" s="69">
        <f t="shared" si="27"/>
        <v>-12.365006215305385</v>
      </c>
      <c r="F209" s="69">
        <f t="shared" si="27"/>
        <v>-12.582415829262487</v>
      </c>
      <c r="G209" s="149">
        <f t="shared" si="27"/>
        <v>-12.582415829262487</v>
      </c>
      <c r="H209" s="122">
        <f t="shared" si="27"/>
        <v>-18.348520881181514</v>
      </c>
      <c r="I209" s="56"/>
      <c r="K209" s="56"/>
      <c r="L209" s="56"/>
      <c r="M209" s="56"/>
      <c r="N209" s="56"/>
    </row>
    <row r="210" spans="2:14">
      <c r="B210" s="23" t="s">
        <v>70</v>
      </c>
      <c r="C210" s="2" t="s">
        <v>65</v>
      </c>
      <c r="D210" s="23" t="s">
        <v>71</v>
      </c>
      <c r="E210" s="69">
        <f t="shared" si="27"/>
        <v>2.9572190797908462</v>
      </c>
      <c r="F210" s="69">
        <f t="shared" si="27"/>
        <v>2.8301952987510504</v>
      </c>
      <c r="G210" s="149">
        <f t="shared" si="27"/>
        <v>2.8301952987510504</v>
      </c>
      <c r="H210" s="122">
        <f t="shared" si="27"/>
        <v>3.6383126185288432</v>
      </c>
      <c r="I210" s="56"/>
      <c r="K210" s="56"/>
      <c r="L210" s="56"/>
      <c r="M210" s="56"/>
      <c r="N210" s="56"/>
    </row>
    <row r="211" spans="2:14">
      <c r="B211" s="23" t="s">
        <v>70</v>
      </c>
      <c r="C211" s="2" t="s">
        <v>68</v>
      </c>
      <c r="D211" s="23" t="s">
        <v>71</v>
      </c>
      <c r="E211" s="69">
        <f t="shared" si="27"/>
        <v>-25.592667226695482</v>
      </c>
      <c r="F211" s="69">
        <f t="shared" si="27"/>
        <v>-24.493365054514896</v>
      </c>
      <c r="G211" s="149">
        <f t="shared" si="27"/>
        <v>-24.493365054514896</v>
      </c>
      <c r="H211" s="122">
        <f t="shared" si="27"/>
        <v>-31.487056454160822</v>
      </c>
      <c r="I211" s="56"/>
      <c r="K211" s="56"/>
      <c r="L211" s="56"/>
      <c r="M211" s="56"/>
      <c r="N211" s="56"/>
    </row>
    <row r="213" spans="2:14">
      <c r="B213" s="172" t="s">
        <v>27</v>
      </c>
      <c r="C213" s="82"/>
      <c r="D213" s="82"/>
      <c r="E213" s="82"/>
      <c r="F213" s="82"/>
      <c r="G213" s="82"/>
      <c r="H213" s="132"/>
    </row>
    <row r="214" spans="2:14" ht="25.5">
      <c r="B214" s="23"/>
      <c r="C214" s="2"/>
      <c r="D214" s="2"/>
      <c r="E214" s="24" t="s">
        <v>50</v>
      </c>
      <c r="F214" s="24" t="s">
        <v>51</v>
      </c>
      <c r="G214" s="146" t="s">
        <v>52</v>
      </c>
      <c r="H214" s="117" t="s">
        <v>53</v>
      </c>
    </row>
    <row r="215" spans="2:14">
      <c r="B215" s="169" t="s">
        <v>55</v>
      </c>
      <c r="C215" s="5" t="s">
        <v>56</v>
      </c>
      <c r="D215" s="5" t="s">
        <v>57</v>
      </c>
      <c r="E215" s="22" t="s">
        <v>58</v>
      </c>
      <c r="F215" s="22" t="s">
        <v>59</v>
      </c>
      <c r="G215" s="147" t="s">
        <v>60</v>
      </c>
      <c r="H215" s="118" t="s">
        <v>61</v>
      </c>
      <c r="I215" t="s">
        <v>115</v>
      </c>
    </row>
    <row r="216" spans="2:14">
      <c r="B216" s="23" t="s">
        <v>64</v>
      </c>
      <c r="C216" s="2" t="s">
        <v>65</v>
      </c>
      <c r="D216" s="23" t="s">
        <v>71</v>
      </c>
      <c r="E216" s="16">
        <f>E208/365</f>
        <v>4.7423792045008959E-3</v>
      </c>
      <c r="F216" s="16">
        <f t="shared" ref="E216:H219" si="28">F208/365</f>
        <v>4.8257628125748563E-3</v>
      </c>
      <c r="G216" s="150">
        <f t="shared" si="28"/>
        <v>4.8257628125748563E-3</v>
      </c>
      <c r="H216" s="123">
        <f t="shared" si="28"/>
        <v>7.0372503131100944E-3</v>
      </c>
      <c r="J216" s="56"/>
      <c r="K216" s="56"/>
      <c r="L216" s="56"/>
      <c r="M216" s="56"/>
      <c r="N216" s="56"/>
    </row>
    <row r="217" spans="2:14">
      <c r="B217" s="23" t="s">
        <v>64</v>
      </c>
      <c r="C217" s="2" t="s">
        <v>68</v>
      </c>
      <c r="D217" s="23" t="s">
        <v>71</v>
      </c>
      <c r="E217" s="16">
        <f t="shared" si="28"/>
        <v>-3.3876729357001055E-2</v>
      </c>
      <c r="F217" s="16">
        <f t="shared" si="28"/>
        <v>-3.447237213496572E-2</v>
      </c>
      <c r="G217" s="150">
        <f t="shared" si="28"/>
        <v>-3.447237213496572E-2</v>
      </c>
      <c r="H217" s="123">
        <f t="shared" si="28"/>
        <v>-5.026992022241511E-2</v>
      </c>
      <c r="J217" s="56"/>
      <c r="K217" s="56"/>
      <c r="L217" s="56"/>
      <c r="M217" s="56"/>
      <c r="N217" s="56"/>
    </row>
    <row r="218" spans="2:14">
      <c r="B218" s="23" t="s">
        <v>70</v>
      </c>
      <c r="C218" s="2" t="s">
        <v>65</v>
      </c>
      <c r="D218" s="23" t="s">
        <v>71</v>
      </c>
      <c r="E218" s="16">
        <f t="shared" si="28"/>
        <v>8.1019700816187569E-3</v>
      </c>
      <c r="F218" s="16">
        <f t="shared" si="28"/>
        <v>7.7539597226056172E-3</v>
      </c>
      <c r="G218" s="150">
        <f t="shared" si="28"/>
        <v>7.7539597226056172E-3</v>
      </c>
      <c r="H218" s="123">
        <f t="shared" si="28"/>
        <v>9.9679797767913518E-3</v>
      </c>
      <c r="J218" s="56"/>
      <c r="K218" s="56"/>
      <c r="L218" s="56"/>
      <c r="M218" s="56"/>
      <c r="N218" s="56"/>
    </row>
    <row r="219" spans="2:14">
      <c r="B219" s="23" t="s">
        <v>70</v>
      </c>
      <c r="C219" s="2" t="s">
        <v>68</v>
      </c>
      <c r="D219" s="23" t="s">
        <v>71</v>
      </c>
      <c r="E219" s="16">
        <f t="shared" si="28"/>
        <v>-7.011689651149447E-2</v>
      </c>
      <c r="F219" s="16">
        <f t="shared" si="28"/>
        <v>-6.7105109738396979E-2</v>
      </c>
      <c r="G219" s="150">
        <f t="shared" si="28"/>
        <v>-6.7105109738396979E-2</v>
      </c>
      <c r="H219" s="123">
        <f t="shared" si="28"/>
        <v>-8.626590809359129E-2</v>
      </c>
      <c r="J219" s="56"/>
      <c r="K219" s="56"/>
      <c r="L219" s="56"/>
      <c r="M219" s="56"/>
      <c r="N219" s="56"/>
    </row>
    <row r="220" spans="2:14">
      <c r="E220" s="26"/>
      <c r="F220" s="26"/>
      <c r="G220" s="26"/>
      <c r="H220" s="124"/>
    </row>
    <row r="221" spans="2:14" ht="25.5">
      <c r="B221" s="23"/>
      <c r="C221" s="2"/>
      <c r="D221" s="2"/>
      <c r="E221" s="24" t="s">
        <v>50</v>
      </c>
      <c r="F221" s="24" t="s">
        <v>51</v>
      </c>
      <c r="G221" s="146" t="s">
        <v>52</v>
      </c>
      <c r="H221" s="117" t="s">
        <v>53</v>
      </c>
    </row>
    <row r="222" spans="2:14">
      <c r="B222" s="169" t="s">
        <v>55</v>
      </c>
      <c r="C222" s="5" t="s">
        <v>56</v>
      </c>
      <c r="D222" s="5" t="s">
        <v>57</v>
      </c>
      <c r="E222" s="22" t="s">
        <v>58</v>
      </c>
      <c r="F222" s="22" t="s">
        <v>59</v>
      </c>
      <c r="G222" s="147" t="s">
        <v>60</v>
      </c>
      <c r="H222" s="118" t="s">
        <v>61</v>
      </c>
      <c r="I222" t="s">
        <v>116</v>
      </c>
    </row>
    <row r="223" spans="2:14">
      <c r="B223" s="23" t="s">
        <v>64</v>
      </c>
      <c r="C223" s="2" t="s">
        <v>65</v>
      </c>
      <c r="D223" s="23" t="s">
        <v>66</v>
      </c>
      <c r="E223" s="71">
        <f>E123</f>
        <v>0.67711504748745377</v>
      </c>
      <c r="F223" s="71">
        <f t="shared" ref="E223:H228" si="29">F123</f>
        <v>0.5091623768248239</v>
      </c>
      <c r="G223" s="151">
        <f t="shared" si="29"/>
        <v>0.30295170395717769</v>
      </c>
      <c r="H223" s="126">
        <f t="shared" si="29"/>
        <v>0.27510999108355516</v>
      </c>
    </row>
    <row r="224" spans="2:14">
      <c r="B224" s="23" t="s">
        <v>64</v>
      </c>
      <c r="C224" s="2" t="s">
        <v>68</v>
      </c>
      <c r="D224" s="23" t="s">
        <v>66</v>
      </c>
      <c r="E224" s="71">
        <f t="shared" si="29"/>
        <v>0.66672424103728678</v>
      </c>
      <c r="F224" s="71">
        <f t="shared" si="29"/>
        <v>0.49757964617381123</v>
      </c>
      <c r="G224" s="151">
        <f t="shared" si="29"/>
        <v>0.29236493447038581</v>
      </c>
      <c r="H224" s="126">
        <f t="shared" si="29"/>
        <v>0.27074069410247609</v>
      </c>
    </row>
    <row r="225" spans="2:14">
      <c r="B225" s="23" t="s">
        <v>64</v>
      </c>
      <c r="C225" s="2" t="s">
        <v>69</v>
      </c>
      <c r="D225" s="23" t="s">
        <v>66</v>
      </c>
      <c r="E225" s="71">
        <f t="shared" si="29"/>
        <v>0.71317419306598384</v>
      </c>
      <c r="F225" s="71">
        <f t="shared" si="29"/>
        <v>0.53628538216594013</v>
      </c>
      <c r="G225" s="151">
        <f t="shared" si="29"/>
        <v>0.31910477364030104</v>
      </c>
      <c r="H225" s="126">
        <f t="shared" si="29"/>
        <v>0.28959788480578524</v>
      </c>
    </row>
    <row r="226" spans="2:14">
      <c r="B226" s="23" t="s">
        <v>70</v>
      </c>
      <c r="C226" s="2" t="s">
        <v>65</v>
      </c>
      <c r="D226" s="23" t="s">
        <v>66</v>
      </c>
      <c r="E226" s="71">
        <f t="shared" si="29"/>
        <v>0.17202897691548655</v>
      </c>
      <c r="F226" s="71">
        <f t="shared" si="29"/>
        <v>0.12706881925354641</v>
      </c>
      <c r="G226" s="151">
        <f t="shared" si="29"/>
        <v>7.6073368547724049E-2</v>
      </c>
      <c r="H226" s="126">
        <f t="shared" si="29"/>
        <v>6.9923350168423687E-2</v>
      </c>
    </row>
    <row r="227" spans="2:14">
      <c r="B227" s="23" t="s">
        <v>70</v>
      </c>
      <c r="C227" s="2" t="s">
        <v>68</v>
      </c>
      <c r="D227" s="23" t="s">
        <v>66</v>
      </c>
      <c r="E227" s="71">
        <f t="shared" si="29"/>
        <v>0.17675128997830575</v>
      </c>
      <c r="F227" s="71">
        <f t="shared" si="29"/>
        <v>0.12933897236016198</v>
      </c>
      <c r="G227" s="151">
        <f t="shared" si="29"/>
        <v>7.4662681828831262E-2</v>
      </c>
      <c r="H227" s="126">
        <f t="shared" si="29"/>
        <v>6.7629434898700949E-2</v>
      </c>
    </row>
    <row r="228" spans="2:14">
      <c r="B228" s="23" t="s">
        <v>70</v>
      </c>
      <c r="C228" s="2" t="s">
        <v>69</v>
      </c>
      <c r="D228" s="23" t="s">
        <v>66</v>
      </c>
      <c r="E228" s="71">
        <f t="shared" si="29"/>
        <v>0.18118866160970165</v>
      </c>
      <c r="F228" s="71">
        <f t="shared" si="29"/>
        <v>0.13383753778997423</v>
      </c>
      <c r="G228" s="151">
        <f t="shared" si="29"/>
        <v>8.0130600970596877E-2</v>
      </c>
      <c r="H228" s="126">
        <f t="shared" si="29"/>
        <v>7.360171587202903E-2</v>
      </c>
    </row>
    <row r="229" spans="2:14">
      <c r="B229" s="23" t="s">
        <v>64</v>
      </c>
      <c r="C229" s="2" t="s">
        <v>65</v>
      </c>
      <c r="D229" s="23" t="s">
        <v>71</v>
      </c>
      <c r="E229" s="91">
        <f>E200</f>
        <v>0.45009512968724474</v>
      </c>
      <c r="F229" s="91">
        <f t="shared" ref="E229:H230" si="30">F200</f>
        <v>0.50202493188037645</v>
      </c>
      <c r="G229" s="157">
        <f t="shared" si="30"/>
        <v>0.50202493188037645</v>
      </c>
      <c r="H229" s="138">
        <f t="shared" si="30"/>
        <v>0.50810981962243307</v>
      </c>
      <c r="J229" s="92"/>
      <c r="K229" s="92"/>
      <c r="L229" s="92"/>
      <c r="M229" s="92"/>
      <c r="N229" s="92"/>
    </row>
    <row r="230" spans="2:14">
      <c r="B230" s="23" t="s">
        <v>64</v>
      </c>
      <c r="C230" s="2" t="s">
        <v>68</v>
      </c>
      <c r="D230" s="23" t="s">
        <v>71</v>
      </c>
      <c r="E230" s="91">
        <f t="shared" si="30"/>
        <v>0.45009512968724474</v>
      </c>
      <c r="F230" s="91">
        <f t="shared" si="30"/>
        <v>0.50202493188037645</v>
      </c>
      <c r="G230" s="157">
        <f t="shared" si="30"/>
        <v>0.50202493188037645</v>
      </c>
      <c r="H230" s="138">
        <f t="shared" si="30"/>
        <v>0.50810981962243307</v>
      </c>
      <c r="J230" s="92"/>
      <c r="K230" s="92"/>
      <c r="L230" s="92"/>
      <c r="M230" s="92"/>
      <c r="N230" s="92"/>
    </row>
    <row r="231" spans="2:14">
      <c r="B231" s="23" t="s">
        <v>64</v>
      </c>
      <c r="C231" s="2" t="s">
        <v>69</v>
      </c>
      <c r="D231" s="23" t="s">
        <v>71</v>
      </c>
      <c r="E231" s="71">
        <f>E131</f>
        <v>0.5047315393823737</v>
      </c>
      <c r="F231" s="71">
        <f>F131</f>
        <v>0.56078469311555779</v>
      </c>
      <c r="G231" s="151">
        <f>G131</f>
        <v>0.56078469311555779</v>
      </c>
      <c r="H231" s="126">
        <f>H131</f>
        <v>0.56590104926395857</v>
      </c>
      <c r="J231" s="92"/>
      <c r="K231" s="92"/>
      <c r="L231" s="92"/>
      <c r="M231" s="92"/>
      <c r="N231" s="92"/>
    </row>
    <row r="232" spans="2:14">
      <c r="B232" s="23" t="s">
        <v>70</v>
      </c>
      <c r="C232" s="2" t="s">
        <v>65</v>
      </c>
      <c r="D232" s="23" t="s">
        <v>71</v>
      </c>
      <c r="E232" s="91">
        <f t="shared" ref="E232:H233" si="31">E202</f>
        <v>0.29399979400174231</v>
      </c>
      <c r="F232" s="91">
        <f t="shared" si="31"/>
        <v>0.29991737942542168</v>
      </c>
      <c r="G232" s="157">
        <f t="shared" si="31"/>
        <v>0.29991737942542168</v>
      </c>
      <c r="H232" s="138">
        <f t="shared" si="31"/>
        <v>0.30716529544418658</v>
      </c>
      <c r="J232" s="92"/>
      <c r="K232" s="92"/>
      <c r="L232" s="92"/>
      <c r="M232" s="92"/>
      <c r="N232" s="92"/>
    </row>
    <row r="233" spans="2:14">
      <c r="B233" s="23" t="s">
        <v>70</v>
      </c>
      <c r="C233" s="2" t="s">
        <v>68</v>
      </c>
      <c r="D233" s="23" t="s">
        <v>71</v>
      </c>
      <c r="E233" s="91">
        <f t="shared" si="31"/>
        <v>0.29399979400174231</v>
      </c>
      <c r="F233" s="91">
        <f t="shared" si="31"/>
        <v>0.29991737942542168</v>
      </c>
      <c r="G233" s="157">
        <f t="shared" si="31"/>
        <v>0.29991737942542168</v>
      </c>
      <c r="H233" s="138">
        <f t="shared" si="31"/>
        <v>0.30716529544418658</v>
      </c>
      <c r="J233" s="92"/>
      <c r="K233" s="92"/>
      <c r="L233" s="92"/>
      <c r="M233" s="92"/>
      <c r="N233" s="92"/>
    </row>
    <row r="234" spans="2:14">
      <c r="B234" s="23" t="s">
        <v>70</v>
      </c>
      <c r="C234" s="2" t="s">
        <v>69</v>
      </c>
      <c r="D234" s="23" t="s">
        <v>71</v>
      </c>
      <c r="E234" s="71">
        <f>E134</f>
        <v>0.33642324499898502</v>
      </c>
      <c r="F234" s="71">
        <f>F134</f>
        <v>0.34443129846105008</v>
      </c>
      <c r="G234" s="151">
        <f>G134</f>
        <v>0.34443129846105008</v>
      </c>
      <c r="H234" s="126">
        <f>H134</f>
        <v>0.35091255314598357</v>
      </c>
      <c r="J234" s="92"/>
      <c r="K234" s="92"/>
      <c r="L234" s="92"/>
      <c r="M234" s="92"/>
      <c r="N234" s="92"/>
    </row>
    <row r="235" spans="2:14">
      <c r="E235" s="26"/>
      <c r="F235" s="26"/>
      <c r="G235" s="26"/>
      <c r="H235" s="124"/>
    </row>
    <row r="236" spans="2:14">
      <c r="B236" s="170" t="s">
        <v>72</v>
      </c>
      <c r="C236" s="68"/>
      <c r="D236" s="68"/>
      <c r="E236" s="68"/>
      <c r="F236" s="68"/>
      <c r="G236" s="68"/>
      <c r="H236" s="121"/>
    </row>
    <row r="237" spans="2:14" ht="25.5">
      <c r="B237" s="23"/>
      <c r="C237" s="2"/>
      <c r="D237" s="2"/>
      <c r="E237" s="24" t="s">
        <v>50</v>
      </c>
      <c r="F237" s="24" t="s">
        <v>51</v>
      </c>
      <c r="G237" s="146" t="s">
        <v>52</v>
      </c>
      <c r="H237" s="117" t="s">
        <v>53</v>
      </c>
    </row>
    <row r="238" spans="2:14">
      <c r="B238" s="169"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3" t="s">
        <v>64</v>
      </c>
      <c r="C240" s="2" t="s">
        <v>65</v>
      </c>
      <c r="D240" s="23" t="s">
        <v>66</v>
      </c>
      <c r="E240" s="69">
        <f>(E223*'TDCV Values'!$C$4)</f>
        <v>1963.6336377136158</v>
      </c>
      <c r="F240" s="69">
        <f>(F223*'TDCV Values'!$C$4)</f>
        <v>1476.5708927919893</v>
      </c>
      <c r="G240" s="149">
        <f>(G223*'TDCV Values'!$C$4)</f>
        <v>878.55994147581532</v>
      </c>
      <c r="H240" s="122">
        <f>(H223*'TDCV Values'!$D$4)</f>
        <v>797.81897414230991</v>
      </c>
    </row>
    <row r="241" spans="2:14">
      <c r="B241" s="23" t="s">
        <v>64</v>
      </c>
      <c r="C241" s="2" t="s">
        <v>68</v>
      </c>
      <c r="D241" s="23" t="s">
        <v>66</v>
      </c>
      <c r="E241" s="69">
        <f>(E224*'TDCV Values'!$C$4)</f>
        <v>1933.5002990081316</v>
      </c>
      <c r="F241" s="69">
        <f>(F224*'TDCV Values'!$C$4)</f>
        <v>1442.9809739040525</v>
      </c>
      <c r="G241" s="149">
        <f>(G224*'TDCV Values'!$C$4)</f>
        <v>847.8583099641188</v>
      </c>
      <c r="H241" s="122">
        <f>(H224*'TDCV Values'!$D$4)</f>
        <v>785.14801289718071</v>
      </c>
    </row>
    <row r="242" spans="2:14">
      <c r="B242" s="23" t="s">
        <v>64</v>
      </c>
      <c r="C242" s="2" t="s">
        <v>69</v>
      </c>
      <c r="D242" s="23" t="s">
        <v>66</v>
      </c>
      <c r="E242" s="69">
        <f>(E225*'TDCV Values'!$C$4)</f>
        <v>2068.2051598913531</v>
      </c>
      <c r="F242" s="69">
        <f>(F225*'TDCV Values'!$C$4)</f>
        <v>1555.2276082812264</v>
      </c>
      <c r="G242" s="149">
        <f>(G225*'TDCV Values'!$C$4)</f>
        <v>925.40384355687297</v>
      </c>
      <c r="H242" s="122">
        <f>(H225*'TDCV Values'!$D$4)</f>
        <v>839.83386593677722</v>
      </c>
    </row>
    <row r="243" spans="2:14">
      <c r="B243" s="23" t="s">
        <v>70</v>
      </c>
      <c r="C243" s="2" t="s">
        <v>65</v>
      </c>
      <c r="D243" s="23" t="s">
        <v>66</v>
      </c>
      <c r="E243" s="69">
        <f>(E226*'TDCV Values'!$C$5)</f>
        <v>2064.3477229858386</v>
      </c>
      <c r="F243" s="69">
        <f>(F226*'TDCV Values'!$C$5)</f>
        <v>1524.825831042557</v>
      </c>
      <c r="G243" s="149">
        <f>(G226*'TDCV Values'!$C$5)</f>
        <v>912.88042257268864</v>
      </c>
      <c r="H243" s="122">
        <f>(H226*'TDCV Values'!$D$5)</f>
        <v>839.08020202108423</v>
      </c>
    </row>
    <row r="244" spans="2:14">
      <c r="B244" s="23" t="s">
        <v>70</v>
      </c>
      <c r="C244" s="2" t="s">
        <v>68</v>
      </c>
      <c r="D244" s="23" t="s">
        <v>66</v>
      </c>
      <c r="E244" s="69">
        <f>(E227*'TDCV Values'!$C$5)</f>
        <v>2121.015479739669</v>
      </c>
      <c r="F244" s="69">
        <f>(F227*'TDCV Values'!$C$5)</f>
        <v>1552.0676683219438</v>
      </c>
      <c r="G244" s="149">
        <f>(G227*'TDCV Values'!$C$5)</f>
        <v>895.9521819459751</v>
      </c>
      <c r="H244" s="122">
        <f>(H227*'TDCV Values'!$D$5)</f>
        <v>811.55321878441134</v>
      </c>
    </row>
    <row r="245" spans="2:14">
      <c r="B245" s="23" t="s">
        <v>70</v>
      </c>
      <c r="C245" s="2" t="s">
        <v>69</v>
      </c>
      <c r="D245" s="23" t="s">
        <v>66</v>
      </c>
      <c r="E245" s="69">
        <f>(E228*'TDCV Values'!$C$5)</f>
        <v>2174.26393931642</v>
      </c>
      <c r="F245" s="69">
        <f>(F228*'TDCV Values'!$C$5)</f>
        <v>1606.0504534796908</v>
      </c>
      <c r="G245" s="149">
        <f>(G228*'TDCV Values'!$C$5)</f>
        <v>961.56721164716248</v>
      </c>
      <c r="H245" s="122">
        <f>(H228*'TDCV Values'!$D$5)</f>
        <v>883.22059046434833</v>
      </c>
    </row>
    <row r="246" spans="2:14">
      <c r="B246" s="241" t="s">
        <v>75</v>
      </c>
      <c r="C246" s="255"/>
      <c r="D246" s="255"/>
      <c r="E246" s="255"/>
      <c r="F246" s="255"/>
      <c r="G246" s="255"/>
      <c r="H246" s="255"/>
      <c r="I246" t="s">
        <v>76</v>
      </c>
    </row>
    <row r="247" spans="2:14">
      <c r="B247" s="23" t="s">
        <v>64</v>
      </c>
      <c r="C247" s="2" t="s">
        <v>65</v>
      </c>
      <c r="D247" s="23" t="s">
        <v>71</v>
      </c>
      <c r="E247" s="16">
        <f>E229*365</f>
        <v>164.28472233584432</v>
      </c>
      <c r="F247" s="16">
        <f t="shared" ref="E247:H252" si="32">F229*365</f>
        <v>183.23910013633741</v>
      </c>
      <c r="G247" s="150">
        <f t="shared" si="32"/>
        <v>183.23910013633741</v>
      </c>
      <c r="H247" s="123">
        <f t="shared" si="32"/>
        <v>185.46008416218808</v>
      </c>
      <c r="J247" s="56"/>
      <c r="K247" s="56"/>
      <c r="L247" s="56"/>
      <c r="M247" s="56"/>
      <c r="N247" s="56"/>
    </row>
    <row r="248" spans="2:14">
      <c r="B248" s="23" t="s">
        <v>64</v>
      </c>
      <c r="C248" s="2" t="s">
        <v>68</v>
      </c>
      <c r="D248" s="23" t="s">
        <v>71</v>
      </c>
      <c r="E248" s="16">
        <f>E230*365</f>
        <v>164.28472233584432</v>
      </c>
      <c r="F248" s="16">
        <f t="shared" si="32"/>
        <v>183.23910013633741</v>
      </c>
      <c r="G248" s="150">
        <f t="shared" si="32"/>
        <v>183.23910013633741</v>
      </c>
      <c r="H248" s="123">
        <f t="shared" si="32"/>
        <v>185.46008416218808</v>
      </c>
      <c r="J248" s="56"/>
      <c r="K248" s="56"/>
      <c r="L248" s="56"/>
      <c r="M248" s="56"/>
      <c r="N248" s="56"/>
    </row>
    <row r="249" spans="2:14">
      <c r="B249" s="23" t="s">
        <v>64</v>
      </c>
      <c r="C249" s="2" t="s">
        <v>69</v>
      </c>
      <c r="D249" s="23" t="s">
        <v>71</v>
      </c>
      <c r="E249" s="16">
        <f t="shared" si="32"/>
        <v>184.22701187456639</v>
      </c>
      <c r="F249" s="16">
        <f t="shared" si="32"/>
        <v>204.68641298717858</v>
      </c>
      <c r="G249" s="150">
        <f t="shared" si="32"/>
        <v>204.68641298717858</v>
      </c>
      <c r="H249" s="123">
        <f t="shared" si="32"/>
        <v>206.55388298134488</v>
      </c>
      <c r="J249" s="56"/>
      <c r="K249" s="56"/>
      <c r="L249" s="56"/>
      <c r="M249" s="56"/>
      <c r="N249" s="56"/>
    </row>
    <row r="250" spans="2:14">
      <c r="B250" s="23" t="s">
        <v>70</v>
      </c>
      <c r="C250" s="2" t="s">
        <v>65</v>
      </c>
      <c r="D250" s="23" t="s">
        <v>71</v>
      </c>
      <c r="E250" s="16">
        <f>E232*365</f>
        <v>107.30992481063595</v>
      </c>
      <c r="F250" s="16">
        <f t="shared" si="32"/>
        <v>109.46984349027892</v>
      </c>
      <c r="G250" s="150">
        <f t="shared" si="32"/>
        <v>109.46984349027892</v>
      </c>
      <c r="H250" s="123">
        <f t="shared" si="32"/>
        <v>112.11533283712811</v>
      </c>
      <c r="J250" s="56"/>
      <c r="K250" s="56"/>
      <c r="L250" s="56"/>
      <c r="M250" s="56"/>
      <c r="N250" s="56"/>
    </row>
    <row r="251" spans="2:14">
      <c r="B251" s="23" t="s">
        <v>70</v>
      </c>
      <c r="C251" s="2" t="s">
        <v>68</v>
      </c>
      <c r="D251" s="23" t="s">
        <v>71</v>
      </c>
      <c r="E251" s="16">
        <f>E233*365</f>
        <v>107.30992481063595</v>
      </c>
      <c r="F251" s="16">
        <f t="shared" si="32"/>
        <v>109.46984349027892</v>
      </c>
      <c r="G251" s="150">
        <f t="shared" si="32"/>
        <v>109.46984349027892</v>
      </c>
      <c r="H251" s="123">
        <f t="shared" si="32"/>
        <v>112.11533283712811</v>
      </c>
      <c r="J251" s="56"/>
      <c r="K251" s="56"/>
      <c r="L251" s="56"/>
      <c r="M251" s="56"/>
      <c r="N251" s="56"/>
    </row>
    <row r="252" spans="2:14">
      <c r="B252" s="23" t="s">
        <v>70</v>
      </c>
      <c r="C252" s="2" t="s">
        <v>69</v>
      </c>
      <c r="D252" s="23" t="s">
        <v>71</v>
      </c>
      <c r="E252" s="16">
        <f>E234*365</f>
        <v>122.79448442462953</v>
      </c>
      <c r="F252" s="16">
        <f t="shared" si="32"/>
        <v>125.71742393828328</v>
      </c>
      <c r="G252" s="150">
        <f t="shared" si="32"/>
        <v>125.71742393828328</v>
      </c>
      <c r="H252" s="123">
        <f t="shared" si="32"/>
        <v>128.08308189828401</v>
      </c>
      <c r="J252" s="56"/>
      <c r="K252" s="56"/>
      <c r="L252" s="56"/>
      <c r="M252" s="56"/>
      <c r="N252" s="56"/>
    </row>
    <row r="253" spans="2:14">
      <c r="B253" s="241" t="s">
        <v>77</v>
      </c>
      <c r="C253" s="242"/>
      <c r="D253" s="242"/>
      <c r="E253" s="242"/>
      <c r="F253" s="242"/>
      <c r="G253" s="242"/>
      <c r="H253" s="242"/>
      <c r="I253" t="s">
        <v>78</v>
      </c>
    </row>
    <row r="254" spans="2:14">
      <c r="B254" s="23" t="s">
        <v>64</v>
      </c>
      <c r="C254" s="2" t="s">
        <v>65</v>
      </c>
      <c r="D254" s="2"/>
      <c r="E254" s="16">
        <f>E240+E247</f>
        <v>2127.9183600494603</v>
      </c>
      <c r="F254" s="16">
        <f t="shared" ref="E254:H259" si="33">F240+F247</f>
        <v>1659.8099929283267</v>
      </c>
      <c r="G254" s="150">
        <f t="shared" si="33"/>
        <v>1061.7990416121527</v>
      </c>
      <c r="H254" s="123">
        <f t="shared" si="33"/>
        <v>983.27905830449799</v>
      </c>
      <c r="J254" s="56"/>
      <c r="K254" s="56"/>
      <c r="L254" s="56"/>
      <c r="M254" s="56"/>
      <c r="N254" s="56"/>
    </row>
    <row r="255" spans="2:14">
      <c r="B255" s="23" t="s">
        <v>64</v>
      </c>
      <c r="C255" s="2" t="s">
        <v>68</v>
      </c>
      <c r="D255" s="2"/>
      <c r="E255" s="16">
        <f>E241+E248</f>
        <v>2097.785021343976</v>
      </c>
      <c r="F255" s="16">
        <f t="shared" si="33"/>
        <v>1626.2200740403898</v>
      </c>
      <c r="G255" s="150">
        <f t="shared" si="33"/>
        <v>1031.0974101004563</v>
      </c>
      <c r="H255" s="123">
        <f t="shared" si="33"/>
        <v>970.60809705936879</v>
      </c>
      <c r="J255" s="56"/>
      <c r="K255" s="56"/>
      <c r="L255" s="56"/>
      <c r="M255" s="56"/>
      <c r="N255" s="56"/>
    </row>
    <row r="256" spans="2:14">
      <c r="B256" s="23" t="s">
        <v>64</v>
      </c>
      <c r="C256" s="2" t="s">
        <v>69</v>
      </c>
      <c r="D256" s="2"/>
      <c r="E256" s="16">
        <f t="shared" si="33"/>
        <v>2252.4321717659195</v>
      </c>
      <c r="F256" s="16">
        <f t="shared" si="33"/>
        <v>1759.9140212684049</v>
      </c>
      <c r="G256" s="150">
        <f t="shared" si="33"/>
        <v>1130.0902565440515</v>
      </c>
      <c r="H256" s="123">
        <f>H242+H249</f>
        <v>1046.387748918122</v>
      </c>
      <c r="J256" s="56"/>
      <c r="K256" s="56"/>
      <c r="L256" s="56"/>
      <c r="M256" s="56"/>
      <c r="N256" s="56"/>
    </row>
    <row r="257" spans="2:14">
      <c r="B257" s="23" t="s">
        <v>70</v>
      </c>
      <c r="C257" s="2" t="s">
        <v>65</v>
      </c>
      <c r="D257" s="2"/>
      <c r="E257" s="16">
        <f t="shared" si="33"/>
        <v>2171.6576477964745</v>
      </c>
      <c r="F257" s="16">
        <f t="shared" si="33"/>
        <v>1634.2956745328358</v>
      </c>
      <c r="G257" s="150">
        <f>G243+G250</f>
        <v>1022.3502660629675</v>
      </c>
      <c r="H257" s="123">
        <f t="shared" si="33"/>
        <v>951.19553485821234</v>
      </c>
      <c r="J257" s="56"/>
      <c r="K257" s="56"/>
      <c r="L257" s="56"/>
      <c r="M257" s="56"/>
      <c r="N257" s="56"/>
    </row>
    <row r="258" spans="2:14">
      <c r="B258" s="23" t="s">
        <v>70</v>
      </c>
      <c r="C258" s="2" t="s">
        <v>68</v>
      </c>
      <c r="D258" s="2"/>
      <c r="E258" s="16">
        <f t="shared" si="33"/>
        <v>2228.3254045503049</v>
      </c>
      <c r="F258" s="16">
        <f t="shared" si="33"/>
        <v>1661.5375118122226</v>
      </c>
      <c r="G258" s="150">
        <f t="shared" si="33"/>
        <v>1005.422025436254</v>
      </c>
      <c r="H258" s="123">
        <f t="shared" si="33"/>
        <v>923.66855162153945</v>
      </c>
      <c r="J258" s="56"/>
      <c r="K258" s="56"/>
      <c r="L258" s="56"/>
      <c r="M258" s="56"/>
      <c r="N258" s="56"/>
    </row>
    <row r="259" spans="2:14">
      <c r="B259" s="23" t="s">
        <v>70</v>
      </c>
      <c r="C259" s="2" t="s">
        <v>69</v>
      </c>
      <c r="D259" s="2"/>
      <c r="E259" s="16">
        <f>E245+E252</f>
        <v>2297.0584237410494</v>
      </c>
      <c r="F259" s="16">
        <f t="shared" si="33"/>
        <v>1731.767877417974</v>
      </c>
      <c r="G259" s="150">
        <f t="shared" si="33"/>
        <v>1087.2846355854458</v>
      </c>
      <c r="H259" s="123">
        <f t="shared" si="33"/>
        <v>1011.3036723626324</v>
      </c>
      <c r="J259" s="56"/>
      <c r="K259" s="56"/>
      <c r="L259" s="56"/>
      <c r="M259" s="56"/>
      <c r="N259" s="56"/>
    </row>
    <row r="260" spans="2:14">
      <c r="B260" s="251" t="s">
        <v>77</v>
      </c>
      <c r="C260" s="251"/>
      <c r="D260" s="251"/>
      <c r="E260" s="251"/>
      <c r="F260" s="251"/>
      <c r="G260" s="251"/>
      <c r="H260" s="251"/>
      <c r="I260" t="s">
        <v>79</v>
      </c>
    </row>
    <row r="261" spans="2:14">
      <c r="B261" s="23" t="s">
        <v>80</v>
      </c>
      <c r="C261" s="2" t="s">
        <v>65</v>
      </c>
      <c r="D261" s="2"/>
      <c r="E261" s="16">
        <f>E254+E257</f>
        <v>4299.5760078459352</v>
      </c>
      <c r="F261" s="16">
        <f t="shared" ref="F261:H261" si="34">F254+F257</f>
        <v>3294.1056674611627</v>
      </c>
      <c r="G261" s="150">
        <f>G254+G257</f>
        <v>2084.1493076751203</v>
      </c>
      <c r="H261" s="123">
        <f t="shared" si="34"/>
        <v>1934.4745931627103</v>
      </c>
      <c r="J261" s="56"/>
      <c r="K261" s="56"/>
      <c r="L261" s="56"/>
      <c r="M261" s="56"/>
      <c r="N261" s="56"/>
    </row>
    <row r="262" spans="2:14">
      <c r="B262" s="23" t="s">
        <v>80</v>
      </c>
      <c r="C262" s="2" t="s">
        <v>68</v>
      </c>
      <c r="D262" s="2"/>
      <c r="E262" s="16">
        <f t="shared" ref="E262:H263" si="35">E255+E258</f>
        <v>4326.1104258942814</v>
      </c>
      <c r="F262" s="16">
        <f t="shared" si="35"/>
        <v>3287.7575858526125</v>
      </c>
      <c r="G262" s="150">
        <f>G255+G258</f>
        <v>2036.5194355367103</v>
      </c>
      <c r="H262" s="123">
        <f t="shared" si="35"/>
        <v>1894.2766486809082</v>
      </c>
      <c r="J262" s="56"/>
      <c r="K262" s="56"/>
      <c r="L262" s="56"/>
      <c r="M262" s="56"/>
      <c r="N262" s="56"/>
    </row>
    <row r="263" spans="2:14">
      <c r="B263" s="23" t="s">
        <v>80</v>
      </c>
      <c r="C263" s="2" t="s">
        <v>69</v>
      </c>
      <c r="D263" s="2"/>
      <c r="E263" s="16">
        <f t="shared" si="35"/>
        <v>4549.4905955069689</v>
      </c>
      <c r="F263" s="16">
        <f t="shared" si="35"/>
        <v>3491.6818986863791</v>
      </c>
      <c r="G263" s="150">
        <f>G256+G259</f>
        <v>2217.3748921294973</v>
      </c>
      <c r="H263" s="123">
        <f t="shared" si="35"/>
        <v>2057.6914212807542</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3"/>
      <c r="C266" s="2"/>
      <c r="D266" s="2"/>
      <c r="E266" s="24" t="s">
        <v>50</v>
      </c>
      <c r="F266" s="24" t="s">
        <v>51</v>
      </c>
      <c r="G266" s="146" t="s">
        <v>52</v>
      </c>
      <c r="H266" s="117" t="s">
        <v>53</v>
      </c>
    </row>
    <row r="267" spans="2:14">
      <c r="B267" s="169"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3" t="s">
        <v>64</v>
      </c>
      <c r="C269" s="2" t="s">
        <v>65</v>
      </c>
      <c r="D269" s="2"/>
      <c r="E269" s="69">
        <f t="shared" ref="E269:H274" si="36">E254-E38</f>
        <v>2.1795229167928483</v>
      </c>
      <c r="F269" s="69">
        <f t="shared" si="36"/>
        <v>2.2099579337398154</v>
      </c>
      <c r="G269" s="149">
        <f t="shared" si="36"/>
        <v>2.2099579337398154</v>
      </c>
      <c r="H269" s="122">
        <f t="shared" si="36"/>
        <v>3.0171508714352058</v>
      </c>
      <c r="J269" s="56"/>
      <c r="K269" s="56"/>
      <c r="L269" s="56"/>
      <c r="M269" s="56"/>
      <c r="N269" s="56"/>
    </row>
    <row r="270" spans="2:14">
      <c r="B270" s="23" t="s">
        <v>64</v>
      </c>
      <c r="C270" s="2" t="s">
        <v>68</v>
      </c>
      <c r="D270" s="2"/>
      <c r="E270" s="69">
        <f t="shared" si="36"/>
        <v>-16.301451708155128</v>
      </c>
      <c r="F270" s="69">
        <f t="shared" si="36"/>
        <v>-16.518861322112571</v>
      </c>
      <c r="G270" s="149">
        <f t="shared" si="36"/>
        <v>-16.518861322112571</v>
      </c>
      <c r="H270" s="122">
        <f t="shared" si="36"/>
        <v>-22.284966374031569</v>
      </c>
      <c r="J270" s="56"/>
      <c r="K270" s="56"/>
      <c r="L270" s="56"/>
      <c r="M270" s="56"/>
      <c r="N270" s="56"/>
    </row>
    <row r="271" spans="2:14">
      <c r="B271" s="23" t="s">
        <v>64</v>
      </c>
      <c r="C271" s="2" t="s">
        <v>69</v>
      </c>
      <c r="D271" s="2"/>
      <c r="E271" s="69">
        <f t="shared" si="36"/>
        <v>0.44855450714976541</v>
      </c>
      <c r="F271" s="69">
        <f t="shared" si="36"/>
        <v>0.44855450714999279</v>
      </c>
      <c r="G271" s="149">
        <f t="shared" si="36"/>
        <v>0.44855450714999279</v>
      </c>
      <c r="H271" s="122">
        <f t="shared" si="36"/>
        <v>0.44855450714999279</v>
      </c>
      <c r="J271" s="56"/>
      <c r="K271" s="56"/>
      <c r="L271" s="56"/>
      <c r="M271" s="56"/>
      <c r="N271" s="56"/>
    </row>
    <row r="272" spans="2:14">
      <c r="B272" s="23" t="s">
        <v>70</v>
      </c>
      <c r="C272" s="2" t="s">
        <v>65</v>
      </c>
      <c r="D272" s="2"/>
      <c r="E272" s="69">
        <f t="shared" si="36"/>
        <v>3.3389954415456486</v>
      </c>
      <c r="F272" s="69">
        <f t="shared" si="36"/>
        <v>3.2119716605056965</v>
      </c>
      <c r="G272" s="149">
        <f t="shared" si="36"/>
        <v>3.2119716605056965</v>
      </c>
      <c r="H272" s="122">
        <f t="shared" si="36"/>
        <v>4.0200889802835036</v>
      </c>
      <c r="J272" s="56"/>
      <c r="K272" s="56"/>
      <c r="L272" s="56"/>
      <c r="M272" s="56"/>
      <c r="N272" s="56"/>
    </row>
    <row r="273" spans="1:14">
      <c r="B273" s="23" t="s">
        <v>70</v>
      </c>
      <c r="C273" s="2" t="s">
        <v>68</v>
      </c>
      <c r="D273" s="2"/>
      <c r="E273" s="69">
        <f t="shared" si="36"/>
        <v>-29.595890864940884</v>
      </c>
      <c r="F273" s="69">
        <f t="shared" si="36"/>
        <v>-28.49658869276027</v>
      </c>
      <c r="G273" s="149">
        <f t="shared" si="36"/>
        <v>-28.49658869276027</v>
      </c>
      <c r="H273" s="122">
        <f t="shared" si="36"/>
        <v>-35.490280092406124</v>
      </c>
      <c r="J273" s="56"/>
      <c r="K273" s="56"/>
      <c r="L273" s="56"/>
      <c r="M273" s="56"/>
      <c r="N273" s="56"/>
    </row>
    <row r="274" spans="1:14">
      <c r="B274" s="23" t="s">
        <v>70</v>
      </c>
      <c r="C274" s="2" t="s">
        <v>69</v>
      </c>
      <c r="D274" s="2"/>
      <c r="E274" s="69">
        <f t="shared" si="36"/>
        <v>0.38177636175441876</v>
      </c>
      <c r="F274" s="69">
        <f t="shared" si="36"/>
        <v>0.38177636175464613</v>
      </c>
      <c r="G274" s="149">
        <f t="shared" si="36"/>
        <v>0.38177636175464613</v>
      </c>
      <c r="H274" s="122">
        <f t="shared" si="36"/>
        <v>0.38177636175464613</v>
      </c>
      <c r="J274" s="56"/>
      <c r="K274" s="56"/>
      <c r="L274" s="56"/>
      <c r="M274" s="56"/>
      <c r="N274" s="56"/>
    </row>
    <row r="275" spans="1:14">
      <c r="B275" s="251" t="s">
        <v>77</v>
      </c>
      <c r="C275" s="251"/>
      <c r="D275" s="251"/>
      <c r="E275" s="251"/>
      <c r="F275" s="251"/>
      <c r="G275" s="251"/>
      <c r="H275" s="251"/>
    </row>
    <row r="276" spans="1:14">
      <c r="B276" s="23" t="s">
        <v>80</v>
      </c>
      <c r="C276" s="2" t="s">
        <v>65</v>
      </c>
      <c r="D276" s="2"/>
      <c r="E276" s="16">
        <f>E269+E272</f>
        <v>5.5185183583384969</v>
      </c>
      <c r="F276" s="16">
        <f t="shared" ref="F276:H276" si="37">F269+F272</f>
        <v>5.4219295942455119</v>
      </c>
      <c r="G276" s="150">
        <f>G269+G272</f>
        <v>5.4219295942455119</v>
      </c>
      <c r="H276" s="123">
        <f t="shared" si="37"/>
        <v>7.0372398517187094</v>
      </c>
      <c r="J276" s="56"/>
      <c r="K276" s="56"/>
      <c r="L276" s="56"/>
      <c r="M276" s="56"/>
      <c r="N276" s="56"/>
    </row>
    <row r="277" spans="1:14">
      <c r="B277" s="23" t="s">
        <v>80</v>
      </c>
      <c r="C277" s="2" t="s">
        <v>68</v>
      </c>
      <c r="D277" s="2"/>
      <c r="E277" s="16">
        <f t="shared" ref="E277:H278" si="38">E270+E273</f>
        <v>-45.897342573096012</v>
      </c>
      <c r="F277" s="16">
        <f t="shared" si="38"/>
        <v>-45.01545001487284</v>
      </c>
      <c r="G277" s="150">
        <f>G270+G273</f>
        <v>-45.01545001487284</v>
      </c>
      <c r="H277" s="123">
        <f t="shared" si="38"/>
        <v>-57.775246466437693</v>
      </c>
      <c r="J277" s="56"/>
      <c r="K277" s="56"/>
      <c r="L277" s="56"/>
      <c r="M277" s="56"/>
      <c r="N277" s="56"/>
    </row>
    <row r="278" spans="1:14">
      <c r="B278" s="23" t="s">
        <v>80</v>
      </c>
      <c r="C278" s="2" t="s">
        <v>69</v>
      </c>
      <c r="D278" s="2"/>
      <c r="E278" s="16">
        <f>E271+E274</f>
        <v>0.83033086890418417</v>
      </c>
      <c r="F278" s="16">
        <f t="shared" si="38"/>
        <v>0.83033086890463892</v>
      </c>
      <c r="G278" s="150">
        <f>G271+G274</f>
        <v>0.83033086890463892</v>
      </c>
      <c r="H278" s="123">
        <f t="shared" si="38"/>
        <v>0.83033086890463892</v>
      </c>
      <c r="I278" s="18"/>
      <c r="J278" s="56"/>
      <c r="K278" s="56"/>
      <c r="L278" s="56"/>
      <c r="M278" s="56"/>
      <c r="N278" s="56"/>
    </row>
    <row r="279" spans="1:14">
      <c r="E279" s="26"/>
      <c r="F279" s="26"/>
      <c r="G279" s="26"/>
      <c r="H279" s="124"/>
      <c r="I279" s="94"/>
    </row>
    <row r="280" spans="1:14" s="65" customFormat="1">
      <c r="A280" s="65" t="s">
        <v>118</v>
      </c>
      <c r="B280" s="167"/>
      <c r="E280" s="70"/>
      <c r="F280" s="70"/>
      <c r="G280" s="70"/>
      <c r="H280" s="125"/>
    </row>
    <row r="281" spans="1:14" s="8" customFormat="1">
      <c r="B281" s="168"/>
      <c r="E281" s="57"/>
      <c r="F281" s="57"/>
      <c r="G281" s="57"/>
      <c r="H281" s="140"/>
      <c r="J281" s="95"/>
      <c r="K281" s="95"/>
      <c r="L281" s="95"/>
    </row>
    <row r="282" spans="1:14">
      <c r="B282" s="168" t="s">
        <v>119</v>
      </c>
      <c r="E282" s="26"/>
      <c r="F282" s="26"/>
      <c r="G282" s="26"/>
      <c r="H282" s="124"/>
      <c r="I282" s="96"/>
      <c r="J282" s="97"/>
      <c r="K282" s="97"/>
      <c r="L282" s="97"/>
    </row>
    <row r="283" spans="1:14" ht="25.5">
      <c r="B283" s="23"/>
      <c r="C283" s="2"/>
      <c r="D283" s="2"/>
      <c r="E283" s="24" t="s">
        <v>50</v>
      </c>
      <c r="F283" s="24" t="s">
        <v>51</v>
      </c>
      <c r="G283" s="146" t="s">
        <v>52</v>
      </c>
      <c r="H283" s="117" t="s">
        <v>53</v>
      </c>
      <c r="I283" s="96"/>
      <c r="J283" s="97"/>
      <c r="K283" s="97"/>
      <c r="L283" s="97"/>
    </row>
    <row r="284" spans="1:14">
      <c r="B284" s="169" t="s">
        <v>55</v>
      </c>
      <c r="C284" s="5" t="s">
        <v>93</v>
      </c>
      <c r="D284" s="5" t="s">
        <v>57</v>
      </c>
      <c r="E284" s="22" t="s">
        <v>58</v>
      </c>
      <c r="F284" s="22" t="s">
        <v>59</v>
      </c>
      <c r="G284" s="147" t="s">
        <v>60</v>
      </c>
      <c r="H284" s="118" t="s">
        <v>61</v>
      </c>
      <c r="I284" t="s">
        <v>120</v>
      </c>
    </row>
    <row r="285" spans="1:14">
      <c r="B285" s="23" t="s">
        <v>64</v>
      </c>
      <c r="C285" s="2" t="s">
        <v>65</v>
      </c>
      <c r="D285" s="2" t="s">
        <v>66</v>
      </c>
      <c r="E285" s="98">
        <f>'Regional Cap levels'!F687</f>
        <v>6.8880748853498344E-3</v>
      </c>
      <c r="F285" s="98">
        <f>'Regional Cap levels'!G687</f>
        <v>5.1810792770583666E-3</v>
      </c>
      <c r="G285" s="158">
        <f>'Regional Cap levels'!H687</f>
        <v>3.0855848584464053E-3</v>
      </c>
      <c r="H285" s="141">
        <f>'Regional Cap levels'!I687</f>
        <v>2.7890059697529175E-3</v>
      </c>
      <c r="I285" s="99"/>
    </row>
    <row r="286" spans="1:14">
      <c r="B286" s="23" t="s">
        <v>64</v>
      </c>
      <c r="C286" s="2" t="s">
        <v>68</v>
      </c>
      <c r="D286" s="2" t="s">
        <v>66</v>
      </c>
      <c r="E286" s="100">
        <v>0</v>
      </c>
      <c r="F286" s="100">
        <v>0</v>
      </c>
      <c r="G286" s="159">
        <v>0</v>
      </c>
      <c r="H286" s="142">
        <v>0</v>
      </c>
      <c r="I286" s="99"/>
    </row>
    <row r="287" spans="1:14">
      <c r="B287" s="23" t="s">
        <v>64</v>
      </c>
      <c r="C287" s="2" t="s">
        <v>95</v>
      </c>
      <c r="D287" s="23" t="s">
        <v>66</v>
      </c>
      <c r="E287" s="98">
        <f>'Regional Cap levels'!F683</f>
        <v>2.7097137535342895E-2</v>
      </c>
      <c r="F287" s="98">
        <f>'Regional Cap levels'!G683</f>
        <v>2.0381952880704664E-2</v>
      </c>
      <c r="G287" s="158">
        <f>'Regional Cap levels'!H683</f>
        <v>1.2138444874361633E-2</v>
      </c>
      <c r="H287" s="141">
        <f>'Regional Cap levels'!I683</f>
        <v>1.0971727167198023E-2</v>
      </c>
      <c r="I287" s="99"/>
    </row>
    <row r="288" spans="1:14">
      <c r="B288" s="23" t="s">
        <v>70</v>
      </c>
      <c r="C288" s="2" t="s">
        <v>65</v>
      </c>
      <c r="D288" s="2" t="s">
        <v>66</v>
      </c>
      <c r="E288" s="98">
        <f>'Regional Cap levels'!F689</f>
        <v>1.6328288695952068E-3</v>
      </c>
      <c r="F288" s="98">
        <f>'Regional Cap levels'!G689</f>
        <v>1.206609114331596E-3</v>
      </c>
      <c r="G288" s="158">
        <f>'Regional Cap levels'!H689</f>
        <v>7.2325265026954412E-4</v>
      </c>
      <c r="H288" s="141">
        <f>'Regional Cap levels'!I689</f>
        <v>2.5591657264578765E-3</v>
      </c>
      <c r="I288" s="99"/>
    </row>
    <row r="289" spans="2:10">
      <c r="B289" s="23" t="s">
        <v>70</v>
      </c>
      <c r="C289" s="2" t="s">
        <v>68</v>
      </c>
      <c r="D289" s="2" t="s">
        <v>66</v>
      </c>
      <c r="E289" s="100">
        <v>0</v>
      </c>
      <c r="F289" s="100">
        <v>0</v>
      </c>
      <c r="G289" s="159">
        <v>0</v>
      </c>
      <c r="H289" s="142">
        <v>0</v>
      </c>
      <c r="I289" s="99"/>
    </row>
    <row r="290" spans="2:10">
      <c r="B290" s="23" t="s">
        <v>70</v>
      </c>
      <c r="C290" s="2" t="s">
        <v>95</v>
      </c>
      <c r="D290" s="23" t="s">
        <v>66</v>
      </c>
      <c r="E290" s="98">
        <f>'Regional Cap levels'!F685</f>
        <v>6.7695054678910604E-3</v>
      </c>
      <c r="F290" s="98">
        <f>'Regional Cap levels'!G685</f>
        <v>5.002451358604337E-3</v>
      </c>
      <c r="G290" s="158">
        <f>'Regional Cap levels'!H685</f>
        <v>2.9985155590004707E-3</v>
      </c>
      <c r="H290" s="141">
        <f>'Regional Cap levels'!I685</f>
        <v>2.740912248132674E-3</v>
      </c>
      <c r="I290" s="99"/>
    </row>
    <row r="291" spans="2:10">
      <c r="B291" s="23" t="s">
        <v>64</v>
      </c>
      <c r="C291" s="2" t="s">
        <v>65</v>
      </c>
      <c r="D291" s="2" t="s">
        <v>71</v>
      </c>
      <c r="E291" s="98">
        <f>'Regional Cap levels'!F688</f>
        <v>4.425089242471046E-3</v>
      </c>
      <c r="F291" s="98">
        <f>'Regional Cap levels'!G688</f>
        <v>4.9531129394926997E-3</v>
      </c>
      <c r="G291" s="158">
        <f>'Regional Cap levels'!H688</f>
        <v>4.9531129394926997E-3</v>
      </c>
      <c r="H291" s="141">
        <f>'Regional Cap levels'!I688</f>
        <v>4.9634038030987289E-3</v>
      </c>
      <c r="I291" s="99"/>
    </row>
    <row r="292" spans="2:10">
      <c r="B292" s="23" t="s">
        <v>64</v>
      </c>
      <c r="C292" s="2" t="s">
        <v>68</v>
      </c>
      <c r="D292" s="2" t="s">
        <v>71</v>
      </c>
      <c r="E292" s="100">
        <v>0</v>
      </c>
      <c r="F292" s="100">
        <v>0</v>
      </c>
      <c r="G292" s="159">
        <v>0</v>
      </c>
      <c r="H292" s="142">
        <v>0</v>
      </c>
      <c r="I292" s="99"/>
    </row>
    <row r="293" spans="2:10">
      <c r="B293" s="23" t="s">
        <v>64</v>
      </c>
      <c r="C293" s="2" t="s">
        <v>95</v>
      </c>
      <c r="D293" s="23" t="s">
        <v>71</v>
      </c>
      <c r="E293" s="98">
        <f>'Regional Cap levels'!F684</f>
        <v>1.7407948346269232E-2</v>
      </c>
      <c r="F293" s="98">
        <f>'Regional Cap levels'!G684</f>
        <v>1.9485151480420303E-2</v>
      </c>
      <c r="G293" s="158">
        <f>'Regional Cap levels'!H684</f>
        <v>1.9485151480420303E-2</v>
      </c>
      <c r="H293" s="141">
        <f>'Regional Cap levels'!I684</f>
        <v>1.9525634917539014E-2</v>
      </c>
      <c r="I293" s="99"/>
    </row>
    <row r="294" spans="2:10">
      <c r="B294" s="23" t="s">
        <v>70</v>
      </c>
      <c r="C294" s="2" t="s">
        <v>65</v>
      </c>
      <c r="D294" s="2" t="s">
        <v>71</v>
      </c>
      <c r="E294" s="98">
        <f>'Regional Cap levels'!F690</f>
        <v>2.5940103363497921E-3</v>
      </c>
      <c r="F294" s="98">
        <f>'Regional Cap levels'!G690</f>
        <v>2.6491784412743242E-3</v>
      </c>
      <c r="G294" s="158">
        <f>'Regional Cap levels'!H690</f>
        <v>2.6491784412743242E-3</v>
      </c>
      <c r="H294" s="141">
        <f>'Regional Cap levels'!I690</f>
        <v>2.6769511264842561E-3</v>
      </c>
      <c r="I294" s="99"/>
    </row>
    <row r="295" spans="2:10">
      <c r="B295" s="23" t="s">
        <v>70</v>
      </c>
      <c r="C295" s="2" t="s">
        <v>68</v>
      </c>
      <c r="D295" s="2" t="s">
        <v>71</v>
      </c>
      <c r="E295" s="100">
        <v>0</v>
      </c>
      <c r="F295" s="100">
        <v>0</v>
      </c>
      <c r="G295" s="159">
        <v>0</v>
      </c>
      <c r="H295" s="142">
        <v>0</v>
      </c>
      <c r="I295" s="99"/>
    </row>
    <row r="296" spans="2:10">
      <c r="B296" s="23" t="s">
        <v>70</v>
      </c>
      <c r="C296" s="2" t="s">
        <v>95</v>
      </c>
      <c r="D296" s="23" t="s">
        <v>71</v>
      </c>
      <c r="E296" s="98">
        <f>'Regional Cap levels'!F686</f>
        <v>1.0754444316041011E-2</v>
      </c>
      <c r="F296" s="98">
        <f>'Regional Cap levels'!G686</f>
        <v>1.0983164419472545E-2</v>
      </c>
      <c r="G296" s="158">
        <f>'Regional Cap levels'!H686</f>
        <v>1.0983164419472545E-2</v>
      </c>
      <c r="H296" s="141">
        <f>'Regional Cap levels'!I686</f>
        <v>1.1098306519105592E-2</v>
      </c>
      <c r="I296" s="99"/>
    </row>
    <row r="297" spans="2:10" s="8" customFormat="1">
      <c r="B297" s="168"/>
      <c r="E297" s="57"/>
      <c r="F297" s="57"/>
      <c r="G297" s="57"/>
      <c r="H297" s="140"/>
      <c r="I297" s="101"/>
      <c r="J297" s="102"/>
    </row>
    <row r="298" spans="2:10">
      <c r="B298" s="168" t="s">
        <v>121</v>
      </c>
      <c r="D298" s="12"/>
      <c r="E298" s="52"/>
      <c r="F298" s="52"/>
      <c r="G298" s="52"/>
      <c r="H298" s="143"/>
      <c r="I298" s="96"/>
    </row>
    <row r="299" spans="2:10" ht="25.5">
      <c r="B299" s="23"/>
      <c r="C299" s="2"/>
      <c r="D299" s="2"/>
      <c r="E299" s="24" t="s">
        <v>50</v>
      </c>
      <c r="F299" s="24" t="s">
        <v>51</v>
      </c>
      <c r="G299" s="146" t="s">
        <v>52</v>
      </c>
      <c r="H299" s="117" t="s">
        <v>53</v>
      </c>
      <c r="I299" s="96"/>
    </row>
    <row r="300" spans="2:10">
      <c r="B300" s="169" t="s">
        <v>55</v>
      </c>
      <c r="C300" s="5" t="s">
        <v>93</v>
      </c>
      <c r="D300" s="5" t="s">
        <v>57</v>
      </c>
      <c r="E300" s="22" t="s">
        <v>58</v>
      </c>
      <c r="F300" s="22" t="s">
        <v>59</v>
      </c>
      <c r="G300" s="147" t="s">
        <v>60</v>
      </c>
      <c r="H300" s="118" t="s">
        <v>61</v>
      </c>
      <c r="I300" t="s">
        <v>122</v>
      </c>
    </row>
    <row r="301" spans="2:10">
      <c r="B301" s="23" t="s">
        <v>64</v>
      </c>
      <c r="C301" s="2" t="s">
        <v>65</v>
      </c>
      <c r="D301" s="2" t="s">
        <v>66</v>
      </c>
      <c r="E301" s="51">
        <f>E223-E285</f>
        <v>0.67022697260210395</v>
      </c>
      <c r="F301" s="51">
        <f t="shared" ref="E301:H312" si="39">F223-F285</f>
        <v>0.50398129754776555</v>
      </c>
      <c r="G301" s="160">
        <f t="shared" si="39"/>
        <v>0.29986611909873129</v>
      </c>
      <c r="H301" s="144">
        <f t="shared" si="39"/>
        <v>0.27232098511380226</v>
      </c>
    </row>
    <row r="302" spans="2:10">
      <c r="B302" s="23" t="s">
        <v>64</v>
      </c>
      <c r="C302" s="2" t="s">
        <v>68</v>
      </c>
      <c r="D302" s="2" t="s">
        <v>66</v>
      </c>
      <c r="E302" s="51">
        <f>E224-E286</f>
        <v>0.66672424103728678</v>
      </c>
      <c r="F302" s="51">
        <f t="shared" si="39"/>
        <v>0.49757964617381123</v>
      </c>
      <c r="G302" s="160">
        <f t="shared" si="39"/>
        <v>0.29236493447038581</v>
      </c>
      <c r="H302" s="144">
        <f t="shared" si="39"/>
        <v>0.27074069410247609</v>
      </c>
    </row>
    <row r="303" spans="2:10">
      <c r="B303" s="23" t="s">
        <v>64</v>
      </c>
      <c r="C303" s="2" t="s">
        <v>95</v>
      </c>
      <c r="D303" s="23" t="s">
        <v>66</v>
      </c>
      <c r="E303" s="51">
        <f t="shared" si="39"/>
        <v>0.68607705553064091</v>
      </c>
      <c r="F303" s="51">
        <f t="shared" si="39"/>
        <v>0.51590342928523547</v>
      </c>
      <c r="G303" s="160">
        <f t="shared" si="39"/>
        <v>0.30696632876593943</v>
      </c>
      <c r="H303" s="144">
        <f t="shared" si="39"/>
        <v>0.27862615763858722</v>
      </c>
    </row>
    <row r="304" spans="2:10">
      <c r="B304" s="23" t="s">
        <v>70</v>
      </c>
      <c r="C304" s="2" t="s">
        <v>65</v>
      </c>
      <c r="D304" s="2" t="s">
        <v>66</v>
      </c>
      <c r="E304" s="51">
        <f t="shared" si="39"/>
        <v>0.17039614804589134</v>
      </c>
      <c r="F304" s="51">
        <f t="shared" si="39"/>
        <v>0.12586221013921481</v>
      </c>
      <c r="G304" s="160">
        <f t="shared" si="39"/>
        <v>7.5350115897454509E-2</v>
      </c>
      <c r="H304" s="144">
        <f t="shared" si="39"/>
        <v>6.7364184441965805E-2</v>
      </c>
    </row>
    <row r="305" spans="2:21">
      <c r="B305" s="23" t="s">
        <v>70</v>
      </c>
      <c r="C305" s="2" t="s">
        <v>68</v>
      </c>
      <c r="D305" s="2" t="s">
        <v>66</v>
      </c>
      <c r="E305" s="51">
        <f t="shared" si="39"/>
        <v>0.17675128997830575</v>
      </c>
      <c r="F305" s="51">
        <f t="shared" si="39"/>
        <v>0.12933897236016198</v>
      </c>
      <c r="G305" s="160">
        <f t="shared" si="39"/>
        <v>7.4662681828831262E-2</v>
      </c>
      <c r="H305" s="144">
        <f t="shared" si="39"/>
        <v>6.7629434898700949E-2</v>
      </c>
    </row>
    <row r="306" spans="2:21">
      <c r="B306" s="23" t="s">
        <v>70</v>
      </c>
      <c r="C306" s="2" t="s">
        <v>95</v>
      </c>
      <c r="D306" s="23" t="s">
        <v>66</v>
      </c>
      <c r="E306" s="51">
        <f t="shared" si="39"/>
        <v>0.17441915614181058</v>
      </c>
      <c r="F306" s="51">
        <f t="shared" si="39"/>
        <v>0.1288350864313699</v>
      </c>
      <c r="G306" s="160">
        <f t="shared" si="39"/>
        <v>7.7132085411596413E-2</v>
      </c>
      <c r="H306" s="144">
        <f t="shared" si="39"/>
        <v>7.0860803623896351E-2</v>
      </c>
    </row>
    <row r="307" spans="2:21">
      <c r="B307" s="23" t="s">
        <v>64</v>
      </c>
      <c r="C307" s="2" t="s">
        <v>65</v>
      </c>
      <c r="D307" s="2" t="s">
        <v>71</v>
      </c>
      <c r="E307" s="51">
        <f>E229-E291</f>
        <v>0.44567004044477371</v>
      </c>
      <c r="F307" s="51">
        <f t="shared" si="39"/>
        <v>0.49707181894088376</v>
      </c>
      <c r="G307" s="160">
        <f t="shared" si="39"/>
        <v>0.49707181894088376</v>
      </c>
      <c r="H307" s="144">
        <f t="shared" si="39"/>
        <v>0.50314641581933439</v>
      </c>
      <c r="J307" s="103"/>
      <c r="K307" s="103"/>
      <c r="L307" s="103"/>
      <c r="M307" s="103"/>
      <c r="N307" s="103"/>
    </row>
    <row r="308" spans="2:21">
      <c r="B308" s="23" t="s">
        <v>64</v>
      </c>
      <c r="C308" s="2" t="s">
        <v>68</v>
      </c>
      <c r="D308" s="2" t="s">
        <v>71</v>
      </c>
      <c r="E308" s="51">
        <f>E230-E292</f>
        <v>0.45009512968724474</v>
      </c>
      <c r="F308" s="51">
        <f t="shared" si="39"/>
        <v>0.50202493188037645</v>
      </c>
      <c r="G308" s="160">
        <f t="shared" si="39"/>
        <v>0.50202493188037645</v>
      </c>
      <c r="H308" s="144">
        <f t="shared" si="39"/>
        <v>0.50810981962243307</v>
      </c>
      <c r="J308" s="103"/>
      <c r="K308" s="103"/>
      <c r="L308" s="103"/>
      <c r="M308" s="103"/>
      <c r="N308" s="103"/>
    </row>
    <row r="309" spans="2:21">
      <c r="B309" s="23" t="s">
        <v>64</v>
      </c>
      <c r="C309" s="2" t="s">
        <v>95</v>
      </c>
      <c r="D309" s="23" t="s">
        <v>71</v>
      </c>
      <c r="E309" s="51">
        <f t="shared" si="39"/>
        <v>0.48732359103610445</v>
      </c>
      <c r="F309" s="51">
        <f t="shared" si="39"/>
        <v>0.54129954163513749</v>
      </c>
      <c r="G309" s="160">
        <f t="shared" si="39"/>
        <v>0.54129954163513749</v>
      </c>
      <c r="H309" s="144">
        <f t="shared" si="39"/>
        <v>0.54637541434641956</v>
      </c>
      <c r="J309" s="103"/>
      <c r="K309" s="103"/>
      <c r="L309" s="103"/>
      <c r="M309" s="103"/>
      <c r="N309" s="103"/>
    </row>
    <row r="310" spans="2:21">
      <c r="B310" s="23" t="s">
        <v>70</v>
      </c>
      <c r="C310" s="2" t="s">
        <v>65</v>
      </c>
      <c r="D310" s="2" t="s">
        <v>71</v>
      </c>
      <c r="E310" s="51">
        <f t="shared" si="39"/>
        <v>0.29140578366539249</v>
      </c>
      <c r="F310" s="51">
        <f t="shared" si="39"/>
        <v>0.29726820098414736</v>
      </c>
      <c r="G310" s="160">
        <f t="shared" si="39"/>
        <v>0.29726820098414736</v>
      </c>
      <c r="H310" s="144">
        <f t="shared" si="39"/>
        <v>0.30448834431770233</v>
      </c>
      <c r="J310" s="103"/>
      <c r="K310" s="103"/>
      <c r="L310" s="103"/>
      <c r="M310" s="103"/>
      <c r="N310" s="103"/>
    </row>
    <row r="311" spans="2:21">
      <c r="B311" s="23" t="s">
        <v>70</v>
      </c>
      <c r="C311" s="2" t="s">
        <v>68</v>
      </c>
      <c r="D311" s="2" t="s">
        <v>71</v>
      </c>
      <c r="E311" s="51">
        <f t="shared" si="39"/>
        <v>0.29399979400174231</v>
      </c>
      <c r="F311" s="51">
        <f t="shared" si="39"/>
        <v>0.29991737942542168</v>
      </c>
      <c r="G311" s="160">
        <f t="shared" si="39"/>
        <v>0.29991737942542168</v>
      </c>
      <c r="H311" s="144">
        <f t="shared" si="39"/>
        <v>0.30716529544418658</v>
      </c>
      <c r="J311" s="103"/>
      <c r="K311" s="103"/>
      <c r="L311" s="103"/>
      <c r="M311" s="103"/>
      <c r="N311" s="103"/>
    </row>
    <row r="312" spans="2:21">
      <c r="B312" s="23" t="s">
        <v>70</v>
      </c>
      <c r="C312" s="2" t="s">
        <v>95</v>
      </c>
      <c r="D312" s="23" t="s">
        <v>71</v>
      </c>
      <c r="E312" s="51">
        <f t="shared" si="39"/>
        <v>0.32566880068294402</v>
      </c>
      <c r="F312" s="51">
        <f t="shared" si="39"/>
        <v>0.33344813404157753</v>
      </c>
      <c r="G312" s="160">
        <f t="shared" si="39"/>
        <v>0.33344813404157753</v>
      </c>
      <c r="H312" s="144">
        <f t="shared" si="39"/>
        <v>0.33981424662687798</v>
      </c>
      <c r="J312" s="103"/>
      <c r="K312" s="103"/>
      <c r="L312" s="103"/>
      <c r="M312" s="103"/>
      <c r="N312" s="103"/>
    </row>
    <row r="313" spans="2:21">
      <c r="E313" s="26"/>
      <c r="F313" s="26"/>
      <c r="G313" s="26"/>
      <c r="H313" s="124"/>
      <c r="I313" s="8"/>
    </row>
    <row r="314" spans="2:21">
      <c r="B314" s="174" t="s">
        <v>123</v>
      </c>
      <c r="C314" s="68"/>
      <c r="D314" s="68"/>
      <c r="E314" s="68"/>
      <c r="F314" s="105"/>
      <c r="G314" s="68"/>
      <c r="H314" s="121"/>
      <c r="I314" s="96"/>
    </row>
    <row r="315" spans="2:21" ht="25.5">
      <c r="B315" s="23"/>
      <c r="C315" s="2"/>
      <c r="D315" s="2"/>
      <c r="E315" s="24" t="s">
        <v>50</v>
      </c>
      <c r="F315" s="24" t="s">
        <v>51</v>
      </c>
      <c r="G315" s="146" t="s">
        <v>52</v>
      </c>
      <c r="H315" s="117" t="s">
        <v>53</v>
      </c>
      <c r="I315" s="96"/>
    </row>
    <row r="316" spans="2:21">
      <c r="B316" s="169" t="s">
        <v>55</v>
      </c>
      <c r="C316" s="5" t="s">
        <v>56</v>
      </c>
      <c r="D316" s="5" t="s">
        <v>57</v>
      </c>
      <c r="E316" s="22" t="s">
        <v>58</v>
      </c>
      <c r="F316" s="22" t="s">
        <v>59</v>
      </c>
      <c r="G316" s="147" t="s">
        <v>60</v>
      </c>
      <c r="H316" s="118" t="s">
        <v>61</v>
      </c>
      <c r="I316" t="s">
        <v>124</v>
      </c>
      <c r="P316" s="106"/>
    </row>
    <row r="317" spans="2:21">
      <c r="B317" s="23" t="s">
        <v>64</v>
      </c>
      <c r="C317" s="2" t="s">
        <v>65</v>
      </c>
      <c r="D317" s="23" t="s">
        <v>66</v>
      </c>
      <c r="E317" s="16">
        <f>(('Customer Numbers - Southern'!$D$16*E$285)+('Customer Numbers - Southern'!$D$17*E$286)+('Customer Numbers - Southern'!$D$18*E$287))</f>
        <v>9.5581314102233892E-3</v>
      </c>
      <c r="F317" s="16">
        <f>(('Customer Numbers - Southern'!$D$16*F$285)+('Customer Numbers - Southern'!$D$17*F$286)+('Customer Numbers - Southern'!$D$18*F$287))</f>
        <v>7.1894451499410423E-3</v>
      </c>
      <c r="G317" s="150">
        <f>(('Customer Numbers - Southern'!$D$16*G$285)+('Customer Numbers - Southern'!$D$17*G$286)+('Customer Numbers - Southern'!$D$18*G$287))</f>
        <v>4.2816644774221861E-3</v>
      </c>
      <c r="H317" s="123">
        <f>(('Customer Numbers - Southern'!$D$16*H$285)+('Customer Numbers - Southern'!$D$17*H$286)+('Customer Numbers - Southern'!$D$18*H$287))</f>
        <v>3.8701213338278046E-3</v>
      </c>
      <c r="I317" s="99"/>
      <c r="J317" s="56"/>
      <c r="K317" s="56"/>
      <c r="L317" s="56"/>
      <c r="M317" s="56"/>
      <c r="N317" s="56"/>
      <c r="O317" s="11"/>
      <c r="P317" s="56"/>
      <c r="Q317" s="56"/>
      <c r="R317" s="56"/>
      <c r="S317" s="56"/>
      <c r="T317" s="56"/>
      <c r="U317" s="107"/>
    </row>
    <row r="318" spans="2:21">
      <c r="B318" s="23" t="s">
        <v>64</v>
      </c>
      <c r="C318" s="2" t="s">
        <v>68</v>
      </c>
      <c r="D318" s="23" t="s">
        <v>66</v>
      </c>
      <c r="E318" s="16">
        <f>(('Customer Numbers - Southern'!$D$16*E$285)+('Customer Numbers - Southern'!$D$17*E$286)+('Customer Numbers - Southern'!$D$18*E$287))</f>
        <v>9.5581314102233892E-3</v>
      </c>
      <c r="F318" s="16">
        <f>(('Customer Numbers - Southern'!$D$16*F$285)+('Customer Numbers - Southern'!$D$17*F$286)+('Customer Numbers - Southern'!$D$18*F$287))</f>
        <v>7.1894451499410423E-3</v>
      </c>
      <c r="G318" s="150">
        <f>(('Customer Numbers - Southern'!$D$16*G$285)+('Customer Numbers - Southern'!$D$17*G$286)+('Customer Numbers - Southern'!$D$18*G$287))</f>
        <v>4.2816644774221861E-3</v>
      </c>
      <c r="H318" s="123">
        <f>(('Customer Numbers - Southern'!$D$16*H$285)+('Customer Numbers - Southern'!$D$17*H$286)+('Customer Numbers - Southern'!$D$18*H$287))</f>
        <v>3.8701213338278046E-3</v>
      </c>
      <c r="I318" s="99"/>
      <c r="J318" s="56"/>
      <c r="K318" s="56"/>
      <c r="L318" s="56"/>
      <c r="M318" s="56"/>
      <c r="N318" s="56"/>
      <c r="O318" s="11"/>
      <c r="P318" s="56"/>
      <c r="Q318" s="56"/>
      <c r="R318" s="56"/>
      <c r="S318" s="56"/>
      <c r="T318" s="56"/>
      <c r="U318" s="107"/>
    </row>
    <row r="319" spans="2:21">
      <c r="B319" s="23" t="s">
        <v>64</v>
      </c>
      <c r="C319" s="2" t="s">
        <v>69</v>
      </c>
      <c r="D319" s="23" t="s">
        <v>66</v>
      </c>
      <c r="E319" s="16">
        <f>(('Customer Numbers - Southern'!$D$16*E$285)+('Customer Numbers - Southern'!$D$17*E$286)+('Customer Numbers - Southern'!$D$18*E$287))</f>
        <v>9.5581314102233892E-3</v>
      </c>
      <c r="F319" s="16">
        <f>(('Customer Numbers - Southern'!$D$16*F$285)+('Customer Numbers - Southern'!$D$17*F$286)+('Customer Numbers - Southern'!$D$18*F$287))</f>
        <v>7.1894451499410423E-3</v>
      </c>
      <c r="G319" s="150">
        <f>(('Customer Numbers - Southern'!$D$16*G$285)+('Customer Numbers - Southern'!$D$17*G$286)+('Customer Numbers - Southern'!$D$18*G$287))</f>
        <v>4.2816644774221861E-3</v>
      </c>
      <c r="H319" s="123">
        <f>(('Customer Numbers - Southern'!$D$16*H$285)+('Customer Numbers - Southern'!$D$17*H$286)+('Customer Numbers - Southern'!$D$18*H$287))</f>
        <v>3.8701213338278046E-3</v>
      </c>
      <c r="I319" s="99"/>
      <c r="J319" s="56"/>
      <c r="K319" s="56"/>
      <c r="L319" s="56"/>
      <c r="M319" s="56"/>
      <c r="N319" s="56"/>
      <c r="O319" s="11"/>
      <c r="P319" s="56"/>
      <c r="Q319" s="56"/>
      <c r="R319" s="56"/>
      <c r="S319" s="56"/>
      <c r="T319" s="56"/>
      <c r="U319" s="107"/>
    </row>
    <row r="320" spans="2:21">
      <c r="B320" s="23" t="s">
        <v>70</v>
      </c>
      <c r="C320" s="2" t="s">
        <v>65</v>
      </c>
      <c r="D320" s="23" t="s">
        <v>66</v>
      </c>
      <c r="E320" s="16">
        <f>(('Customer Numbers - Southern'!$D$21*E$288)+('Customer Numbers - Southern'!$D$22*E$289)+('Customer Numbers - Southern'!$D$23*E$290))</f>
        <v>2.3097432008123819E-3</v>
      </c>
      <c r="F320" s="16">
        <f>(('Customer Numbers - Southern'!$D$21*F$288)+('Customer Numbers - Southern'!$D$22*F$289)+('Customer Numbers - Southern'!$D$23*F$290))</f>
        <v>1.7068274880248568E-3</v>
      </c>
      <c r="G320" s="150">
        <f>(('Customer Numbers - Southern'!$D$21*G$288)+('Customer Numbers - Southern'!$D$22*G$289)+('Customer Numbers - Southern'!$D$23*G$290))</f>
        <v>1.0230881646793482E-3</v>
      </c>
      <c r="H320" s="123">
        <f>(('Customer Numbers - Southern'!$D$21*H$288)+('Customer Numbers - Southern'!$D$22*H$289)+('Customer Numbers - Southern'!$D$23*H$290))</f>
        <v>2.365334720096487E-3</v>
      </c>
      <c r="I320" s="99"/>
      <c r="J320" s="56"/>
      <c r="K320" s="56"/>
      <c r="L320" s="56"/>
      <c r="M320" s="56"/>
      <c r="N320" s="56"/>
      <c r="P320" s="56"/>
      <c r="Q320" s="56"/>
      <c r="R320" s="56"/>
      <c r="S320" s="56"/>
      <c r="T320" s="56"/>
    </row>
    <row r="321" spans="2:20">
      <c r="B321" s="23" t="s">
        <v>70</v>
      </c>
      <c r="C321" s="2" t="s">
        <v>68</v>
      </c>
      <c r="D321" s="23" t="s">
        <v>66</v>
      </c>
      <c r="E321" s="16">
        <f>(('Customer Numbers - Southern'!$D$21*E$288)+('Customer Numbers - Southern'!$D$22*E$289)+('Customer Numbers - Southern'!$D$23*E$290))</f>
        <v>2.3097432008123819E-3</v>
      </c>
      <c r="F321" s="16">
        <f>(('Customer Numbers - Southern'!$D$21*F$288)+('Customer Numbers - Southern'!$D$22*F$289)+('Customer Numbers - Southern'!$D$23*F$290))</f>
        <v>1.7068274880248568E-3</v>
      </c>
      <c r="G321" s="150">
        <f>(('Customer Numbers - Southern'!$D$21*G$288)+('Customer Numbers - Southern'!$D$22*G$289)+('Customer Numbers - Southern'!$D$23*G$290))</f>
        <v>1.0230881646793482E-3</v>
      </c>
      <c r="H321" s="123">
        <f>(('Customer Numbers - Southern'!$D$21*H$288)+('Customer Numbers - Southern'!$D$22*H$289)+('Customer Numbers - Southern'!$D$23*H$290))</f>
        <v>2.365334720096487E-3</v>
      </c>
      <c r="I321" s="99"/>
      <c r="J321" s="56"/>
      <c r="K321" s="56"/>
      <c r="L321" s="56"/>
      <c r="M321" s="56"/>
      <c r="N321" s="56"/>
      <c r="P321" s="56"/>
      <c r="Q321" s="56"/>
      <c r="R321" s="56"/>
      <c r="S321" s="56"/>
      <c r="T321" s="56"/>
    </row>
    <row r="322" spans="2:20">
      <c r="B322" s="23" t="s">
        <v>70</v>
      </c>
      <c r="C322" s="2" t="s">
        <v>69</v>
      </c>
      <c r="D322" s="23" t="s">
        <v>66</v>
      </c>
      <c r="E322" s="16">
        <f>(('Customer Numbers - Southern'!$D$21*E$288)+('Customer Numbers - Southern'!$D$22*E$289)+('Customer Numbers - Southern'!$D$23*E$290))</f>
        <v>2.3097432008123819E-3</v>
      </c>
      <c r="F322" s="16">
        <f>(('Customer Numbers - Southern'!$D$21*F$288)+('Customer Numbers - Southern'!$D$22*F$289)+('Customer Numbers - Southern'!$D$23*F$290))</f>
        <v>1.7068274880248568E-3</v>
      </c>
      <c r="G322" s="150">
        <f>(('Customer Numbers - Southern'!$D$21*G$288)+('Customer Numbers - Southern'!$D$22*G$289)+('Customer Numbers - Southern'!$D$23*G$290))</f>
        <v>1.0230881646793482E-3</v>
      </c>
      <c r="H322" s="123">
        <f>(('Customer Numbers - Southern'!$D$21*H$288)+('Customer Numbers - Southern'!$D$22*H$289)+('Customer Numbers - Southern'!$D$23*H$290))</f>
        <v>2.365334720096487E-3</v>
      </c>
      <c r="I322" s="99"/>
      <c r="J322" s="56"/>
      <c r="K322" s="56"/>
      <c r="L322" s="56"/>
      <c r="M322" s="56"/>
      <c r="N322" s="56"/>
      <c r="P322" s="56"/>
      <c r="Q322" s="56"/>
      <c r="R322" s="56"/>
      <c r="S322" s="56"/>
      <c r="T322" s="56"/>
    </row>
    <row r="323" spans="2:20">
      <c r="B323" s="23" t="s">
        <v>64</v>
      </c>
      <c r="C323" s="2" t="s">
        <v>65</v>
      </c>
      <c r="D323" s="23" t="s">
        <v>71</v>
      </c>
      <c r="E323" s="16">
        <f>(('Customer Numbers - Southern'!$D$16*E$291)+('Customer Numbers - Southern'!$D$17*E$292)+('Customer Numbers - Southern'!$D$18*E$293))</f>
        <v>6.1404071798728723E-3</v>
      </c>
      <c r="F323" s="16">
        <f>(('Customer Numbers - Southern'!$D$16*F$291)+('Customer Numbers - Southern'!$D$17*F$292)+('Customer Numbers - Southern'!$D$18*F$293))</f>
        <v>6.8731111599906226E-3</v>
      </c>
      <c r="G323" s="150">
        <f>(('Customer Numbers - Southern'!$D$16*G$291)+('Customer Numbers - Southern'!$D$17*G$292)+('Customer Numbers - Southern'!$D$18*G$293))</f>
        <v>6.8731111599906226E-3</v>
      </c>
      <c r="H323" s="123">
        <f>(('Customer Numbers - Southern'!$D$16*H$291)+('Customer Numbers - Southern'!$D$17*H$292)+('Customer Numbers - Southern'!$D$18*H$293))</f>
        <v>6.8873911189498843E-3</v>
      </c>
      <c r="I323" s="99"/>
      <c r="J323" s="56"/>
      <c r="K323" s="56"/>
      <c r="L323" s="56"/>
      <c r="M323" s="56"/>
      <c r="N323" s="56"/>
      <c r="P323" s="56"/>
      <c r="Q323" s="56"/>
      <c r="R323" s="56"/>
      <c r="S323" s="56"/>
      <c r="T323" s="56"/>
    </row>
    <row r="324" spans="2:20">
      <c r="B324" s="23" t="s">
        <v>64</v>
      </c>
      <c r="C324" s="2" t="s">
        <v>68</v>
      </c>
      <c r="D324" s="23" t="s">
        <v>71</v>
      </c>
      <c r="E324" s="16">
        <f>(('Customer Numbers - Southern'!$D$16*E$291)+('Customer Numbers - Southern'!$D$17*E$292)+('Customer Numbers - Southern'!$D$18*E$293))</f>
        <v>6.1404071798728723E-3</v>
      </c>
      <c r="F324" s="16">
        <f>(('Customer Numbers - Southern'!$D$16*F$291)+('Customer Numbers - Southern'!$D$17*F$292)+('Customer Numbers - Southern'!$D$18*F$293))</f>
        <v>6.8731111599906226E-3</v>
      </c>
      <c r="G324" s="150">
        <f>(('Customer Numbers - Southern'!$D$16*G$291)+('Customer Numbers - Southern'!$D$17*G$292)+('Customer Numbers - Southern'!$D$18*G$293))</f>
        <v>6.8731111599906226E-3</v>
      </c>
      <c r="H324" s="123">
        <f>(('Customer Numbers - Southern'!$D$16*H$291)+('Customer Numbers - Southern'!$D$17*H$292)+('Customer Numbers - Southern'!$D$18*H$293))</f>
        <v>6.8873911189498843E-3</v>
      </c>
      <c r="I324" s="99"/>
      <c r="J324" s="56"/>
      <c r="K324" s="56"/>
      <c r="L324" s="56"/>
      <c r="M324" s="56"/>
      <c r="N324" s="56"/>
      <c r="P324" s="56"/>
      <c r="Q324" s="56"/>
      <c r="R324" s="56"/>
      <c r="S324" s="56"/>
      <c r="T324" s="56"/>
    </row>
    <row r="325" spans="2:20">
      <c r="B325" s="23" t="s">
        <v>64</v>
      </c>
      <c r="C325" s="2" t="s">
        <v>69</v>
      </c>
      <c r="D325" s="23" t="s">
        <v>71</v>
      </c>
      <c r="E325" s="16">
        <f>(('Customer Numbers - Southern'!$D$16*E$291)+('Customer Numbers - Southern'!$D$17*E$292)+('Customer Numbers - Southern'!$D$18*E$293))</f>
        <v>6.1404071798728723E-3</v>
      </c>
      <c r="F325" s="16">
        <f>(('Customer Numbers - Southern'!$D$16*F$291)+('Customer Numbers - Southern'!$D$17*F$292)+('Customer Numbers - Southern'!$D$18*F$293))</f>
        <v>6.8731111599906226E-3</v>
      </c>
      <c r="G325" s="150">
        <f>(('Customer Numbers - Southern'!$D$16*G$291)+('Customer Numbers - Southern'!$D$17*G$292)+('Customer Numbers - Southern'!$D$18*G$293))</f>
        <v>6.8731111599906226E-3</v>
      </c>
      <c r="H325" s="123">
        <f>(('Customer Numbers - Southern'!$D$16*H$291)+('Customer Numbers - Southern'!$D$17*H$292)+('Customer Numbers - Southern'!$D$18*H$293))</f>
        <v>6.8873911189498843E-3</v>
      </c>
      <c r="I325" s="99"/>
      <c r="J325" s="56"/>
      <c r="K325" s="56"/>
      <c r="L325" s="56"/>
      <c r="M325" s="56"/>
      <c r="N325" s="56"/>
      <c r="P325" s="56"/>
      <c r="Q325" s="56"/>
      <c r="R325" s="56"/>
      <c r="S325" s="56"/>
      <c r="T325" s="56"/>
    </row>
    <row r="326" spans="2:20">
      <c r="B326" s="23" t="s">
        <v>70</v>
      </c>
      <c r="C326" s="2" t="s">
        <v>65</v>
      </c>
      <c r="D326" s="23" t="s">
        <v>71</v>
      </c>
      <c r="E326" s="16">
        <f>(('Customer Numbers - Southern'!$D$21*E$294)+('Customer Numbers - Southern'!$D$22*E$295)+('Customer Numbers - Southern'!$D$23*E$296))</f>
        <v>3.6693972337139766E-3</v>
      </c>
      <c r="F326" s="16">
        <f>(('Customer Numbers - Southern'!$D$21*F$294)+('Customer Numbers - Southern'!$D$22*F$295)+('Customer Numbers - Southern'!$D$23*F$296))</f>
        <v>3.7474361253724345E-3</v>
      </c>
      <c r="G326" s="150">
        <f>(('Customer Numbers - Southern'!$D$21*G$294)+('Customer Numbers - Southern'!$D$22*G$295)+('Customer Numbers - Southern'!$D$23*G$296))</f>
        <v>3.7474361253724345E-3</v>
      </c>
      <c r="H326" s="123">
        <f>(('Customer Numbers - Southern'!$D$21*H$294)+('Customer Numbers - Southern'!$D$22*H$295)+('Customer Numbers - Southern'!$D$23*H$296))</f>
        <v>3.786722404557249E-3</v>
      </c>
      <c r="I326" s="99"/>
      <c r="J326" s="56"/>
      <c r="K326" s="56"/>
      <c r="L326" s="56"/>
      <c r="M326" s="56"/>
      <c r="N326" s="56"/>
      <c r="P326" s="56"/>
      <c r="Q326" s="56"/>
      <c r="R326" s="56"/>
      <c r="S326" s="56"/>
      <c r="T326" s="56"/>
    </row>
    <row r="327" spans="2:20">
      <c r="B327" s="23" t="s">
        <v>70</v>
      </c>
      <c r="C327" s="2" t="s">
        <v>68</v>
      </c>
      <c r="D327" s="23" t="s">
        <v>71</v>
      </c>
      <c r="E327" s="16">
        <f>(('Customer Numbers - Southern'!$D$21*E$294)+('Customer Numbers - Southern'!$D$22*E$295)+('Customer Numbers - Southern'!$D$23*E$296))</f>
        <v>3.6693972337139766E-3</v>
      </c>
      <c r="F327" s="16">
        <f>(('Customer Numbers - Southern'!$D$21*F$294)+('Customer Numbers - Southern'!$D$22*F$295)+('Customer Numbers - Southern'!$D$23*F$296))</f>
        <v>3.7474361253724345E-3</v>
      </c>
      <c r="G327" s="150">
        <f>(('Customer Numbers - Southern'!$D$21*G$294)+('Customer Numbers - Southern'!$D$22*G$295)+('Customer Numbers - Southern'!$D$23*G$296))</f>
        <v>3.7474361253724345E-3</v>
      </c>
      <c r="H327" s="123">
        <f>(('Customer Numbers - Southern'!$D$21*H$294)+('Customer Numbers - Southern'!$D$22*H$295)+('Customer Numbers - Southern'!$D$23*H$296))</f>
        <v>3.786722404557249E-3</v>
      </c>
      <c r="I327" s="99"/>
      <c r="J327" s="56"/>
      <c r="K327" s="56"/>
      <c r="L327" s="56"/>
      <c r="M327" s="56"/>
      <c r="N327" s="56"/>
      <c r="P327" s="56"/>
      <c r="Q327" s="56"/>
      <c r="R327" s="56"/>
      <c r="S327" s="56"/>
      <c r="T327" s="56"/>
    </row>
    <row r="328" spans="2:20">
      <c r="B328" s="23" t="s">
        <v>70</v>
      </c>
      <c r="C328" s="2" t="s">
        <v>69</v>
      </c>
      <c r="D328" s="23" t="s">
        <v>71</v>
      </c>
      <c r="E328" s="16">
        <f>(('Customer Numbers - Southern'!$D$21*E$294)+('Customer Numbers - Southern'!$D$22*E$295)+('Customer Numbers - Southern'!$D$23*E$296))</f>
        <v>3.6693972337139766E-3</v>
      </c>
      <c r="F328" s="16">
        <f>(('Customer Numbers - Southern'!$D$21*F$294)+('Customer Numbers - Southern'!$D$22*F$295)+('Customer Numbers - Southern'!$D$23*F$296))</f>
        <v>3.7474361253724345E-3</v>
      </c>
      <c r="G328" s="150">
        <f>(('Customer Numbers - Southern'!$D$21*G$294)+('Customer Numbers - Southern'!$D$22*G$295)+('Customer Numbers - Southern'!$D$23*G$296))</f>
        <v>3.7474361253724345E-3</v>
      </c>
      <c r="H328" s="123">
        <f>(('Customer Numbers - Southern'!$D$21*H$294)+('Customer Numbers - Southern'!$D$22*H$295)+('Customer Numbers - Southern'!$D$23*H$296))</f>
        <v>3.786722404557249E-3</v>
      </c>
      <c r="I328" s="99"/>
      <c r="J328" s="56"/>
      <c r="K328" s="56"/>
      <c r="L328" s="56"/>
      <c r="M328" s="56"/>
      <c r="N328" s="56"/>
      <c r="P328" s="56"/>
      <c r="Q328" s="56"/>
      <c r="R328" s="56"/>
      <c r="S328" s="56"/>
      <c r="T328" s="56"/>
    </row>
    <row r="329" spans="2:20">
      <c r="E329" s="26"/>
      <c r="F329" s="26"/>
      <c r="G329" s="26"/>
      <c r="H329" s="124"/>
      <c r="I329" s="101"/>
    </row>
    <row r="330" spans="2:20" s="82" customFormat="1">
      <c r="B330" s="172" t="s">
        <v>29</v>
      </c>
      <c r="F330" s="108"/>
      <c r="G330" s="109" t="s">
        <v>125</v>
      </c>
      <c r="H330" s="132"/>
      <c r="I330" s="110"/>
    </row>
    <row r="331" spans="2:20" ht="25.5">
      <c r="B331" s="23"/>
      <c r="C331" s="2"/>
      <c r="D331" s="2"/>
      <c r="E331" s="24" t="s">
        <v>50</v>
      </c>
      <c r="F331" s="24" t="s">
        <v>51</v>
      </c>
      <c r="G331" s="146" t="s">
        <v>52</v>
      </c>
      <c r="H331" s="117" t="s">
        <v>53</v>
      </c>
    </row>
    <row r="332" spans="2:20">
      <c r="B332" s="169" t="s">
        <v>55</v>
      </c>
      <c r="C332" s="5" t="s">
        <v>56</v>
      </c>
      <c r="D332" s="5" t="s">
        <v>57</v>
      </c>
      <c r="E332" s="22" t="s">
        <v>58</v>
      </c>
      <c r="F332" s="22" t="s">
        <v>59</v>
      </c>
      <c r="G332" s="147" t="s">
        <v>60</v>
      </c>
      <c r="H332" s="118" t="s">
        <v>61</v>
      </c>
      <c r="I332" t="s">
        <v>126</v>
      </c>
    </row>
    <row r="333" spans="2:20">
      <c r="B333" s="23" t="s">
        <v>64</v>
      </c>
      <c r="C333" s="2" t="s">
        <v>65</v>
      </c>
      <c r="D333" s="23" t="s">
        <v>66</v>
      </c>
      <c r="E333" s="16">
        <f t="shared" ref="E333:H344" si="40">E301+E317</f>
        <v>0.67978510401232739</v>
      </c>
      <c r="F333" s="16">
        <f t="shared" si="40"/>
        <v>0.51117074269770657</v>
      </c>
      <c r="G333" s="150">
        <f t="shared" si="40"/>
        <v>0.30414778357615346</v>
      </c>
      <c r="H333" s="123">
        <f t="shared" si="40"/>
        <v>0.27619110644763006</v>
      </c>
      <c r="I333" s="8" t="s">
        <v>127</v>
      </c>
      <c r="K333" s="56"/>
      <c r="L333" s="56"/>
      <c r="M333" s="56"/>
      <c r="N333" s="56"/>
    </row>
    <row r="334" spans="2:20">
      <c r="B334" s="23" t="s">
        <v>64</v>
      </c>
      <c r="C334" s="2" t="s">
        <v>68</v>
      </c>
      <c r="D334" s="23" t="s">
        <v>66</v>
      </c>
      <c r="E334" s="16">
        <f t="shared" si="40"/>
        <v>0.67628237244751022</v>
      </c>
      <c r="F334" s="16">
        <f t="shared" si="40"/>
        <v>0.50476909132375225</v>
      </c>
      <c r="G334" s="150">
        <f t="shared" si="40"/>
        <v>0.29664659894780798</v>
      </c>
      <c r="H334" s="123">
        <f t="shared" si="40"/>
        <v>0.27461081543630389</v>
      </c>
      <c r="J334" s="56"/>
      <c r="K334" s="56"/>
      <c r="L334" s="56"/>
      <c r="M334" s="56"/>
      <c r="N334" s="56"/>
    </row>
    <row r="335" spans="2:20">
      <c r="B335" s="23" t="s">
        <v>64</v>
      </c>
      <c r="C335" s="2" t="s">
        <v>69</v>
      </c>
      <c r="D335" s="23" t="s">
        <v>66</v>
      </c>
      <c r="E335" s="16">
        <f t="shared" si="40"/>
        <v>0.69563518694086435</v>
      </c>
      <c r="F335" s="16">
        <f t="shared" si="40"/>
        <v>0.52309287443517649</v>
      </c>
      <c r="G335" s="150">
        <f t="shared" si="40"/>
        <v>0.31124799324336161</v>
      </c>
      <c r="H335" s="123">
        <f t="shared" si="40"/>
        <v>0.28249627897241503</v>
      </c>
      <c r="J335" s="56"/>
      <c r="K335" s="56"/>
      <c r="L335" s="56"/>
      <c r="M335" s="56"/>
      <c r="N335" s="56"/>
    </row>
    <row r="336" spans="2:20">
      <c r="B336" s="23" t="s">
        <v>70</v>
      </c>
      <c r="C336" s="2" t="s">
        <v>65</v>
      </c>
      <c r="D336" s="23" t="s">
        <v>66</v>
      </c>
      <c r="E336" s="16">
        <f t="shared" si="40"/>
        <v>0.17270589124670371</v>
      </c>
      <c r="F336" s="16">
        <f t="shared" si="40"/>
        <v>0.12756903762723967</v>
      </c>
      <c r="G336" s="150">
        <f t="shared" si="40"/>
        <v>7.6373204062133854E-2</v>
      </c>
      <c r="H336" s="123">
        <f t="shared" si="40"/>
        <v>6.9729519162062298E-2</v>
      </c>
      <c r="J336" s="56"/>
      <c r="K336" s="56"/>
      <c r="L336" s="56"/>
      <c r="M336" s="56"/>
      <c r="N336" s="56"/>
    </row>
    <row r="337" spans="2:14">
      <c r="B337" s="23" t="s">
        <v>70</v>
      </c>
      <c r="C337" s="2" t="s">
        <v>68</v>
      </c>
      <c r="D337" s="23" t="s">
        <v>66</v>
      </c>
      <c r="E337" s="16">
        <f t="shared" si="40"/>
        <v>0.17906103317911812</v>
      </c>
      <c r="F337" s="16">
        <f t="shared" si="40"/>
        <v>0.13104579984818684</v>
      </c>
      <c r="G337" s="150">
        <f t="shared" si="40"/>
        <v>7.5685769993510607E-2</v>
      </c>
      <c r="H337" s="123">
        <f t="shared" si="40"/>
        <v>6.9994769618797442E-2</v>
      </c>
      <c r="J337" s="56"/>
      <c r="K337" s="56"/>
      <c r="L337" s="56"/>
      <c r="M337" s="56"/>
      <c r="N337" s="56"/>
    </row>
    <row r="338" spans="2:14">
      <c r="B338" s="23" t="s">
        <v>70</v>
      </c>
      <c r="C338" s="2" t="s">
        <v>69</v>
      </c>
      <c r="D338" s="23" t="s">
        <v>66</v>
      </c>
      <c r="E338" s="16">
        <f t="shared" si="40"/>
        <v>0.17672889934262295</v>
      </c>
      <c r="F338" s="16">
        <f t="shared" si="40"/>
        <v>0.13054191391939476</v>
      </c>
      <c r="G338" s="150">
        <f t="shared" si="40"/>
        <v>7.8155173576275758E-2</v>
      </c>
      <c r="H338" s="123">
        <f t="shared" si="40"/>
        <v>7.3226138343992844E-2</v>
      </c>
      <c r="J338" s="56"/>
      <c r="K338" s="56"/>
      <c r="L338" s="56"/>
      <c r="M338" s="56"/>
      <c r="N338" s="56"/>
    </row>
    <row r="339" spans="2:14">
      <c r="B339" s="23" t="s">
        <v>64</v>
      </c>
      <c r="C339" s="2" t="s">
        <v>65</v>
      </c>
      <c r="D339" s="23" t="s">
        <v>71</v>
      </c>
      <c r="E339" s="16">
        <f t="shared" si="40"/>
        <v>0.45181044762464656</v>
      </c>
      <c r="F339" s="16">
        <f t="shared" si="40"/>
        <v>0.50394493010087438</v>
      </c>
      <c r="G339" s="150">
        <f t="shared" si="40"/>
        <v>0.50394493010087438</v>
      </c>
      <c r="H339" s="123">
        <f t="shared" si="40"/>
        <v>0.51003380693828426</v>
      </c>
      <c r="J339" s="56"/>
      <c r="K339" s="56"/>
      <c r="L339" s="56"/>
      <c r="M339" s="56"/>
      <c r="N339" s="56"/>
    </row>
    <row r="340" spans="2:14">
      <c r="B340" s="23" t="s">
        <v>64</v>
      </c>
      <c r="C340" s="2" t="s">
        <v>68</v>
      </c>
      <c r="D340" s="23" t="s">
        <v>71</v>
      </c>
      <c r="E340" s="16">
        <f t="shared" si="40"/>
        <v>0.4562355368671176</v>
      </c>
      <c r="F340" s="16">
        <f t="shared" si="40"/>
        <v>0.50889804304036712</v>
      </c>
      <c r="G340" s="150">
        <f t="shared" si="40"/>
        <v>0.50889804304036712</v>
      </c>
      <c r="H340" s="123">
        <f t="shared" si="40"/>
        <v>0.51499721074138294</v>
      </c>
      <c r="J340" s="56"/>
      <c r="K340" s="56"/>
      <c r="L340" s="56"/>
      <c r="M340" s="56"/>
      <c r="N340" s="56"/>
    </row>
    <row r="341" spans="2:14">
      <c r="B341" s="23" t="s">
        <v>64</v>
      </c>
      <c r="C341" s="2" t="s">
        <v>69</v>
      </c>
      <c r="D341" s="23" t="s">
        <v>71</v>
      </c>
      <c r="E341" s="16">
        <f t="shared" si="40"/>
        <v>0.49346399821597731</v>
      </c>
      <c r="F341" s="16">
        <f t="shared" si="40"/>
        <v>0.54817265279512817</v>
      </c>
      <c r="G341" s="150">
        <f t="shared" si="40"/>
        <v>0.54817265279512817</v>
      </c>
      <c r="H341" s="123">
        <f t="shared" si="40"/>
        <v>0.55326280546536943</v>
      </c>
      <c r="J341" s="56"/>
      <c r="K341" s="56"/>
      <c r="L341" s="56"/>
      <c r="M341" s="56"/>
      <c r="N341" s="56"/>
    </row>
    <row r="342" spans="2:14">
      <c r="B342" s="23" t="s">
        <v>70</v>
      </c>
      <c r="C342" s="2" t="s">
        <v>65</v>
      </c>
      <c r="D342" s="23" t="s">
        <v>71</v>
      </c>
      <c r="E342" s="16">
        <f t="shared" si="40"/>
        <v>0.29507518089910645</v>
      </c>
      <c r="F342" s="16">
        <f t="shared" si="40"/>
        <v>0.30101563710951978</v>
      </c>
      <c r="G342" s="150">
        <f t="shared" si="40"/>
        <v>0.30101563710951978</v>
      </c>
      <c r="H342" s="123">
        <f t="shared" si="40"/>
        <v>0.30827506672225957</v>
      </c>
      <c r="J342" s="56"/>
      <c r="K342" s="56"/>
      <c r="L342" s="56"/>
      <c r="M342" s="56"/>
      <c r="N342" s="56"/>
    </row>
    <row r="343" spans="2:14">
      <c r="B343" s="23" t="s">
        <v>70</v>
      </c>
      <c r="C343" s="2" t="s">
        <v>68</v>
      </c>
      <c r="D343" s="23" t="s">
        <v>71</v>
      </c>
      <c r="E343" s="16">
        <f t="shared" si="40"/>
        <v>0.29766919123545627</v>
      </c>
      <c r="F343" s="16">
        <f t="shared" si="40"/>
        <v>0.30366481555079411</v>
      </c>
      <c r="G343" s="150">
        <f t="shared" si="40"/>
        <v>0.30366481555079411</v>
      </c>
      <c r="H343" s="123">
        <f t="shared" si="40"/>
        <v>0.31095201784874382</v>
      </c>
      <c r="J343" s="56"/>
      <c r="K343" s="56"/>
      <c r="L343" s="56"/>
      <c r="M343" s="56"/>
      <c r="N343" s="56"/>
    </row>
    <row r="344" spans="2:14">
      <c r="B344" s="23" t="s">
        <v>70</v>
      </c>
      <c r="C344" s="2" t="s">
        <v>69</v>
      </c>
      <c r="D344" s="23" t="s">
        <v>71</v>
      </c>
      <c r="E344" s="16">
        <f t="shared" si="40"/>
        <v>0.32933819791665797</v>
      </c>
      <c r="F344" s="16">
        <f t="shared" si="40"/>
        <v>0.33719557016694995</v>
      </c>
      <c r="G344" s="150">
        <f t="shared" si="40"/>
        <v>0.33719557016694995</v>
      </c>
      <c r="H344" s="123">
        <f t="shared" si="40"/>
        <v>0.34360096903143522</v>
      </c>
      <c r="J344" s="56"/>
      <c r="K344" s="56"/>
      <c r="L344" s="56"/>
      <c r="M344" s="56"/>
      <c r="N344" s="56"/>
    </row>
    <row r="345" spans="2:14">
      <c r="D345" s="12"/>
      <c r="E345" s="26"/>
      <c r="F345" s="26"/>
      <c r="G345" s="26"/>
      <c r="H345" s="124"/>
    </row>
    <row r="346" spans="2:14">
      <c r="B346" s="170" t="s">
        <v>72</v>
      </c>
      <c r="C346" s="68"/>
      <c r="D346" s="68"/>
      <c r="E346" s="68"/>
      <c r="F346" s="68"/>
      <c r="G346" s="68"/>
      <c r="H346" s="121"/>
    </row>
    <row r="347" spans="2:14" ht="25.5">
      <c r="B347" s="23"/>
      <c r="C347" s="2"/>
      <c r="D347" s="2"/>
      <c r="E347" s="24" t="s">
        <v>50</v>
      </c>
      <c r="F347" s="24" t="s">
        <v>51</v>
      </c>
      <c r="G347" s="146" t="s">
        <v>52</v>
      </c>
      <c r="H347" s="117" t="s">
        <v>53</v>
      </c>
    </row>
    <row r="348" spans="2:14">
      <c r="B348" s="169"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3" t="s">
        <v>64</v>
      </c>
      <c r="C350" s="2" t="s">
        <v>65</v>
      </c>
      <c r="D350" s="23" t="s">
        <v>66</v>
      </c>
      <c r="E350" s="69">
        <f>(E333*'TDCV Values'!$C$4)</f>
        <v>1971.3768016357494</v>
      </c>
      <c r="F350" s="69">
        <f>(F333*'TDCV Values'!$C$4)</f>
        <v>1482.3951538233491</v>
      </c>
      <c r="G350" s="149">
        <f>(G333*'TDCV Values'!$C$4)</f>
        <v>882.02857237084504</v>
      </c>
      <c r="H350" s="122">
        <f>(H333*'TDCV Values'!$D$4)</f>
        <v>800.95420869812722</v>
      </c>
    </row>
    <row r="351" spans="2:14">
      <c r="B351" s="23" t="s">
        <v>64</v>
      </c>
      <c r="C351" s="2" t="s">
        <v>68</v>
      </c>
      <c r="D351" s="23" t="s">
        <v>66</v>
      </c>
      <c r="E351" s="69">
        <f>(E334*'TDCV Values'!$C$4)</f>
        <v>1961.2188800977797</v>
      </c>
      <c r="F351" s="69">
        <f>(F334*'TDCV Values'!$C$4)</f>
        <v>1463.8303648388815</v>
      </c>
      <c r="G351" s="149">
        <f>(G334*'TDCV Values'!$C$4)</f>
        <v>860.27513694864319</v>
      </c>
      <c r="H351" s="122">
        <f>(H334*'TDCV Values'!$D$4)</f>
        <v>796.37136476528133</v>
      </c>
    </row>
    <row r="352" spans="2:14">
      <c r="B352" s="23" t="s">
        <v>64</v>
      </c>
      <c r="C352" s="2" t="s">
        <v>69</v>
      </c>
      <c r="D352" s="23" t="s">
        <v>66</v>
      </c>
      <c r="E352" s="69">
        <f>(E335*'TDCV Values'!$C$4)</f>
        <v>2017.3420421285066</v>
      </c>
      <c r="F352" s="69">
        <f>(F335*'TDCV Values'!$C$4)</f>
        <v>1516.9693358620118</v>
      </c>
      <c r="G352" s="149">
        <f>(G335*'TDCV Values'!$C$4)</f>
        <v>902.61918040574869</v>
      </c>
      <c r="H352" s="122">
        <f>(H335*'TDCV Values'!$D$4)</f>
        <v>819.23920902000361</v>
      </c>
    </row>
    <row r="353" spans="2:9">
      <c r="B353" s="23" t="s">
        <v>70</v>
      </c>
      <c r="C353" s="2" t="s">
        <v>65</v>
      </c>
      <c r="D353" s="23" t="s">
        <v>66</v>
      </c>
      <c r="E353" s="69">
        <f>(E336*'TDCV Values'!$C$5)</f>
        <v>2072.4706949604447</v>
      </c>
      <c r="F353" s="69">
        <f>(F336*'TDCV Values'!$C$5)</f>
        <v>1530.8284515268761</v>
      </c>
      <c r="G353" s="149">
        <f>(G336*'TDCV Values'!$C$5)</f>
        <v>916.47844874560622</v>
      </c>
      <c r="H353" s="122">
        <f>(H336*'TDCV Values'!$D$5)</f>
        <v>836.75422994474752</v>
      </c>
    </row>
    <row r="354" spans="2:9">
      <c r="B354" s="23" t="s">
        <v>70</v>
      </c>
      <c r="C354" s="2" t="s">
        <v>68</v>
      </c>
      <c r="D354" s="23" t="s">
        <v>66</v>
      </c>
      <c r="E354" s="69">
        <f>(E337*'TDCV Values'!$C$5)</f>
        <v>2148.7323981494173</v>
      </c>
      <c r="F354" s="69">
        <f>(F337*'TDCV Values'!$C$5)</f>
        <v>1572.5495981782421</v>
      </c>
      <c r="G354" s="149">
        <f>(G337*'TDCV Values'!$C$5)</f>
        <v>908.22923992212725</v>
      </c>
      <c r="H354" s="122">
        <f>(H337*'TDCV Values'!$D$5)</f>
        <v>839.93723542556927</v>
      </c>
    </row>
    <row r="355" spans="2:9">
      <c r="B355" s="23" t="s">
        <v>70</v>
      </c>
      <c r="C355" s="2" t="s">
        <v>69</v>
      </c>
      <c r="D355" s="23" t="s">
        <v>66</v>
      </c>
      <c r="E355" s="69">
        <f>(E338*'TDCV Values'!$C$5)</f>
        <v>2120.7467921114753</v>
      </c>
      <c r="F355" s="69">
        <f>(F338*'TDCV Values'!$C$5)</f>
        <v>1566.5029670327372</v>
      </c>
      <c r="G355" s="149">
        <f>(G338*'TDCV Values'!$C$5)</f>
        <v>937.86208291530909</v>
      </c>
      <c r="H355" s="122">
        <f>(H338*'TDCV Values'!$D$5)</f>
        <v>878.71366012791418</v>
      </c>
    </row>
    <row r="356" spans="2:9">
      <c r="B356" s="241" t="s">
        <v>75</v>
      </c>
      <c r="C356" s="255"/>
      <c r="D356" s="255"/>
      <c r="E356" s="255"/>
      <c r="F356" s="255"/>
      <c r="G356" s="255"/>
      <c r="H356" s="255"/>
      <c r="I356" t="s">
        <v>76</v>
      </c>
    </row>
    <row r="357" spans="2:9">
      <c r="B357" s="23" t="s">
        <v>64</v>
      </c>
      <c r="C357" s="2" t="s">
        <v>65</v>
      </c>
      <c r="D357" s="23" t="s">
        <v>71</v>
      </c>
      <c r="E357" s="16">
        <f>E339*365</f>
        <v>164.910813382996</v>
      </c>
      <c r="F357" s="16">
        <f t="shared" ref="F357:H357" si="41">F339*365</f>
        <v>183.93989948681914</v>
      </c>
      <c r="G357" s="150">
        <f t="shared" si="41"/>
        <v>183.93989948681914</v>
      </c>
      <c r="H357" s="123">
        <f t="shared" si="41"/>
        <v>186.16233953247377</v>
      </c>
    </row>
    <row r="358" spans="2:9">
      <c r="B358" s="23" t="s">
        <v>64</v>
      </c>
      <c r="C358" s="2" t="s">
        <v>68</v>
      </c>
      <c r="D358" s="23" t="s">
        <v>71</v>
      </c>
      <c r="E358" s="16">
        <f t="shared" ref="E358:H362" si="42">E340*365</f>
        <v>166.52597095649793</v>
      </c>
      <c r="F358" s="16">
        <f t="shared" si="42"/>
        <v>185.74778570973399</v>
      </c>
      <c r="G358" s="150">
        <f t="shared" si="42"/>
        <v>185.74778570973399</v>
      </c>
      <c r="H358" s="123">
        <f t="shared" si="42"/>
        <v>187.97398192060479</v>
      </c>
    </row>
    <row r="359" spans="2:9">
      <c r="B359" s="23" t="s">
        <v>64</v>
      </c>
      <c r="C359" s="2" t="s">
        <v>69</v>
      </c>
      <c r="D359" s="23" t="s">
        <v>71</v>
      </c>
      <c r="E359" s="16">
        <f t="shared" si="42"/>
        <v>180.11435934883173</v>
      </c>
      <c r="F359" s="16">
        <f t="shared" si="42"/>
        <v>200.08301827022177</v>
      </c>
      <c r="G359" s="150">
        <f t="shared" si="42"/>
        <v>200.08301827022177</v>
      </c>
      <c r="H359" s="123">
        <f t="shared" si="42"/>
        <v>201.94092399485984</v>
      </c>
    </row>
    <row r="360" spans="2:9">
      <c r="B360" s="23" t="s">
        <v>70</v>
      </c>
      <c r="C360" s="2" t="s">
        <v>65</v>
      </c>
      <c r="D360" s="23" t="s">
        <v>71</v>
      </c>
      <c r="E360" s="16">
        <f t="shared" si="42"/>
        <v>107.70244102817385</v>
      </c>
      <c r="F360" s="16">
        <f t="shared" si="42"/>
        <v>109.87070754497472</v>
      </c>
      <c r="G360" s="150">
        <f t="shared" si="42"/>
        <v>109.87070754497472</v>
      </c>
      <c r="H360" s="123">
        <f t="shared" si="42"/>
        <v>112.52039935362474</v>
      </c>
    </row>
    <row r="361" spans="2:9">
      <c r="B361" s="23" t="s">
        <v>70</v>
      </c>
      <c r="C361" s="2" t="s">
        <v>68</v>
      </c>
      <c r="D361" s="23" t="s">
        <v>71</v>
      </c>
      <c r="E361" s="16">
        <f t="shared" si="42"/>
        <v>108.64925480094153</v>
      </c>
      <c r="F361" s="16">
        <f t="shared" si="42"/>
        <v>110.83765767603985</v>
      </c>
      <c r="G361" s="150">
        <f t="shared" si="42"/>
        <v>110.83765767603985</v>
      </c>
      <c r="H361" s="123">
        <f t="shared" si="42"/>
        <v>113.49748651479149</v>
      </c>
    </row>
    <row r="362" spans="2:9">
      <c r="B362" s="23" t="s">
        <v>70</v>
      </c>
      <c r="C362" s="2" t="s">
        <v>69</v>
      </c>
      <c r="D362" s="23" t="s">
        <v>71</v>
      </c>
      <c r="E362" s="16">
        <f t="shared" si="42"/>
        <v>120.20844223958017</v>
      </c>
      <c r="F362" s="16">
        <f t="shared" si="42"/>
        <v>123.07638311093673</v>
      </c>
      <c r="G362" s="150">
        <f t="shared" si="42"/>
        <v>123.07638311093673</v>
      </c>
      <c r="H362" s="123">
        <f t="shared" si="42"/>
        <v>125.41435369647385</v>
      </c>
    </row>
    <row r="363" spans="2:9">
      <c r="B363" s="241" t="s">
        <v>77</v>
      </c>
      <c r="C363" s="242"/>
      <c r="D363" s="242"/>
      <c r="E363" s="242"/>
      <c r="F363" s="242"/>
      <c r="G363" s="242"/>
      <c r="H363" s="242"/>
      <c r="I363" t="s">
        <v>78</v>
      </c>
    </row>
    <row r="364" spans="2:9">
      <c r="B364" s="23" t="s">
        <v>64</v>
      </c>
      <c r="C364" s="2" t="s">
        <v>65</v>
      </c>
      <c r="D364" s="2"/>
      <c r="E364" s="16">
        <f>E350+E357</f>
        <v>2136.2876150187453</v>
      </c>
      <c r="F364" s="16">
        <f t="shared" ref="F364:H364" si="43">F350+F357</f>
        <v>1666.3350533101682</v>
      </c>
      <c r="G364" s="150">
        <f t="shared" si="43"/>
        <v>1065.9684718576641</v>
      </c>
      <c r="H364" s="123">
        <f t="shared" si="43"/>
        <v>987.11654823060098</v>
      </c>
    </row>
    <row r="365" spans="2:9">
      <c r="B365" s="23" t="s">
        <v>64</v>
      </c>
      <c r="C365" s="2" t="s">
        <v>68</v>
      </c>
      <c r="D365" s="2"/>
      <c r="E365" s="16">
        <f t="shared" ref="E365:H369" si="44">E351+E358</f>
        <v>2127.7448510542777</v>
      </c>
      <c r="F365" s="16">
        <f t="shared" si="44"/>
        <v>1649.5781505486154</v>
      </c>
      <c r="G365" s="150">
        <f t="shared" si="44"/>
        <v>1046.0229226583772</v>
      </c>
      <c r="H365" s="123">
        <f t="shared" si="44"/>
        <v>984.34534668588617</v>
      </c>
    </row>
    <row r="366" spans="2:9">
      <c r="B366" s="23" t="s">
        <v>64</v>
      </c>
      <c r="C366" s="2" t="s">
        <v>69</v>
      </c>
      <c r="D366" s="2"/>
      <c r="E366" s="16">
        <f t="shared" si="44"/>
        <v>2197.4564014773382</v>
      </c>
      <c r="F366" s="16">
        <f t="shared" si="44"/>
        <v>1717.0523541322336</v>
      </c>
      <c r="G366" s="150">
        <f t="shared" si="44"/>
        <v>1102.7021986759705</v>
      </c>
      <c r="H366" s="123">
        <f t="shared" si="44"/>
        <v>1021.1801330148635</v>
      </c>
    </row>
    <row r="367" spans="2:9">
      <c r="B367" s="23" t="s">
        <v>70</v>
      </c>
      <c r="C367" s="2" t="s">
        <v>65</v>
      </c>
      <c r="D367" s="2"/>
      <c r="E367" s="16">
        <f t="shared" si="44"/>
        <v>2180.1731359886185</v>
      </c>
      <c r="F367" s="16">
        <f t="shared" si="44"/>
        <v>1640.6991590718508</v>
      </c>
      <c r="G367" s="150">
        <f t="shared" si="44"/>
        <v>1026.349156290581</v>
      </c>
      <c r="H367" s="123">
        <f t="shared" si="44"/>
        <v>949.27462929837225</v>
      </c>
    </row>
    <row r="368" spans="2:9">
      <c r="B368" s="23" t="s">
        <v>70</v>
      </c>
      <c r="C368" s="2" t="s">
        <v>68</v>
      </c>
      <c r="D368" s="2"/>
      <c r="E368" s="16">
        <f t="shared" si="44"/>
        <v>2257.3816529503588</v>
      </c>
      <c r="F368" s="16">
        <f t="shared" si="44"/>
        <v>1683.3872558542821</v>
      </c>
      <c r="G368" s="150">
        <f t="shared" si="44"/>
        <v>1019.0668975981671</v>
      </c>
      <c r="H368" s="123">
        <f t="shared" si="44"/>
        <v>953.43472194036076</v>
      </c>
    </row>
    <row r="369" spans="2:14">
      <c r="B369" s="23" t="s">
        <v>70</v>
      </c>
      <c r="C369" s="2" t="s">
        <v>69</v>
      </c>
      <c r="D369" s="2"/>
      <c r="E369" s="16">
        <f t="shared" si="44"/>
        <v>2240.9552343510554</v>
      </c>
      <c r="F369" s="16">
        <f t="shared" si="44"/>
        <v>1689.579350143674</v>
      </c>
      <c r="G369" s="150">
        <f t="shared" si="44"/>
        <v>1060.9384660262458</v>
      </c>
      <c r="H369" s="123">
        <f t="shared" si="44"/>
        <v>1004.1280138243881</v>
      </c>
    </row>
    <row r="370" spans="2:14">
      <c r="B370" s="251" t="s">
        <v>77</v>
      </c>
      <c r="C370" s="251"/>
      <c r="D370" s="251"/>
      <c r="E370" s="251"/>
      <c r="F370" s="251"/>
      <c r="G370" s="251"/>
      <c r="H370" s="251"/>
      <c r="I370" t="s">
        <v>79</v>
      </c>
    </row>
    <row r="371" spans="2:14">
      <c r="B371" s="23" t="s">
        <v>80</v>
      </c>
      <c r="C371" s="2" t="s">
        <v>65</v>
      </c>
      <c r="D371" s="2"/>
      <c r="E371" s="16">
        <f>E364+E367</f>
        <v>4316.4607510073638</v>
      </c>
      <c r="F371" s="16">
        <f t="shared" ref="F371:H371" si="45">F364+F367</f>
        <v>3307.0342123820192</v>
      </c>
      <c r="G371" s="150">
        <f t="shared" si="45"/>
        <v>2092.3176281482451</v>
      </c>
      <c r="H371" s="123">
        <f t="shared" si="45"/>
        <v>1936.3911775289732</v>
      </c>
    </row>
    <row r="372" spans="2:14">
      <c r="B372" s="23" t="s">
        <v>80</v>
      </c>
      <c r="C372" s="2" t="s">
        <v>68</v>
      </c>
      <c r="D372" s="2"/>
      <c r="E372" s="16">
        <f t="shared" ref="E372:H373" si="46">E365+E368</f>
        <v>4385.1265040046364</v>
      </c>
      <c r="F372" s="16">
        <f t="shared" si="46"/>
        <v>3332.9654064028973</v>
      </c>
      <c r="G372" s="150">
        <f t="shared" si="46"/>
        <v>2065.089820256544</v>
      </c>
      <c r="H372" s="123">
        <f t="shared" si="46"/>
        <v>1937.7800686262469</v>
      </c>
    </row>
    <row r="373" spans="2:14">
      <c r="B373" s="23" t="s">
        <v>80</v>
      </c>
      <c r="C373" s="2" t="s">
        <v>69</v>
      </c>
      <c r="D373" s="2"/>
      <c r="E373" s="16">
        <f t="shared" si="46"/>
        <v>4438.4116358283936</v>
      </c>
      <c r="F373" s="16">
        <f t="shared" si="46"/>
        <v>3406.6317042759074</v>
      </c>
      <c r="G373" s="150">
        <f t="shared" si="46"/>
        <v>2163.6406647022163</v>
      </c>
      <c r="H373" s="123">
        <f t="shared" si="46"/>
        <v>2025.3081468392515</v>
      </c>
    </row>
    <row r="374" spans="2:14">
      <c r="D374" s="12"/>
      <c r="E374" s="26"/>
      <c r="F374" s="26"/>
      <c r="G374" s="26"/>
      <c r="H374" s="124"/>
    </row>
    <row r="375" spans="2:14">
      <c r="B375" s="81" t="s">
        <v>30</v>
      </c>
      <c r="C375" s="82"/>
      <c r="D375" s="82"/>
      <c r="E375" s="93"/>
      <c r="F375" s="93"/>
      <c r="G375" s="93"/>
      <c r="H375" s="139"/>
    </row>
    <row r="376" spans="2:14" ht="25.5">
      <c r="B376" s="23"/>
      <c r="C376" s="2"/>
      <c r="D376" s="2"/>
      <c r="E376" s="24" t="s">
        <v>50</v>
      </c>
      <c r="F376" s="24" t="s">
        <v>51</v>
      </c>
      <c r="G376" s="146" t="s">
        <v>52</v>
      </c>
      <c r="H376" s="117" t="s">
        <v>53</v>
      </c>
      <c r="I376" t="s">
        <v>128</v>
      </c>
    </row>
    <row r="377" spans="2:14">
      <c r="B377" s="169"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3" t="s">
        <v>64</v>
      </c>
      <c r="C379" s="2" t="s">
        <v>65</v>
      </c>
      <c r="D379" s="2"/>
      <c r="E379" s="16">
        <f t="shared" ref="E379:H384" si="47">E364-E38</f>
        <v>10.548777886077914</v>
      </c>
      <c r="F379" s="16">
        <f t="shared" si="47"/>
        <v>8.7350183155813284</v>
      </c>
      <c r="G379" s="150">
        <f t="shared" si="47"/>
        <v>6.3793881792512366</v>
      </c>
      <c r="H379" s="123">
        <f t="shared" si="47"/>
        <v>6.8546407975381953</v>
      </c>
      <c r="J379" s="13"/>
      <c r="K379" s="13"/>
      <c r="L379" s="13"/>
      <c r="M379" s="13"/>
      <c r="N379" s="13"/>
    </row>
    <row r="380" spans="2:14">
      <c r="B380" s="23" t="s">
        <v>64</v>
      </c>
      <c r="C380" s="2" t="s">
        <v>68</v>
      </c>
      <c r="D380" s="2"/>
      <c r="E380" s="16">
        <f t="shared" si="47"/>
        <v>13.658378002146492</v>
      </c>
      <c r="F380" s="16">
        <f t="shared" si="47"/>
        <v>6.8392151861130515</v>
      </c>
      <c r="G380" s="150">
        <f t="shared" si="47"/>
        <v>-1.5933487641916599</v>
      </c>
      <c r="H380" s="123">
        <f t="shared" si="47"/>
        <v>-8.5477167475141869</v>
      </c>
      <c r="J380" s="13"/>
      <c r="K380" s="13"/>
      <c r="L380" s="13"/>
      <c r="M380" s="13"/>
      <c r="N380" s="13"/>
    </row>
    <row r="381" spans="2:14">
      <c r="B381" s="23" t="s">
        <v>64</v>
      </c>
      <c r="C381" s="2" t="s">
        <v>69</v>
      </c>
      <c r="D381" s="2"/>
      <c r="E381" s="16">
        <f t="shared" si="47"/>
        <v>-54.527215781431551</v>
      </c>
      <c r="F381" s="16">
        <f t="shared" si="47"/>
        <v>-42.413112629021271</v>
      </c>
      <c r="G381" s="150">
        <f t="shared" si="47"/>
        <v>-26.939503360930985</v>
      </c>
      <c r="H381" s="123">
        <f t="shared" si="47"/>
        <v>-24.759061396108564</v>
      </c>
      <c r="J381" s="13"/>
      <c r="K381" s="13"/>
      <c r="L381" s="13"/>
      <c r="M381" s="13"/>
      <c r="N381" s="13"/>
    </row>
    <row r="382" spans="2:14">
      <c r="B382" s="23" t="s">
        <v>70</v>
      </c>
      <c r="C382" s="2" t="s">
        <v>65</v>
      </c>
      <c r="D382" s="2"/>
      <c r="E382" s="16">
        <f t="shared" si="47"/>
        <v>11.854483633689597</v>
      </c>
      <c r="F382" s="16">
        <f t="shared" si="47"/>
        <v>9.6154561995206222</v>
      </c>
      <c r="G382" s="150">
        <f t="shared" si="47"/>
        <v>7.2108618881192115</v>
      </c>
      <c r="H382" s="123">
        <f t="shared" si="47"/>
        <v>2.0991834204434099</v>
      </c>
      <c r="J382" s="13"/>
      <c r="K382" s="13"/>
      <c r="L382" s="13"/>
      <c r="M382" s="13"/>
      <c r="N382" s="13"/>
    </row>
    <row r="383" spans="2:14">
      <c r="B383" s="23" t="s">
        <v>70</v>
      </c>
      <c r="C383" s="2" t="s">
        <v>68</v>
      </c>
      <c r="D383" s="2"/>
      <c r="E383" s="16">
        <f t="shared" si="47"/>
        <v>-0.53964246488703793</v>
      </c>
      <c r="F383" s="16">
        <f t="shared" si="47"/>
        <v>-6.6468446507008139</v>
      </c>
      <c r="G383" s="150">
        <f t="shared" si="47"/>
        <v>-14.85171653084717</v>
      </c>
      <c r="H383" s="123">
        <f t="shared" si="47"/>
        <v>-5.7241097735848143</v>
      </c>
      <c r="J383" s="13"/>
      <c r="K383" s="13"/>
      <c r="L383" s="13"/>
      <c r="M383" s="13"/>
      <c r="N383" s="13"/>
    </row>
    <row r="384" spans="2:14">
      <c r="B384" s="23" t="s">
        <v>70</v>
      </c>
      <c r="C384" s="2" t="s">
        <v>69</v>
      </c>
      <c r="D384" s="2"/>
      <c r="E384" s="16">
        <f t="shared" si="47"/>
        <v>-55.721413028239567</v>
      </c>
      <c r="F384" s="16">
        <f t="shared" si="47"/>
        <v>-41.80675091254534</v>
      </c>
      <c r="G384" s="150">
        <f t="shared" si="47"/>
        <v>-25.964393197445361</v>
      </c>
      <c r="H384" s="123">
        <f t="shared" si="47"/>
        <v>-6.7938821764896602</v>
      </c>
      <c r="J384" s="13"/>
      <c r="K384" s="13"/>
      <c r="L384" s="13"/>
      <c r="M384" s="13"/>
      <c r="N384" s="13"/>
    </row>
    <row r="385" spans="2:14">
      <c r="B385" s="251" t="s">
        <v>77</v>
      </c>
      <c r="C385" s="251"/>
      <c r="D385" s="251"/>
      <c r="E385" s="251"/>
      <c r="F385" s="251"/>
      <c r="G385" s="251"/>
      <c r="H385" s="251"/>
      <c r="J385" s="13"/>
      <c r="K385" s="13"/>
      <c r="L385" s="13"/>
      <c r="M385" s="13"/>
      <c r="N385" s="13"/>
    </row>
    <row r="386" spans="2:14">
      <c r="B386" s="23" t="s">
        <v>80</v>
      </c>
      <c r="C386" s="2" t="s">
        <v>65</v>
      </c>
      <c r="D386" s="2"/>
      <c r="E386" s="16">
        <f>E379+E382</f>
        <v>22.403261519767511</v>
      </c>
      <c r="F386" s="16">
        <f t="shared" ref="F386:H388" si="48">F379+F382</f>
        <v>18.350474515101951</v>
      </c>
      <c r="G386" s="150">
        <f t="shared" si="48"/>
        <v>13.590250067370448</v>
      </c>
      <c r="H386" s="123">
        <f t="shared" si="48"/>
        <v>8.9538242179816052</v>
      </c>
      <c r="J386" s="13"/>
      <c r="K386" s="13"/>
      <c r="L386" s="13"/>
      <c r="M386" s="13"/>
      <c r="N386" s="13"/>
    </row>
    <row r="387" spans="2:14">
      <c r="B387" s="23" t="s">
        <v>80</v>
      </c>
      <c r="C387" s="2" t="s">
        <v>68</v>
      </c>
      <c r="D387" s="2"/>
      <c r="E387" s="16">
        <f>E380+E383</f>
        <v>13.118735537259454</v>
      </c>
      <c r="F387" s="16">
        <f t="shared" si="48"/>
        <v>0.19237053541223759</v>
      </c>
      <c r="G387" s="150">
        <f t="shared" si="48"/>
        <v>-16.44506529503883</v>
      </c>
      <c r="H387" s="123">
        <f t="shared" si="48"/>
        <v>-14.271826521099001</v>
      </c>
      <c r="J387" s="13"/>
      <c r="K387" s="13"/>
      <c r="L387" s="13"/>
      <c r="M387" s="13"/>
      <c r="N387" s="13"/>
    </row>
    <row r="388" spans="2:14">
      <c r="B388" s="23" t="s">
        <v>80</v>
      </c>
      <c r="C388" s="2" t="s">
        <v>69</v>
      </c>
      <c r="D388" s="2"/>
      <c r="E388" s="16">
        <f>E381+E384</f>
        <v>-110.24862880967112</v>
      </c>
      <c r="F388" s="16">
        <f t="shared" si="48"/>
        <v>-84.21986354156661</v>
      </c>
      <c r="G388" s="150">
        <f t="shared" si="48"/>
        <v>-52.903896558376346</v>
      </c>
      <c r="H388" s="123">
        <f t="shared" si="48"/>
        <v>-31.552943572598224</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5686-5E08-4D5C-916F-547E4A6D48CA}">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style="12"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137</v>
      </c>
      <c r="B2" s="166"/>
      <c r="H2" s="114"/>
    </row>
    <row r="3" spans="1:9" s="66" customFormat="1">
      <c r="A3" s="65" t="s">
        <v>49</v>
      </c>
      <c r="B3" s="167"/>
      <c r="C3" s="65"/>
      <c r="H3" s="115"/>
    </row>
    <row r="4" spans="1:9">
      <c r="A4" s="8"/>
      <c r="B4" s="168"/>
      <c r="C4" s="8"/>
    </row>
    <row r="5" spans="1:9" ht="25.5">
      <c r="A5" s="2"/>
      <c r="B5" s="23"/>
      <c r="C5" s="2"/>
      <c r="D5" s="2"/>
      <c r="E5" s="24" t="s">
        <v>50</v>
      </c>
      <c r="F5" s="24" t="s">
        <v>51</v>
      </c>
      <c r="G5" s="146" t="s">
        <v>52</v>
      </c>
      <c r="H5" s="117" t="s">
        <v>53</v>
      </c>
    </row>
    <row r="6" spans="1:9">
      <c r="A6" s="5" t="s">
        <v>54</v>
      </c>
      <c r="B6" s="169" t="s">
        <v>55</v>
      </c>
      <c r="C6" s="5" t="s">
        <v>56</v>
      </c>
      <c r="D6" s="5" t="s">
        <v>57</v>
      </c>
      <c r="E6" s="22" t="s">
        <v>58</v>
      </c>
      <c r="F6" s="22" t="s">
        <v>59</v>
      </c>
      <c r="G6" s="147" t="s">
        <v>60</v>
      </c>
      <c r="H6" s="118" t="s">
        <v>61</v>
      </c>
      <c r="I6" t="s">
        <v>62</v>
      </c>
    </row>
    <row r="7" spans="1:9" ht="13.5" customHeight="1">
      <c r="A7" s="2" t="s">
        <v>138</v>
      </c>
      <c r="B7" s="23"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0.67345945234729687</v>
      </c>
      <c r="F7" s="48" cm="1">
        <f t="array" ref="F7">INDEX('Regional Cap levels'!$F$361:$J$528,MATCH($A7&amp;$B7&amp;$C7&amp;$D7,'Regional Cap levels'!$B$361:$B$528&amp;'Regional Cap levels'!$C$361:$C$528&amp;'Regional Cap levels'!$D$361:$D$528&amp;'Regional Cap levels'!$E$361:$E$528,0),MATCH(F$6,'Regional Cap levels'!$F$360:$J$360,0))</f>
        <v>0.50307256284290358</v>
      </c>
      <c r="G7" s="148" cm="1">
        <f t="array" ref="G7">INDEX('Regional Cap levels'!$F$361:$J$528,MATCH($A7&amp;$B7&amp;$C7&amp;$D7,'Regional Cap levels'!$B$361:$B$528&amp;'Regional Cap levels'!$C$361:$C$528&amp;'Regional Cap levels'!$D$361:$D$528&amp;'Regional Cap levels'!$E$361:$E$528,0),MATCH(G$6,'Regional Cap levels'!$F$360:$J$360,0))</f>
        <v>0.29667073466332577</v>
      </c>
      <c r="H7" s="119" cm="1">
        <f t="array" ref="H7">INDEX('Regional Cap levels'!$F$361:$J$528,MATCH($A7&amp;$B7&amp;$C7&amp;$D7,'Regional Cap levels'!$B$361:$B$528&amp;'Regional Cap levels'!$C$361:$C$528&amp;'Regional Cap levels'!$D$361:$D$528&amp;'Regional Cap levels'!$E$361:$E$528,0),MATCH(H$6,'Regional Cap levels'!$F$360:$J$360,0))</f>
        <v>0.2688390737994229</v>
      </c>
      <c r="I7" s="8" t="s">
        <v>67</v>
      </c>
    </row>
    <row r="8" spans="1:9" ht="13.5" customHeight="1">
      <c r="A8" s="2" t="s">
        <v>138</v>
      </c>
      <c r="B8" s="23"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0.66305221377768631</v>
      </c>
      <c r="F8" s="48" cm="1">
        <f t="array" ref="F8">INDEX('Regional Cap levels'!$F$361:$J$528,MATCH($A8&amp;$B8&amp;$C8&amp;$D8,'Regional Cap levels'!$B$361:$B$528&amp;'Regional Cap levels'!$C$361:$C$528&amp;'Regional Cap levels'!$D$361:$D$528&amp;'Regional Cap levels'!$E$361:$E$528,0),MATCH(F$6,'Regional Cap levels'!$F$360:$J$360,0))</f>
        <v>0.49148505611838911</v>
      </c>
      <c r="G8" s="148" cm="1">
        <f t="array" ref="G8">INDEX('Regional Cap levels'!$F$361:$J$528,MATCH($A8&amp;$B8&amp;$C8&amp;$D8,'Regional Cap levels'!$B$361:$B$528&amp;'Regional Cap levels'!$C$361:$C$528&amp;'Regional Cap levels'!$D$361:$D$528&amp;'Regional Cap levels'!$E$361:$E$528,0),MATCH(G$6,'Regional Cap levels'!$F$360:$J$360,0))</f>
        <v>0.28608011306169617</v>
      </c>
      <c r="H8" s="119" cm="1">
        <f t="array" ref="H8">INDEX('Regional Cap levels'!$F$361:$J$528,MATCH($A8&amp;$B8&amp;$C8&amp;$D8,'Regional Cap levels'!$B$361:$B$528&amp;'Regional Cap levels'!$C$361:$C$528&amp;'Regional Cap levels'!$D$361:$D$528&amp;'Regional Cap levels'!$E$361:$E$528,0),MATCH(H$6,'Regional Cap levels'!$F$360:$J$360,0))</f>
        <v>0.26450362516115772</v>
      </c>
    </row>
    <row r="9" spans="1:9" ht="13.5" customHeight="1">
      <c r="A9" s="2" t="s">
        <v>138</v>
      </c>
      <c r="B9" s="23"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0.70931859547845277</v>
      </c>
      <c r="F9" s="48" cm="1">
        <f t="array" ref="F9">INDEX('Regional Cap levels'!$F$361:$J$528,MATCH($A9&amp;$B9&amp;$C9&amp;$D9,'Regional Cap levels'!$B$361:$B$528&amp;'Regional Cap levels'!$C$361:$C$528&amp;'Regional Cap levels'!$D$361:$D$528&amp;'Regional Cap levels'!$E$361:$E$528,0),MATCH(F$6,'Regional Cap levels'!$F$360:$J$360,0))</f>
        <v>0.52986718113833264</v>
      </c>
      <c r="G9" s="148" cm="1">
        <f t="array" ref="G9">INDEX('Regional Cap levels'!$F$361:$J$528,MATCH($A9&amp;$B9&amp;$C9&amp;$D9,'Regional Cap levels'!$B$361:$B$528&amp;'Regional Cap levels'!$C$361:$C$528&amp;'Regional Cap levels'!$D$361:$D$528&amp;'Regional Cap levels'!$E$361:$E$528,0),MATCH(G$6,'Regional Cap levels'!$F$360:$J$360,0))</f>
        <v>0.31248524043096054</v>
      </c>
      <c r="H9" s="119" cm="1">
        <f t="array" ref="H9">INDEX('Regional Cap levels'!$F$361:$J$528,MATCH($A9&amp;$B9&amp;$C9&amp;$D9,'Regional Cap levels'!$B$361:$B$528&amp;'Regional Cap levels'!$C$361:$C$528&amp;'Regional Cap levels'!$D$361:$D$528&amp;'Regional Cap levels'!$E$361:$E$528,0),MATCH(H$6,'Regional Cap levels'!$F$360:$J$360,0))</f>
        <v>0.28299831463248498</v>
      </c>
    </row>
    <row r="10" spans="1:9" ht="13.5" customHeight="1">
      <c r="A10" s="2" t="s">
        <v>138</v>
      </c>
      <c r="B10" s="23"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0.17022281548515106</v>
      </c>
      <c r="F10" s="48" cm="1">
        <f t="array" ref="F10">INDEX('Regional Cap levels'!$F$361:$J$528,MATCH($A10&amp;$B10&amp;$C10&amp;$D10,'Regional Cap levels'!$B$361:$B$528&amp;'Regional Cap levels'!$C$361:$C$528&amp;'Regional Cap levels'!$D$361:$D$528&amp;'Regional Cap levels'!$E$361:$E$528,0),MATCH(F$6,'Regional Cap levels'!$F$360:$J$360,0))</f>
        <v>0.12562929278626486</v>
      </c>
      <c r="G10" s="148" cm="1">
        <f t="array" ref="G10">INDEX('Regional Cap levels'!$F$361:$J$528,MATCH($A10&amp;$B10&amp;$C10&amp;$D10,'Regional Cap levels'!$B$361:$B$528&amp;'Regional Cap levels'!$C$361:$C$528&amp;'Regional Cap levels'!$D$361:$D$528&amp;'Regional Cap levels'!$E$361:$E$528,0),MATCH(G$6,'Regional Cap levels'!$F$360:$J$360,0))</f>
        <v>7.4633842080442506E-2</v>
      </c>
      <c r="H10" s="119" cm="1">
        <f t="array" ref="H10">INDEX('Regional Cap levels'!$F$361:$J$528,MATCH($A10&amp;$B10&amp;$C10&amp;$D10,'Regional Cap levels'!$B$361:$B$528&amp;'Regional Cap levels'!$C$361:$C$528&amp;'Regional Cap levels'!$D$361:$D$528&amp;'Regional Cap levels'!$E$361:$E$528,0),MATCH(H$6,'Regional Cap levels'!$F$360:$J$360,0))</f>
        <v>6.8489661960157697E-2</v>
      </c>
    </row>
    <row r="11" spans="1:9" ht="13.5" customHeight="1">
      <c r="A11" s="2" t="s">
        <v>138</v>
      </c>
      <c r="B11" s="23"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0.17517154898278664</v>
      </c>
      <c r="F11" s="48" cm="1">
        <f t="array" ref="F11">INDEX('Regional Cap levels'!$F$361:$J$528,MATCH($A11&amp;$B11&amp;$C11&amp;$D11,'Regional Cap levels'!$B$361:$B$528&amp;'Regional Cap levels'!$C$361:$C$528&amp;'Regional Cap levels'!$D$361:$D$528&amp;'Regional Cap levels'!$E$361:$E$528,0),MATCH(F$6,'Regional Cap levels'!$F$360:$J$360,0))</f>
        <v>0.12796131061646973</v>
      </c>
      <c r="G11" s="148" cm="1">
        <f t="array" ref="G11">INDEX('Regional Cap levels'!$F$361:$J$528,MATCH($A11&amp;$B11&amp;$C11&amp;$D11,'Regional Cap levels'!$B$361:$B$528&amp;'Regional Cap levels'!$C$361:$C$528&amp;'Regional Cap levels'!$D$361:$D$528&amp;'Regional Cap levels'!$E$361:$E$528,0),MATCH(G$6,'Regional Cap levels'!$F$360:$J$360,0))</f>
        <v>7.3285020085138999E-2</v>
      </c>
      <c r="H11" s="119" cm="1">
        <f t="array" ref="H11">INDEX('Regional Cap levels'!$F$361:$J$528,MATCH($A11&amp;$B11&amp;$C11&amp;$D11,'Regional Cap levels'!$B$361:$B$528&amp;'Regional Cap levels'!$C$361:$C$528&amp;'Regional Cap levels'!$D$361:$D$528&amp;'Regional Cap levels'!$E$361:$E$528,0),MATCH(H$6,'Regional Cap levels'!$F$360:$J$360,0))</f>
        <v>6.6256763832321153E-2</v>
      </c>
    </row>
    <row r="12" spans="1:9" ht="13.5" customHeight="1">
      <c r="A12" s="2" t="s">
        <v>138</v>
      </c>
      <c r="B12" s="23"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0.17928509132224607</v>
      </c>
      <c r="F12" s="48" cm="1">
        <f t="array" ref="F12">INDEX('Regional Cap levels'!$F$361:$J$528,MATCH($A12&amp;$B12&amp;$C12&amp;$D12,'Regional Cap levels'!$B$361:$B$528&amp;'Regional Cap levels'!$C$361:$C$528&amp;'Regional Cap levels'!$D$361:$D$528&amp;'Regional Cap levels'!$E$361:$E$528,0),MATCH(F$6,'Regional Cap levels'!$F$360:$J$360,0))</f>
        <v>0.13232037561105753</v>
      </c>
      <c r="G12" s="148" cm="1">
        <f t="array" ref="G12">INDEX('Regional Cap levels'!$F$361:$J$528,MATCH($A12&amp;$B12&amp;$C12&amp;$D12,'Regional Cap levels'!$B$361:$B$528&amp;'Regional Cap levels'!$C$361:$C$528&amp;'Regional Cap levels'!$D$361:$D$528&amp;'Regional Cap levels'!$E$361:$E$528,0),MATCH(G$6,'Regional Cap levels'!$F$360:$J$360,0))</f>
        <v>7.861343879168016E-2</v>
      </c>
      <c r="H12" s="119" cm="1">
        <f t="array" ref="H12">INDEX('Regional Cap levels'!$F$361:$J$528,MATCH($A12&amp;$B12&amp;$C12&amp;$D12,'Regional Cap levels'!$B$361:$B$528&amp;'Regional Cap levels'!$C$361:$C$528&amp;'Regional Cap levels'!$D$361:$D$528&amp;'Regional Cap levels'!$E$361:$E$528,0),MATCH(H$6,'Regional Cap levels'!$F$360:$J$360,0))</f>
        <v>7.2090629913412863E-2</v>
      </c>
    </row>
    <row r="13" spans="1:9" ht="13.5" customHeight="1">
      <c r="A13" s="2" t="s">
        <v>138</v>
      </c>
      <c r="B13" s="23"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0.50663395078838191</v>
      </c>
      <c r="F13" s="48" cm="1">
        <f t="array" ref="F13">INDEX('Regional Cap levels'!$F$361:$J$528,MATCH($A13&amp;$B13&amp;$C13&amp;$D13,'Regional Cap levels'!$B$361:$B$528&amp;'Regional Cap levels'!$C$361:$C$528&amp;'Regional Cap levels'!$D$361:$D$528&amp;'Regional Cap levels'!$E$361:$E$528,0),MATCH(F$6,'Regional Cap levels'!$F$360:$J$360,0))</f>
        <v>0.61668686364039071</v>
      </c>
      <c r="G13" s="148" cm="1">
        <f t="array" ref="G13">INDEX('Regional Cap levels'!$F$361:$J$528,MATCH($A13&amp;$B13&amp;$C13&amp;$D13,'Regional Cap levels'!$B$361:$B$528&amp;'Regional Cap levels'!$C$361:$C$528&amp;'Regional Cap levels'!$D$361:$D$528&amp;'Regional Cap levels'!$E$361:$E$528,0),MATCH(G$6,'Regional Cap levels'!$F$360:$J$360,0))</f>
        <v>0.61668686364039071</v>
      </c>
      <c r="H13" s="119" cm="1">
        <f t="array" ref="H13">INDEX('Regional Cap levels'!$F$361:$J$528,MATCH($A13&amp;$B13&amp;$C13&amp;$D13,'Regional Cap levels'!$B$361:$B$528&amp;'Regional Cap levels'!$C$361:$C$528&amp;'Regional Cap levels'!$D$361:$D$528&amp;'Regional Cap levels'!$E$361:$E$528,0),MATCH(H$6,'Regional Cap levels'!$F$360:$J$360,0))</f>
        <v>0.62100755407848152</v>
      </c>
    </row>
    <row r="14" spans="1:9" ht="13.5" customHeight="1">
      <c r="A14" s="2" t="s">
        <v>138</v>
      </c>
      <c r="B14" s="23"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0.55696048505444007</v>
      </c>
      <c r="F14" s="48" cm="1">
        <f t="array" ref="F14">INDEX('Regional Cap levels'!$F$361:$J$528,MATCH($A14&amp;$B14&amp;$C14&amp;$D14,'Regional Cap levels'!$B$361:$B$528&amp;'Regional Cap levels'!$C$361:$C$528&amp;'Regional Cap levels'!$D$361:$D$528&amp;'Regional Cap levels'!$E$361:$E$528,0),MATCH(F$6,'Regional Cap levels'!$F$360:$J$360,0))</f>
        <v>0.6674072372826092</v>
      </c>
      <c r="G14" s="148" cm="1">
        <f t="array" ref="G14">INDEX('Regional Cap levels'!$F$361:$J$528,MATCH($A14&amp;$B14&amp;$C14&amp;$D14,'Regional Cap levels'!$B$361:$B$528&amp;'Regional Cap levels'!$C$361:$C$528&amp;'Regional Cap levels'!$D$361:$D$528&amp;'Regional Cap levels'!$E$361:$E$528,0),MATCH(G$6,'Regional Cap levels'!$F$360:$J$360,0))</f>
        <v>0.6674072372826092</v>
      </c>
      <c r="H14" s="119" cm="1">
        <f t="array" ref="H14">INDEX('Regional Cap levels'!$F$361:$J$528,MATCH($A14&amp;$B14&amp;$C14&amp;$D14,'Regional Cap levels'!$B$361:$B$528&amp;'Regional Cap levels'!$C$361:$C$528&amp;'Regional Cap levels'!$D$361:$D$528&amp;'Regional Cap levels'!$E$361:$E$528,0),MATCH(H$6,'Regional Cap levels'!$F$360:$J$360,0))</f>
        <v>0.68970790614367428</v>
      </c>
    </row>
    <row r="15" spans="1:9" ht="13.5" customHeight="1">
      <c r="A15" s="2" t="s">
        <v>138</v>
      </c>
      <c r="B15" s="23"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0.56938615866066278</v>
      </c>
      <c r="F15" s="48" cm="1">
        <f t="array" ref="F15">INDEX('Regional Cap levels'!$F$361:$J$528,MATCH($A15&amp;$B15&amp;$C15&amp;$D15,'Regional Cap levels'!$B$361:$B$528&amp;'Regional Cap levels'!$C$361:$C$528&amp;'Regional Cap levels'!$D$361:$D$528&amp;'Regional Cap levels'!$E$361:$E$528,0),MATCH(F$6,'Regional Cap levels'!$F$360:$J$360,0))</f>
        <v>0.68678697647870546</v>
      </c>
      <c r="G15" s="148" cm="1">
        <f t="array" ref="G15">INDEX('Regional Cap levels'!$F$361:$J$528,MATCH($A15&amp;$B15&amp;$C15&amp;$D15,'Regional Cap levels'!$B$361:$B$528&amp;'Regional Cap levels'!$C$361:$C$528&amp;'Regional Cap levels'!$D$361:$D$528&amp;'Regional Cap levels'!$E$361:$E$528,0),MATCH(G$6,'Regional Cap levels'!$F$360:$J$360,0))</f>
        <v>0.68678697647870546</v>
      </c>
      <c r="H15" s="119" cm="1">
        <f t="array" ref="H15">INDEX('Regional Cap levels'!$F$361:$J$528,MATCH($A15&amp;$B15&amp;$C15&amp;$D15,'Regional Cap levels'!$B$361:$B$528&amp;'Regional Cap levels'!$C$361:$C$528&amp;'Regional Cap levels'!$D$361:$D$528&amp;'Regional Cap levels'!$E$361:$E$528,0),MATCH(H$6,'Regional Cap levels'!$F$360:$J$360,0))</f>
        <v>0.69229555358686534</v>
      </c>
    </row>
    <row r="16" spans="1:9" ht="13.5" customHeight="1">
      <c r="A16" s="2" t="s">
        <v>138</v>
      </c>
      <c r="B16" s="23"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0.29621337518970281</v>
      </c>
    </row>
    <row r="17" spans="1:9" ht="13.5" customHeight="1">
      <c r="A17" s="2" t="s">
        <v>138</v>
      </c>
      <c r="B17" s="23"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0.40447792743725541</v>
      </c>
    </row>
    <row r="18" spans="1:9" ht="13.5" customHeight="1">
      <c r="A18" s="2" t="s">
        <v>138</v>
      </c>
      <c r="B18" s="23"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0.34993429288734096</v>
      </c>
    </row>
    <row r="19" spans="1:9" ht="13.5" customHeight="1">
      <c r="D19" s="12"/>
      <c r="E19" s="55"/>
      <c r="F19" s="55"/>
      <c r="G19" s="55"/>
      <c r="H19" s="120"/>
    </row>
    <row r="20" spans="1:9" ht="13.5" customHeight="1">
      <c r="B20" s="170" t="s">
        <v>72</v>
      </c>
      <c r="C20" s="68"/>
      <c r="D20" s="68"/>
      <c r="E20" s="68"/>
      <c r="F20" s="68"/>
      <c r="G20" s="68"/>
      <c r="H20" s="121"/>
    </row>
    <row r="21" spans="1:9" ht="28.5" customHeight="1">
      <c r="B21" s="23"/>
      <c r="C21" s="2"/>
      <c r="D21" s="2"/>
      <c r="E21" s="24" t="s">
        <v>50</v>
      </c>
      <c r="F21" s="24" t="s">
        <v>51</v>
      </c>
      <c r="G21" s="146" t="s">
        <v>52</v>
      </c>
      <c r="H21" s="117" t="s">
        <v>53</v>
      </c>
    </row>
    <row r="22" spans="1:9" ht="13.5" customHeight="1">
      <c r="B22" s="169"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3" t="s">
        <v>64</v>
      </c>
      <c r="C24" s="2" t="s">
        <v>65</v>
      </c>
      <c r="D24" s="23" t="s">
        <v>66</v>
      </c>
      <c r="E24" s="69">
        <f>(E7*'TDCV Values'!$C$4)</f>
        <v>1953.032411807161</v>
      </c>
      <c r="F24" s="69">
        <f>(F7*'TDCV Values'!$C$4)</f>
        <v>1458.9104322444205</v>
      </c>
      <c r="G24" s="149">
        <f>(G7*'TDCV Values'!$C$4)</f>
        <v>860.3451305236448</v>
      </c>
      <c r="H24" s="122">
        <f>(H7*'TDCV Values'!$D$4)</f>
        <v>779.63331401832636</v>
      </c>
    </row>
    <row r="25" spans="1:9" ht="13.5" customHeight="1">
      <c r="B25" s="23" t="s">
        <v>64</v>
      </c>
      <c r="C25" s="2" t="s">
        <v>68</v>
      </c>
      <c r="D25" s="23" t="s">
        <v>66</v>
      </c>
      <c r="E25" s="69">
        <f>(E8*'TDCV Values'!$C$4)</f>
        <v>1922.8514199552903</v>
      </c>
      <c r="F25" s="69">
        <f>(F8*'TDCV Values'!$C$4)</f>
        <v>1425.3066627433284</v>
      </c>
      <c r="G25" s="149">
        <f>(G8*'TDCV Values'!$C$4)</f>
        <v>829.63232787891889</v>
      </c>
      <c r="H25" s="122">
        <f>(H8*'TDCV Values'!$D$4)</f>
        <v>767.06051296735734</v>
      </c>
    </row>
    <row r="26" spans="1:9" ht="13.5" customHeight="1">
      <c r="B26" s="23" t="s">
        <v>64</v>
      </c>
      <c r="C26" s="2" t="s">
        <v>69</v>
      </c>
      <c r="D26" s="23" t="s">
        <v>66</v>
      </c>
      <c r="E26" s="69">
        <f>(E9*'TDCV Values'!$C$4)</f>
        <v>2057.023926887513</v>
      </c>
      <c r="F26" s="69">
        <f>(F9*'TDCV Values'!$C$4)</f>
        <v>1536.6148253011647</v>
      </c>
      <c r="G26" s="149">
        <f>(G9*'TDCV Values'!$C$4)</f>
        <v>906.20719724978562</v>
      </c>
      <c r="H26" s="122">
        <f>(H9*'TDCV Values'!$D$4)</f>
        <v>820.69511243420641</v>
      </c>
    </row>
    <row r="27" spans="1:9" ht="13.5" customHeight="1">
      <c r="B27" s="23" t="s">
        <v>70</v>
      </c>
      <c r="C27" s="2" t="s">
        <v>65</v>
      </c>
      <c r="D27" s="23" t="s">
        <v>66</v>
      </c>
      <c r="E27" s="69">
        <f>(E10*'TDCV Values'!$C$5)</f>
        <v>2042.6737858218128</v>
      </c>
      <c r="F27" s="69">
        <f>(F10*'TDCV Values'!$C$5)</f>
        <v>1507.5515134351783</v>
      </c>
      <c r="G27" s="149">
        <f>(G10*'TDCV Values'!$C$5)</f>
        <v>895.60610496531012</v>
      </c>
      <c r="H27" s="122">
        <f>(H10*'TDCV Values'!$D$5)</f>
        <v>821.8759435218924</v>
      </c>
    </row>
    <row r="28" spans="1:9" ht="13.5" customHeight="1">
      <c r="B28" s="23" t="s">
        <v>70</v>
      </c>
      <c r="C28" s="2" t="s">
        <v>68</v>
      </c>
      <c r="D28" s="23" t="s">
        <v>66</v>
      </c>
      <c r="E28" s="69">
        <f>(E11*'TDCV Values'!$C$5)</f>
        <v>2102.0585877934395</v>
      </c>
      <c r="F28" s="69">
        <f>(F11*'TDCV Values'!$C$5)</f>
        <v>1535.5357273976367</v>
      </c>
      <c r="G28" s="149">
        <f>(G11*'TDCV Values'!$C$5)</f>
        <v>879.42024102166795</v>
      </c>
      <c r="H28" s="122">
        <f>(H11*'TDCV Values'!$D$5)</f>
        <v>795.08116598785386</v>
      </c>
    </row>
    <row r="29" spans="1:9" ht="13.5" customHeight="1">
      <c r="B29" s="23" t="s">
        <v>70</v>
      </c>
      <c r="C29" s="2" t="s">
        <v>69</v>
      </c>
      <c r="D29" s="23" t="s">
        <v>66</v>
      </c>
      <c r="E29" s="69">
        <f>(E12*'TDCV Values'!$C$5)</f>
        <v>2151.4210958669528</v>
      </c>
      <c r="F29" s="69">
        <f>(F12*'TDCV Values'!$C$5)</f>
        <v>1587.8445073326902</v>
      </c>
      <c r="G29" s="149">
        <f>(G12*'TDCV Values'!$C$5)</f>
        <v>943.36126550016195</v>
      </c>
      <c r="H29" s="122">
        <f>(H12*'TDCV Values'!$D$5)</f>
        <v>865.08755896095431</v>
      </c>
    </row>
    <row r="30" spans="1:9" ht="13.5" customHeight="1">
      <c r="B30" s="241" t="s">
        <v>75</v>
      </c>
      <c r="C30" s="242"/>
      <c r="D30" s="242"/>
      <c r="E30" s="242"/>
      <c r="F30" s="242"/>
      <c r="G30" s="242"/>
      <c r="H30" s="242"/>
      <c r="I30" t="s">
        <v>76</v>
      </c>
    </row>
    <row r="31" spans="1:9" ht="13.5" customHeight="1">
      <c r="B31" s="23" t="s">
        <v>64</v>
      </c>
      <c r="C31" s="2" t="s">
        <v>65</v>
      </c>
      <c r="D31" s="23" t="s">
        <v>71</v>
      </c>
      <c r="E31" s="16">
        <f>E13*365</f>
        <v>184.9213920377594</v>
      </c>
      <c r="F31" s="16">
        <f t="shared" ref="F31:H31" si="0">F13*365</f>
        <v>225.09070522874262</v>
      </c>
      <c r="G31" s="150">
        <f t="shared" si="0"/>
        <v>225.09070522874262</v>
      </c>
      <c r="H31" s="123">
        <f t="shared" si="0"/>
        <v>226.66775723864575</v>
      </c>
    </row>
    <row r="32" spans="1:9" ht="13.5" customHeight="1">
      <c r="B32" s="23" t="s">
        <v>64</v>
      </c>
      <c r="C32" s="2" t="s">
        <v>68</v>
      </c>
      <c r="D32" s="23" t="s">
        <v>71</v>
      </c>
      <c r="E32" s="16">
        <f t="shared" ref="E32:H36" si="1">E14*365</f>
        <v>203.29057704487062</v>
      </c>
      <c r="F32" s="16">
        <f t="shared" si="1"/>
        <v>243.60364160815234</v>
      </c>
      <c r="G32" s="150">
        <f t="shared" si="1"/>
        <v>243.60364160815234</v>
      </c>
      <c r="H32" s="123">
        <f t="shared" si="1"/>
        <v>251.74338574244112</v>
      </c>
    </row>
    <row r="33" spans="2:9" ht="13.5" customHeight="1">
      <c r="B33" s="23" t="s">
        <v>64</v>
      </c>
      <c r="C33" s="2" t="s">
        <v>69</v>
      </c>
      <c r="D33" s="23" t="s">
        <v>71</v>
      </c>
      <c r="E33" s="16">
        <f t="shared" si="1"/>
        <v>207.82594791114192</v>
      </c>
      <c r="F33" s="16">
        <f t="shared" si="1"/>
        <v>250.67724641472751</v>
      </c>
      <c r="G33" s="150">
        <f t="shared" si="1"/>
        <v>250.67724641472751</v>
      </c>
      <c r="H33" s="123">
        <f t="shared" si="1"/>
        <v>252.68787705920585</v>
      </c>
    </row>
    <row r="34" spans="2:9" ht="13.5" customHeight="1">
      <c r="B34" s="23" t="s">
        <v>70</v>
      </c>
      <c r="C34" s="2" t="s">
        <v>65</v>
      </c>
      <c r="D34" s="23" t="s">
        <v>71</v>
      </c>
      <c r="E34" s="16">
        <f t="shared" si="1"/>
        <v>103.97092936909048</v>
      </c>
      <c r="F34" s="16">
        <f t="shared" si="1"/>
        <v>106.25787182977324</v>
      </c>
      <c r="G34" s="150">
        <f t="shared" si="1"/>
        <v>106.25787182977324</v>
      </c>
      <c r="H34" s="123">
        <f t="shared" si="1"/>
        <v>108.11788194424153</v>
      </c>
    </row>
    <row r="35" spans="2:9" ht="13.5" customHeight="1">
      <c r="B35" s="23" t="s">
        <v>70</v>
      </c>
      <c r="C35" s="2" t="s">
        <v>68</v>
      </c>
      <c r="D35" s="23" t="s">
        <v>71</v>
      </c>
      <c r="E35" s="16">
        <f t="shared" si="1"/>
        <v>136.9058156755768</v>
      </c>
      <c r="F35" s="16">
        <f t="shared" si="1"/>
        <v>137.96643218303919</v>
      </c>
      <c r="G35" s="150">
        <f t="shared" si="1"/>
        <v>137.96643218303919</v>
      </c>
      <c r="H35" s="123">
        <f t="shared" si="1"/>
        <v>147.63444351459822</v>
      </c>
    </row>
    <row r="36" spans="2:9" ht="13.5" customHeight="1">
      <c r="B36" s="23" t="s">
        <v>70</v>
      </c>
      <c r="C36" s="2" t="s">
        <v>69</v>
      </c>
      <c r="D36" s="23" t="s">
        <v>71</v>
      </c>
      <c r="E36" s="16">
        <f t="shared" si="1"/>
        <v>122.41270806287491</v>
      </c>
      <c r="F36" s="16">
        <f t="shared" si="1"/>
        <v>125.33564757652866</v>
      </c>
      <c r="G36" s="150">
        <f t="shared" si="1"/>
        <v>125.33564757652866</v>
      </c>
      <c r="H36" s="123">
        <f t="shared" si="1"/>
        <v>127.72601690387945</v>
      </c>
    </row>
    <row r="37" spans="2:9" ht="13.5" customHeight="1">
      <c r="B37" s="241" t="s">
        <v>77</v>
      </c>
      <c r="C37" s="242"/>
      <c r="D37" s="242"/>
      <c r="E37" s="242"/>
      <c r="F37" s="242"/>
      <c r="G37" s="242"/>
      <c r="H37" s="242"/>
      <c r="I37" t="s">
        <v>78</v>
      </c>
    </row>
    <row r="38" spans="2:9" ht="13.5" customHeight="1">
      <c r="B38" s="23" t="s">
        <v>64</v>
      </c>
      <c r="C38" s="2" t="s">
        <v>65</v>
      </c>
      <c r="D38" s="2"/>
      <c r="E38" s="16">
        <f t="shared" ref="E38:H43" si="2">E24+E31</f>
        <v>2137.9538038449205</v>
      </c>
      <c r="F38" s="16">
        <f t="shared" si="2"/>
        <v>1684.001137473163</v>
      </c>
      <c r="G38" s="150">
        <f t="shared" si="2"/>
        <v>1085.4358357523874</v>
      </c>
      <c r="H38" s="123">
        <f t="shared" si="2"/>
        <v>1006.3010712569721</v>
      </c>
    </row>
    <row r="39" spans="2:9" ht="13.5" customHeight="1">
      <c r="B39" s="23" t="s">
        <v>64</v>
      </c>
      <c r="C39" s="2" t="s">
        <v>68</v>
      </c>
      <c r="D39" s="2"/>
      <c r="E39" s="16">
        <f t="shared" si="2"/>
        <v>2126.1419970001612</v>
      </c>
      <c r="F39" s="16">
        <f t="shared" si="2"/>
        <v>1668.9103043514808</v>
      </c>
      <c r="G39" s="150">
        <f t="shared" si="2"/>
        <v>1073.2359694870713</v>
      </c>
      <c r="H39" s="123">
        <f t="shared" si="2"/>
        <v>1018.8038987097984</v>
      </c>
    </row>
    <row r="40" spans="2:9" ht="13.5" customHeight="1">
      <c r="B40" s="23" t="s">
        <v>64</v>
      </c>
      <c r="C40" s="2" t="s">
        <v>69</v>
      </c>
      <c r="D40" s="2"/>
      <c r="E40" s="16">
        <f t="shared" si="2"/>
        <v>2264.849874798655</v>
      </c>
      <c r="F40" s="16">
        <f t="shared" si="2"/>
        <v>1787.2920717158922</v>
      </c>
      <c r="G40" s="150">
        <f t="shared" si="2"/>
        <v>1156.8844436645131</v>
      </c>
      <c r="H40" s="123">
        <f t="shared" si="2"/>
        <v>1073.3829894934122</v>
      </c>
    </row>
    <row r="41" spans="2:9" ht="13.5" customHeight="1">
      <c r="B41" s="23" t="s">
        <v>70</v>
      </c>
      <c r="C41" s="2" t="s">
        <v>65</v>
      </c>
      <c r="D41" s="2"/>
      <c r="E41" s="16">
        <f t="shared" si="2"/>
        <v>2146.6447151909033</v>
      </c>
      <c r="F41" s="16">
        <f t="shared" si="2"/>
        <v>1613.8093852649515</v>
      </c>
      <c r="G41" s="150">
        <f t="shared" si="2"/>
        <v>1001.8639767950833</v>
      </c>
      <c r="H41" s="123">
        <f t="shared" si="2"/>
        <v>929.9938254661339</v>
      </c>
    </row>
    <row r="42" spans="2:9" ht="13.5" customHeight="1">
      <c r="B42" s="23" t="s">
        <v>70</v>
      </c>
      <c r="C42" s="2" t="s">
        <v>68</v>
      </c>
      <c r="D42" s="2"/>
      <c r="E42" s="16">
        <f t="shared" si="2"/>
        <v>2238.9644034690164</v>
      </c>
      <c r="F42" s="16">
        <f t="shared" si="2"/>
        <v>1673.5021595806759</v>
      </c>
      <c r="G42" s="150">
        <f t="shared" si="2"/>
        <v>1017.3866732047071</v>
      </c>
      <c r="H42" s="123">
        <f t="shared" si="2"/>
        <v>942.71560950245203</v>
      </c>
    </row>
    <row r="43" spans="2:9" ht="13.5" customHeight="1">
      <c r="B43" s="23" t="s">
        <v>70</v>
      </c>
      <c r="C43" s="2" t="s">
        <v>69</v>
      </c>
      <c r="D43" s="2"/>
      <c r="E43" s="16">
        <f t="shared" si="2"/>
        <v>2273.8338039298278</v>
      </c>
      <c r="F43" s="16">
        <f t="shared" si="2"/>
        <v>1713.1801549092188</v>
      </c>
      <c r="G43" s="150">
        <f t="shared" si="2"/>
        <v>1068.6969130766906</v>
      </c>
      <c r="H43" s="123">
        <f t="shared" si="2"/>
        <v>992.81357586483375</v>
      </c>
    </row>
    <row r="44" spans="2:9" ht="13.5" customHeight="1">
      <c r="B44" s="241" t="s">
        <v>77</v>
      </c>
      <c r="C44" s="242"/>
      <c r="D44" s="242"/>
      <c r="E44" s="242"/>
      <c r="F44" s="242"/>
      <c r="G44" s="242"/>
      <c r="H44" s="242"/>
      <c r="I44" t="s">
        <v>79</v>
      </c>
    </row>
    <row r="45" spans="2:9" ht="13.5" customHeight="1">
      <c r="B45" s="23" t="s">
        <v>80</v>
      </c>
      <c r="C45" s="2" t="s">
        <v>65</v>
      </c>
      <c r="D45" s="2"/>
      <c r="E45" s="16">
        <f>E38+E41</f>
        <v>4284.5985190358242</v>
      </c>
      <c r="F45" s="16">
        <f t="shared" ref="F45:H45" si="3">F38+F41</f>
        <v>3297.8105227381147</v>
      </c>
      <c r="G45" s="150">
        <f t="shared" si="3"/>
        <v>2087.2998125474705</v>
      </c>
      <c r="H45" s="123">
        <f t="shared" si="3"/>
        <v>1936.2948967231059</v>
      </c>
    </row>
    <row r="46" spans="2:9" ht="13.5" customHeight="1">
      <c r="B46" s="23" t="s">
        <v>80</v>
      </c>
      <c r="C46" s="2" t="s">
        <v>68</v>
      </c>
      <c r="D46" s="2"/>
      <c r="E46" s="16">
        <f t="shared" ref="E46:H47" si="4">E39+E42</f>
        <v>4365.106400469178</v>
      </c>
      <c r="F46" s="16">
        <f t="shared" si="4"/>
        <v>3342.4124639321567</v>
      </c>
      <c r="G46" s="150">
        <f t="shared" si="4"/>
        <v>2090.6226426917783</v>
      </c>
      <c r="H46" s="123">
        <f t="shared" si="4"/>
        <v>1961.5195082122505</v>
      </c>
    </row>
    <row r="47" spans="2:9" ht="13.5" customHeight="1">
      <c r="B47" s="23" t="s">
        <v>80</v>
      </c>
      <c r="C47" s="2" t="s">
        <v>69</v>
      </c>
      <c r="D47" s="2"/>
      <c r="E47" s="16">
        <f t="shared" si="4"/>
        <v>4538.6836787284828</v>
      </c>
      <c r="F47" s="16">
        <f t="shared" si="4"/>
        <v>3500.472226625111</v>
      </c>
      <c r="G47" s="150">
        <f t="shared" si="4"/>
        <v>2225.5813567412038</v>
      </c>
      <c r="H47" s="123">
        <f t="shared" si="4"/>
        <v>2066.1965653582461</v>
      </c>
    </row>
    <row r="48" spans="2:9" ht="13.5" customHeight="1">
      <c r="E48" s="26"/>
      <c r="F48" s="26"/>
      <c r="G48" s="26"/>
      <c r="H48" s="124"/>
      <c r="I48" s="26"/>
    </row>
    <row r="49" spans="1:9" s="65" customFormat="1" ht="13.5" customHeight="1">
      <c r="A49" s="65" t="s">
        <v>81</v>
      </c>
      <c r="B49" s="167"/>
      <c r="E49" s="70"/>
      <c r="F49" s="70"/>
      <c r="G49" s="70"/>
      <c r="H49" s="125"/>
      <c r="I49" s="70"/>
    </row>
    <row r="50" spans="1:9" ht="13.5" customHeight="1">
      <c r="E50" s="26"/>
      <c r="F50" s="26"/>
      <c r="G50" s="26"/>
      <c r="H50" s="124"/>
      <c r="I50" s="26"/>
    </row>
    <row r="51" spans="1:9" ht="13.5" customHeight="1">
      <c r="B51" s="168" t="s">
        <v>82</v>
      </c>
      <c r="D51" s="58">
        <v>8.77</v>
      </c>
      <c r="E51" s="26"/>
      <c r="F51" s="26"/>
      <c r="G51" s="26"/>
      <c r="H51" s="124"/>
    </row>
    <row r="52" spans="1:9" ht="13.5" customHeight="1">
      <c r="B52" s="168" t="s">
        <v>83</v>
      </c>
      <c r="D52" s="58">
        <f>D51/2</f>
        <v>4.3849999999999998</v>
      </c>
      <c r="E52" s="26"/>
      <c r="F52" s="26"/>
      <c r="G52" s="26"/>
      <c r="H52" s="124"/>
    </row>
    <row r="53" spans="1:9" ht="13.5" customHeight="1">
      <c r="B53" s="168" t="s">
        <v>84</v>
      </c>
      <c r="D53" s="58">
        <f>D51/2</f>
        <v>4.3849999999999998</v>
      </c>
      <c r="E53" s="26"/>
      <c r="F53" s="26"/>
      <c r="G53" s="26"/>
      <c r="H53" s="124"/>
    </row>
    <row r="54" spans="1:9" ht="13.5" customHeight="1">
      <c r="B54" s="168" t="s">
        <v>85</v>
      </c>
      <c r="D54" s="58">
        <f>D52/365</f>
        <v>1.2013698630136986E-2</v>
      </c>
      <c r="E54" s="26"/>
      <c r="F54" s="26"/>
      <c r="G54" s="26"/>
      <c r="H54" s="124"/>
    </row>
    <row r="55" spans="1:9" ht="13.5" customHeight="1">
      <c r="B55" s="168" t="s">
        <v>86</v>
      </c>
      <c r="D55" s="58">
        <f>D53/365</f>
        <v>1.2013698630136986E-2</v>
      </c>
      <c r="E55" s="26"/>
      <c r="F55" s="26"/>
      <c r="G55" s="26"/>
      <c r="H55" s="124"/>
    </row>
    <row r="56" spans="1:9" ht="13.5" customHeight="1">
      <c r="E56" s="26"/>
      <c r="F56" s="26"/>
      <c r="G56" s="26"/>
      <c r="H56" s="124"/>
    </row>
    <row r="57" spans="1:9" ht="13.5" customHeight="1">
      <c r="B57" s="168" t="s">
        <v>87</v>
      </c>
      <c r="E57" s="26"/>
      <c r="F57" s="26"/>
      <c r="G57" s="26"/>
      <c r="H57" s="124"/>
    </row>
    <row r="58" spans="1:9" ht="25.5">
      <c r="B58" s="23"/>
      <c r="C58" s="2"/>
      <c r="D58" s="2"/>
      <c r="E58" s="24" t="s">
        <v>50</v>
      </c>
      <c r="F58" s="24" t="s">
        <v>51</v>
      </c>
      <c r="G58" s="146" t="s">
        <v>52</v>
      </c>
      <c r="H58" s="117" t="s">
        <v>53</v>
      </c>
    </row>
    <row r="59" spans="1:9" ht="13.5" customHeight="1">
      <c r="B59" s="169" t="s">
        <v>55</v>
      </c>
      <c r="C59" s="5" t="s">
        <v>56</v>
      </c>
      <c r="D59" s="5" t="s">
        <v>57</v>
      </c>
      <c r="E59" s="22" t="s">
        <v>58</v>
      </c>
      <c r="F59" s="22" t="s">
        <v>59</v>
      </c>
      <c r="G59" s="147" t="s">
        <v>60</v>
      </c>
      <c r="H59" s="118" t="s">
        <v>61</v>
      </c>
      <c r="I59" t="s">
        <v>88</v>
      </c>
    </row>
    <row r="60" spans="1:9" ht="13.5" customHeight="1">
      <c r="B60" s="23" t="s">
        <v>64</v>
      </c>
      <c r="C60" s="2" t="s">
        <v>65</v>
      </c>
      <c r="D60" s="23" t="s">
        <v>66</v>
      </c>
      <c r="E60" s="71">
        <f t="shared" ref="E60:H66" si="5">E7</f>
        <v>0.67345945234729687</v>
      </c>
      <c r="F60" s="71">
        <f t="shared" si="5"/>
        <v>0.50307256284290358</v>
      </c>
      <c r="G60" s="151">
        <f t="shared" si="5"/>
        <v>0.29667073466332577</v>
      </c>
      <c r="H60" s="126">
        <f t="shared" si="5"/>
        <v>0.2688390737994229</v>
      </c>
    </row>
    <row r="61" spans="1:9" ht="13.5" customHeight="1">
      <c r="B61" s="23" t="s">
        <v>64</v>
      </c>
      <c r="C61" s="2" t="s">
        <v>68</v>
      </c>
      <c r="D61" s="23" t="s">
        <v>66</v>
      </c>
      <c r="E61" s="71">
        <f t="shared" si="5"/>
        <v>0.66305221377768631</v>
      </c>
      <c r="F61" s="71">
        <f t="shared" si="5"/>
        <v>0.49148505611838911</v>
      </c>
      <c r="G61" s="151">
        <f t="shared" si="5"/>
        <v>0.28608011306169617</v>
      </c>
      <c r="H61" s="126">
        <f t="shared" si="5"/>
        <v>0.26450362516115772</v>
      </c>
    </row>
    <row r="62" spans="1:9" ht="13.5" customHeight="1">
      <c r="B62" s="23" t="s">
        <v>64</v>
      </c>
      <c r="C62" s="2" t="s">
        <v>69</v>
      </c>
      <c r="D62" s="23" t="s">
        <v>66</v>
      </c>
      <c r="E62" s="71">
        <f t="shared" si="5"/>
        <v>0.70931859547845277</v>
      </c>
      <c r="F62" s="71">
        <f t="shared" si="5"/>
        <v>0.52986718113833264</v>
      </c>
      <c r="G62" s="151">
        <f t="shared" si="5"/>
        <v>0.31248524043096054</v>
      </c>
      <c r="H62" s="126">
        <f t="shared" si="5"/>
        <v>0.28299831463248498</v>
      </c>
    </row>
    <row r="63" spans="1:9" ht="13.5" customHeight="1">
      <c r="B63" s="23" t="s">
        <v>70</v>
      </c>
      <c r="C63" s="2" t="s">
        <v>65</v>
      </c>
      <c r="D63" s="23" t="s">
        <v>66</v>
      </c>
      <c r="E63" s="71">
        <f t="shared" si="5"/>
        <v>0.17022281548515106</v>
      </c>
      <c r="F63" s="71">
        <f t="shared" si="5"/>
        <v>0.12562929278626486</v>
      </c>
      <c r="G63" s="151">
        <f t="shared" si="5"/>
        <v>7.4633842080442506E-2</v>
      </c>
      <c r="H63" s="126">
        <f t="shared" si="5"/>
        <v>6.8489661960157697E-2</v>
      </c>
    </row>
    <row r="64" spans="1:9" ht="13.5" customHeight="1">
      <c r="B64" s="23" t="s">
        <v>70</v>
      </c>
      <c r="C64" s="2" t="s">
        <v>68</v>
      </c>
      <c r="D64" s="23" t="s">
        <v>66</v>
      </c>
      <c r="E64" s="71">
        <f t="shared" si="5"/>
        <v>0.17517154898278664</v>
      </c>
      <c r="F64" s="71">
        <f t="shared" si="5"/>
        <v>0.12796131061646973</v>
      </c>
      <c r="G64" s="151">
        <f t="shared" si="5"/>
        <v>7.3285020085138999E-2</v>
      </c>
      <c r="H64" s="126">
        <f t="shared" si="5"/>
        <v>6.6256763832321153E-2</v>
      </c>
    </row>
    <row r="65" spans="2:9" ht="13.5" customHeight="1">
      <c r="B65" s="23" t="s">
        <v>70</v>
      </c>
      <c r="C65" s="2" t="s">
        <v>69</v>
      </c>
      <c r="D65" s="23" t="s">
        <v>66</v>
      </c>
      <c r="E65" s="71">
        <f t="shared" si="5"/>
        <v>0.17928509132224607</v>
      </c>
      <c r="F65" s="71">
        <f t="shared" si="5"/>
        <v>0.13232037561105753</v>
      </c>
      <c r="G65" s="151">
        <f t="shared" si="5"/>
        <v>7.861343879168016E-2</v>
      </c>
      <c r="H65" s="126">
        <f t="shared" si="5"/>
        <v>7.2090629913412863E-2</v>
      </c>
    </row>
    <row r="66" spans="2:9" ht="13.5" customHeight="1">
      <c r="B66" s="23" t="s">
        <v>64</v>
      </c>
      <c r="C66" s="2" t="s">
        <v>65</v>
      </c>
      <c r="D66" s="23" t="s">
        <v>71</v>
      </c>
      <c r="E66" s="71">
        <f t="shared" si="5"/>
        <v>0.50663395078838191</v>
      </c>
      <c r="F66" s="71">
        <f t="shared" si="5"/>
        <v>0.61668686364039071</v>
      </c>
      <c r="G66" s="151">
        <f t="shared" si="5"/>
        <v>0.61668686364039071</v>
      </c>
      <c r="H66" s="126">
        <f t="shared" si="5"/>
        <v>0.62100755407848152</v>
      </c>
    </row>
    <row r="67" spans="2:9" ht="13.5" customHeight="1">
      <c r="B67" s="23" t="s">
        <v>64</v>
      </c>
      <c r="C67" s="2" t="s">
        <v>68</v>
      </c>
      <c r="D67" s="23" t="s">
        <v>71</v>
      </c>
      <c r="E67" s="72">
        <f>E14-$D$54</f>
        <v>0.54494678642430305</v>
      </c>
      <c r="F67" s="72">
        <f>F14-$D$54</f>
        <v>0.65539353865247219</v>
      </c>
      <c r="G67" s="152">
        <f>G14-$D$54</f>
        <v>0.65539353865247219</v>
      </c>
      <c r="H67" s="127">
        <f>H14-$D$54</f>
        <v>0.67769420751353726</v>
      </c>
    </row>
    <row r="68" spans="2:9" ht="13.5" customHeight="1">
      <c r="B68" s="23" t="s">
        <v>64</v>
      </c>
      <c r="C68" s="2" t="s">
        <v>69</v>
      </c>
      <c r="D68" s="23" t="s">
        <v>71</v>
      </c>
      <c r="E68" s="71">
        <f t="shared" ref="E68:H69" si="6">E15</f>
        <v>0.56938615866066278</v>
      </c>
      <c r="F68" s="71">
        <f t="shared" si="6"/>
        <v>0.68678697647870546</v>
      </c>
      <c r="G68" s="151">
        <f t="shared" si="6"/>
        <v>0.68678697647870546</v>
      </c>
      <c r="H68" s="126">
        <f t="shared" si="6"/>
        <v>0.69229555358686534</v>
      </c>
    </row>
    <row r="69" spans="2:9" ht="13.5" customHeight="1">
      <c r="B69" s="23" t="s">
        <v>70</v>
      </c>
      <c r="C69" s="2" t="s">
        <v>65</v>
      </c>
      <c r="D69" s="23" t="s">
        <v>71</v>
      </c>
      <c r="E69" s="71">
        <f t="shared" si="6"/>
        <v>0.28485186128517942</v>
      </c>
      <c r="F69" s="71">
        <f t="shared" si="6"/>
        <v>0.2911174570678719</v>
      </c>
      <c r="G69" s="151">
        <f t="shared" si="6"/>
        <v>0.2911174570678719</v>
      </c>
      <c r="H69" s="126">
        <f t="shared" si="6"/>
        <v>0.29621337518970281</v>
      </c>
    </row>
    <row r="70" spans="2:9" ht="13.5" customHeight="1">
      <c r="B70" s="23" t="s">
        <v>70</v>
      </c>
      <c r="C70" s="2" t="s">
        <v>68</v>
      </c>
      <c r="D70" s="23" t="s">
        <v>71</v>
      </c>
      <c r="E70" s="72">
        <f>E17-$D$55</f>
        <v>0.36307072787829264</v>
      </c>
      <c r="F70" s="72">
        <f>F17-$D$55</f>
        <v>0.36597652652887452</v>
      </c>
      <c r="G70" s="152">
        <f>G17-$D$55</f>
        <v>0.36597652652887452</v>
      </c>
      <c r="H70" s="127">
        <f>H17-$D$55</f>
        <v>0.39246422880711845</v>
      </c>
    </row>
    <row r="71" spans="2:9" ht="13.5" customHeight="1">
      <c r="B71" s="23" t="s">
        <v>70</v>
      </c>
      <c r="C71" s="2" t="s">
        <v>69</v>
      </c>
      <c r="D71" s="23" t="s">
        <v>71</v>
      </c>
      <c r="E71" s="71">
        <f>E18</f>
        <v>0.33537728236404085</v>
      </c>
      <c r="F71" s="71">
        <f>F18</f>
        <v>0.34338533582610592</v>
      </c>
      <c r="G71" s="151">
        <f>G18</f>
        <v>0.34338533582610592</v>
      </c>
      <c r="H71" s="126">
        <f>H18</f>
        <v>0.34993429288734096</v>
      </c>
    </row>
    <row r="72" spans="2:9" ht="13.5" customHeight="1">
      <c r="D72" s="12"/>
      <c r="E72" s="55"/>
      <c r="F72" s="55"/>
      <c r="G72" s="55"/>
      <c r="H72" s="120"/>
    </row>
    <row r="73" spans="2:9" ht="13.5" customHeight="1">
      <c r="B73" s="170" t="s">
        <v>72</v>
      </c>
      <c r="C73" s="68"/>
      <c r="D73" s="68"/>
      <c r="E73" s="68"/>
      <c r="F73" s="68"/>
      <c r="G73" s="68"/>
      <c r="H73" s="121"/>
    </row>
    <row r="74" spans="2:9" ht="25.5">
      <c r="B74" s="23"/>
      <c r="C74" s="2"/>
      <c r="D74" s="2"/>
      <c r="E74" s="24" t="s">
        <v>50</v>
      </c>
      <c r="F74" s="24" t="s">
        <v>51</v>
      </c>
      <c r="G74" s="146" t="s">
        <v>52</v>
      </c>
      <c r="H74" s="117" t="s">
        <v>53</v>
      </c>
    </row>
    <row r="75" spans="2:9" ht="13.5" customHeight="1">
      <c r="B75" s="169"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3" t="s">
        <v>64</v>
      </c>
      <c r="C77" s="2" t="s">
        <v>65</v>
      </c>
      <c r="D77" s="23" t="s">
        <v>66</v>
      </c>
      <c r="E77" s="69">
        <f>(E60*'TDCV Values'!$C$4)</f>
        <v>1953.032411807161</v>
      </c>
      <c r="F77" s="69">
        <f>(F60*'TDCV Values'!$C$4)</f>
        <v>1458.9104322444205</v>
      </c>
      <c r="G77" s="149">
        <f>(G60*'TDCV Values'!$C$4)</f>
        <v>860.3451305236448</v>
      </c>
      <c r="H77" s="122">
        <f>(H60*'TDCV Values'!$D$4)</f>
        <v>779.63331401832636</v>
      </c>
    </row>
    <row r="78" spans="2:9" ht="13.5" customHeight="1">
      <c r="B78" s="23" t="s">
        <v>64</v>
      </c>
      <c r="C78" s="2" t="s">
        <v>68</v>
      </c>
      <c r="D78" s="23" t="s">
        <v>66</v>
      </c>
      <c r="E78" s="69">
        <f>(E61*'TDCV Values'!$C$4)</f>
        <v>1922.8514199552903</v>
      </c>
      <c r="F78" s="69">
        <f>(F61*'TDCV Values'!$C$4)</f>
        <v>1425.3066627433284</v>
      </c>
      <c r="G78" s="149">
        <f>(G61*'TDCV Values'!$C$4)</f>
        <v>829.63232787891889</v>
      </c>
      <c r="H78" s="122">
        <f>(H61*'TDCV Values'!$D$4)</f>
        <v>767.06051296735734</v>
      </c>
    </row>
    <row r="79" spans="2:9" ht="13.5" customHeight="1">
      <c r="B79" s="23" t="s">
        <v>64</v>
      </c>
      <c r="C79" s="2" t="s">
        <v>69</v>
      </c>
      <c r="D79" s="23" t="s">
        <v>66</v>
      </c>
      <c r="E79" s="69">
        <f>(E62*'TDCV Values'!$C$4)</f>
        <v>2057.023926887513</v>
      </c>
      <c r="F79" s="69">
        <f>(F62*'TDCV Values'!$C$4)</f>
        <v>1536.6148253011647</v>
      </c>
      <c r="G79" s="149">
        <f>(G62*'TDCV Values'!$C$4)</f>
        <v>906.20719724978562</v>
      </c>
      <c r="H79" s="122">
        <f>(H62*'TDCV Values'!$D$4)</f>
        <v>820.69511243420641</v>
      </c>
    </row>
    <row r="80" spans="2:9" ht="13.5" customHeight="1">
      <c r="B80" s="23" t="s">
        <v>70</v>
      </c>
      <c r="C80" s="2" t="s">
        <v>65</v>
      </c>
      <c r="D80" s="23" t="s">
        <v>66</v>
      </c>
      <c r="E80" s="69">
        <f>(E63*'TDCV Values'!$C$5)</f>
        <v>2042.6737858218128</v>
      </c>
      <c r="F80" s="69">
        <f>(F63*'TDCV Values'!$C$5)</f>
        <v>1507.5515134351783</v>
      </c>
      <c r="G80" s="149">
        <f>(G63*'TDCV Values'!$C$5)</f>
        <v>895.60610496531012</v>
      </c>
      <c r="H80" s="122">
        <f>(H63*'TDCV Values'!$D$5)</f>
        <v>821.8759435218924</v>
      </c>
    </row>
    <row r="81" spans="2:9" ht="13.5" customHeight="1">
      <c r="B81" s="23" t="s">
        <v>70</v>
      </c>
      <c r="C81" s="2" t="s">
        <v>68</v>
      </c>
      <c r="D81" s="23" t="s">
        <v>66</v>
      </c>
      <c r="E81" s="69">
        <f>(E64*'TDCV Values'!$C$5)</f>
        <v>2102.0585877934395</v>
      </c>
      <c r="F81" s="69">
        <f>(F64*'TDCV Values'!$C$5)</f>
        <v>1535.5357273976367</v>
      </c>
      <c r="G81" s="149">
        <f>(G64*'TDCV Values'!$C$5)</f>
        <v>879.42024102166795</v>
      </c>
      <c r="H81" s="122">
        <f>(H64*'TDCV Values'!$D$5)</f>
        <v>795.08116598785386</v>
      </c>
    </row>
    <row r="82" spans="2:9" ht="13.5" customHeight="1">
      <c r="B82" s="23" t="s">
        <v>70</v>
      </c>
      <c r="C82" s="2" t="s">
        <v>69</v>
      </c>
      <c r="D82" s="23" t="s">
        <v>66</v>
      </c>
      <c r="E82" s="69">
        <f>(E65*'TDCV Values'!$C$5)</f>
        <v>2151.4210958669528</v>
      </c>
      <c r="F82" s="69">
        <f>(F65*'TDCV Values'!$C$5)</f>
        <v>1587.8445073326902</v>
      </c>
      <c r="G82" s="149">
        <f>(G65*'TDCV Values'!$C$5)</f>
        <v>943.36126550016195</v>
      </c>
      <c r="H82" s="122">
        <f>(H65*'TDCV Values'!$D$5)</f>
        <v>865.08755896095431</v>
      </c>
    </row>
    <row r="83" spans="2:9" ht="13.5" customHeight="1">
      <c r="B83" s="241" t="s">
        <v>75</v>
      </c>
      <c r="C83" s="255"/>
      <c r="D83" s="255"/>
      <c r="E83" s="255"/>
      <c r="F83" s="255"/>
      <c r="G83" s="255"/>
      <c r="H83" s="255"/>
      <c r="I83" t="s">
        <v>76</v>
      </c>
    </row>
    <row r="84" spans="2:9" ht="13.5" customHeight="1">
      <c r="B84" s="23" t="s">
        <v>64</v>
      </c>
      <c r="C84" s="2" t="s">
        <v>65</v>
      </c>
      <c r="D84" s="23" t="s">
        <v>71</v>
      </c>
      <c r="E84" s="16">
        <f>E66*365</f>
        <v>184.9213920377594</v>
      </c>
      <c r="F84" s="16">
        <f t="shared" ref="F84:H84" si="7">F66*365</f>
        <v>225.09070522874262</v>
      </c>
      <c r="G84" s="150">
        <f t="shared" si="7"/>
        <v>225.09070522874262</v>
      </c>
      <c r="H84" s="123">
        <f t="shared" si="7"/>
        <v>226.66775723864575</v>
      </c>
    </row>
    <row r="85" spans="2:9" ht="13.5" customHeight="1">
      <c r="B85" s="23" t="s">
        <v>64</v>
      </c>
      <c r="C85" s="2" t="s">
        <v>68</v>
      </c>
      <c r="D85" s="23" t="s">
        <v>71</v>
      </c>
      <c r="E85" s="16">
        <f t="shared" ref="E85:H89" si="8">E67*365</f>
        <v>198.90557704487063</v>
      </c>
      <c r="F85" s="16">
        <f t="shared" si="8"/>
        <v>239.21864160815235</v>
      </c>
      <c r="G85" s="150">
        <f t="shared" si="8"/>
        <v>239.21864160815235</v>
      </c>
      <c r="H85" s="123">
        <f t="shared" si="8"/>
        <v>247.3583857424411</v>
      </c>
    </row>
    <row r="86" spans="2:9" ht="13.5" customHeight="1">
      <c r="B86" s="23" t="s">
        <v>64</v>
      </c>
      <c r="C86" s="2" t="s">
        <v>69</v>
      </c>
      <c r="D86" s="23" t="s">
        <v>71</v>
      </c>
      <c r="E86" s="16">
        <f t="shared" si="8"/>
        <v>207.82594791114192</v>
      </c>
      <c r="F86" s="16">
        <f t="shared" si="8"/>
        <v>250.67724641472751</v>
      </c>
      <c r="G86" s="150">
        <f t="shared" si="8"/>
        <v>250.67724641472751</v>
      </c>
      <c r="H86" s="123">
        <f t="shared" si="8"/>
        <v>252.68787705920585</v>
      </c>
    </row>
    <row r="87" spans="2:9" ht="13.5" customHeight="1">
      <c r="B87" s="23" t="s">
        <v>70</v>
      </c>
      <c r="C87" s="2" t="s">
        <v>65</v>
      </c>
      <c r="D87" s="23" t="s">
        <v>71</v>
      </c>
      <c r="E87" s="16">
        <f t="shared" si="8"/>
        <v>103.97092936909048</v>
      </c>
      <c r="F87" s="16">
        <f t="shared" si="8"/>
        <v>106.25787182977324</v>
      </c>
      <c r="G87" s="150">
        <f t="shared" si="8"/>
        <v>106.25787182977324</v>
      </c>
      <c r="H87" s="123">
        <f t="shared" si="8"/>
        <v>108.11788194424153</v>
      </c>
    </row>
    <row r="88" spans="2:9" ht="13.5" customHeight="1">
      <c r="B88" s="23" t="s">
        <v>70</v>
      </c>
      <c r="C88" s="2" t="s">
        <v>68</v>
      </c>
      <c r="D88" s="23" t="s">
        <v>71</v>
      </c>
      <c r="E88" s="16">
        <f t="shared" si="8"/>
        <v>132.52081567557681</v>
      </c>
      <c r="F88" s="16">
        <f t="shared" si="8"/>
        <v>133.5814321830392</v>
      </c>
      <c r="G88" s="150">
        <f t="shared" si="8"/>
        <v>133.5814321830392</v>
      </c>
      <c r="H88" s="123">
        <f t="shared" si="8"/>
        <v>143.24944351459823</v>
      </c>
    </row>
    <row r="89" spans="2:9" ht="13.5" customHeight="1">
      <c r="B89" s="23" t="s">
        <v>70</v>
      </c>
      <c r="C89" s="2" t="s">
        <v>69</v>
      </c>
      <c r="D89" s="23" t="s">
        <v>71</v>
      </c>
      <c r="E89" s="16">
        <f t="shared" si="8"/>
        <v>122.41270806287491</v>
      </c>
      <c r="F89" s="16">
        <f t="shared" si="8"/>
        <v>125.33564757652866</v>
      </c>
      <c r="G89" s="150">
        <f t="shared" si="8"/>
        <v>125.33564757652866</v>
      </c>
      <c r="H89" s="123">
        <f t="shared" si="8"/>
        <v>127.72601690387945</v>
      </c>
    </row>
    <row r="90" spans="2:9" ht="13.5" customHeight="1">
      <c r="B90" s="241" t="s">
        <v>77</v>
      </c>
      <c r="C90" s="242"/>
      <c r="D90" s="242"/>
      <c r="E90" s="242"/>
      <c r="F90" s="242"/>
      <c r="G90" s="242"/>
      <c r="H90" s="242"/>
      <c r="I90" t="s">
        <v>78</v>
      </c>
    </row>
    <row r="91" spans="2:9" ht="13.5" customHeight="1">
      <c r="B91" s="23" t="s">
        <v>64</v>
      </c>
      <c r="C91" s="2" t="s">
        <v>65</v>
      </c>
      <c r="D91" s="2"/>
      <c r="E91" s="16">
        <f t="shared" ref="E91:H96" si="9">E77+E84</f>
        <v>2137.9538038449205</v>
      </c>
      <c r="F91" s="16">
        <f t="shared" si="9"/>
        <v>1684.001137473163</v>
      </c>
      <c r="G91" s="150">
        <f t="shared" si="9"/>
        <v>1085.4358357523874</v>
      </c>
      <c r="H91" s="123">
        <f t="shared" si="9"/>
        <v>1006.3010712569721</v>
      </c>
    </row>
    <row r="92" spans="2:9" ht="13.5" customHeight="1">
      <c r="B92" s="23" t="s">
        <v>64</v>
      </c>
      <c r="C92" s="2" t="s">
        <v>68</v>
      </c>
      <c r="D92" s="2"/>
      <c r="E92" s="16">
        <f t="shared" si="9"/>
        <v>2121.7569970001609</v>
      </c>
      <c r="F92" s="16">
        <f t="shared" si="9"/>
        <v>1664.5253043514808</v>
      </c>
      <c r="G92" s="150">
        <f t="shared" si="9"/>
        <v>1068.8509694870713</v>
      </c>
      <c r="H92" s="123">
        <f t="shared" si="9"/>
        <v>1014.4188987097984</v>
      </c>
    </row>
    <row r="93" spans="2:9" ht="13.5" customHeight="1">
      <c r="B93" s="23" t="s">
        <v>64</v>
      </c>
      <c r="C93" s="2" t="s">
        <v>69</v>
      </c>
      <c r="D93" s="2"/>
      <c r="E93" s="16">
        <f t="shared" si="9"/>
        <v>2264.849874798655</v>
      </c>
      <c r="F93" s="16">
        <f t="shared" si="9"/>
        <v>1787.2920717158922</v>
      </c>
      <c r="G93" s="150">
        <f t="shared" si="9"/>
        <v>1156.8844436645131</v>
      </c>
      <c r="H93" s="123">
        <f t="shared" si="9"/>
        <v>1073.3829894934122</v>
      </c>
    </row>
    <row r="94" spans="2:9" ht="13.5" customHeight="1">
      <c r="B94" s="23" t="s">
        <v>70</v>
      </c>
      <c r="C94" s="2" t="s">
        <v>65</v>
      </c>
      <c r="D94" s="2"/>
      <c r="E94" s="16">
        <f t="shared" si="9"/>
        <v>2146.6447151909033</v>
      </c>
      <c r="F94" s="16">
        <f t="shared" si="9"/>
        <v>1613.8093852649515</v>
      </c>
      <c r="G94" s="150">
        <f t="shared" si="9"/>
        <v>1001.8639767950833</v>
      </c>
      <c r="H94" s="123">
        <f t="shared" si="9"/>
        <v>929.9938254661339</v>
      </c>
    </row>
    <row r="95" spans="2:9" ht="13.5" customHeight="1">
      <c r="B95" s="23" t="s">
        <v>70</v>
      </c>
      <c r="C95" s="2" t="s">
        <v>68</v>
      </c>
      <c r="D95" s="2"/>
      <c r="E95" s="16">
        <f t="shared" si="9"/>
        <v>2234.5794034690161</v>
      </c>
      <c r="F95" s="16">
        <f t="shared" si="9"/>
        <v>1669.1171595806759</v>
      </c>
      <c r="G95" s="150">
        <f t="shared" si="9"/>
        <v>1013.0016732047071</v>
      </c>
      <c r="H95" s="123">
        <f t="shared" si="9"/>
        <v>938.33060950245203</v>
      </c>
    </row>
    <row r="96" spans="2:9" ht="13.5" customHeight="1">
      <c r="B96" s="23" t="s">
        <v>70</v>
      </c>
      <c r="C96" s="2" t="s">
        <v>69</v>
      </c>
      <c r="D96" s="2"/>
      <c r="E96" s="16">
        <f t="shared" si="9"/>
        <v>2273.8338039298278</v>
      </c>
      <c r="F96" s="16">
        <f t="shared" si="9"/>
        <v>1713.1801549092188</v>
      </c>
      <c r="G96" s="150">
        <f t="shared" si="9"/>
        <v>1068.6969130766906</v>
      </c>
      <c r="H96" s="123">
        <f t="shared" si="9"/>
        <v>992.81357586483375</v>
      </c>
    </row>
    <row r="97" spans="1:14" ht="13.5" customHeight="1">
      <c r="B97" s="251" t="s">
        <v>77</v>
      </c>
      <c r="C97" s="251"/>
      <c r="D97" s="251"/>
      <c r="E97" s="251"/>
      <c r="F97" s="251"/>
      <c r="G97" s="251"/>
      <c r="H97" s="251"/>
      <c r="I97" t="s">
        <v>79</v>
      </c>
    </row>
    <row r="98" spans="1:14" ht="13.5" customHeight="1">
      <c r="B98" s="23" t="s">
        <v>80</v>
      </c>
      <c r="C98" s="2" t="s">
        <v>65</v>
      </c>
      <c r="D98" s="2"/>
      <c r="E98" s="16">
        <f>E91+E94</f>
        <v>4284.5985190358242</v>
      </c>
      <c r="F98" s="16">
        <f t="shared" ref="F98:H98" si="10">F91+F94</f>
        <v>3297.8105227381147</v>
      </c>
      <c r="G98" s="150">
        <f t="shared" si="10"/>
        <v>2087.2998125474705</v>
      </c>
      <c r="H98" s="123">
        <f t="shared" si="10"/>
        <v>1936.2948967231059</v>
      </c>
    </row>
    <row r="99" spans="1:14" ht="13.5" customHeight="1">
      <c r="B99" s="23" t="s">
        <v>80</v>
      </c>
      <c r="C99" s="2" t="s">
        <v>68</v>
      </c>
      <c r="D99" s="2"/>
      <c r="E99" s="16">
        <f t="shared" ref="E99:H100" si="11">E92+E95</f>
        <v>4356.3364004691775</v>
      </c>
      <c r="F99" s="16">
        <f t="shared" si="11"/>
        <v>3333.6424639321567</v>
      </c>
      <c r="G99" s="150">
        <f t="shared" si="11"/>
        <v>2081.8526426917783</v>
      </c>
      <c r="H99" s="123">
        <f t="shared" si="11"/>
        <v>1952.7495082122505</v>
      </c>
    </row>
    <row r="100" spans="1:14" ht="13.5" customHeight="1">
      <c r="B100" s="23" t="s">
        <v>80</v>
      </c>
      <c r="C100" s="2" t="s">
        <v>69</v>
      </c>
      <c r="D100" s="2"/>
      <c r="E100" s="16">
        <f t="shared" si="11"/>
        <v>4538.6836787284828</v>
      </c>
      <c r="F100" s="16">
        <f t="shared" si="11"/>
        <v>3500.472226625111</v>
      </c>
      <c r="G100" s="150">
        <f t="shared" si="11"/>
        <v>2225.5813567412038</v>
      </c>
      <c r="H100" s="123">
        <f t="shared" si="11"/>
        <v>2066.1965653582461</v>
      </c>
    </row>
    <row r="101" spans="1:14" ht="13.5" customHeight="1">
      <c r="E101" s="26"/>
      <c r="F101" s="26"/>
      <c r="G101" s="26"/>
      <c r="H101" s="124"/>
    </row>
    <row r="102" spans="1:14" s="65" customFormat="1">
      <c r="A102" s="65" t="s">
        <v>90</v>
      </c>
      <c r="B102" s="167"/>
      <c r="E102" s="70"/>
      <c r="F102" s="70"/>
      <c r="G102" s="70"/>
      <c r="H102" s="125"/>
    </row>
    <row r="103" spans="1:14">
      <c r="E103" s="26"/>
      <c r="F103" s="26"/>
      <c r="G103" s="26"/>
      <c r="H103" s="124"/>
    </row>
    <row r="104" spans="1:14">
      <c r="B104" s="168" t="s">
        <v>82</v>
      </c>
      <c r="D104" s="58">
        <f>D51</f>
        <v>8.77</v>
      </c>
      <c r="F104" s="18"/>
      <c r="I104" t="s">
        <v>91</v>
      </c>
    </row>
    <row r="105" spans="1:14">
      <c r="B105" s="168" t="s">
        <v>83</v>
      </c>
      <c r="D105" s="58">
        <f t="shared" ref="D105:D108" si="12">D52</f>
        <v>4.3849999999999998</v>
      </c>
    </row>
    <row r="106" spans="1:14">
      <c r="B106" s="168" t="s">
        <v>84</v>
      </c>
      <c r="D106" s="58">
        <f t="shared" si="12"/>
        <v>4.3849999999999998</v>
      </c>
    </row>
    <row r="107" spans="1:14">
      <c r="B107" s="168" t="s">
        <v>85</v>
      </c>
      <c r="D107" s="58">
        <f>D54</f>
        <v>1.2013698630136986E-2</v>
      </c>
    </row>
    <row r="108" spans="1:14">
      <c r="B108" s="168" t="s">
        <v>86</v>
      </c>
      <c r="C108" s="18"/>
      <c r="D108" s="58">
        <f t="shared" si="12"/>
        <v>1.2013698630136986E-2</v>
      </c>
    </row>
    <row r="109" spans="1:14">
      <c r="E109" s="26"/>
      <c r="F109" s="26"/>
      <c r="G109" s="26"/>
      <c r="H109" s="124"/>
      <c r="I109" s="26"/>
    </row>
    <row r="110" spans="1:14">
      <c r="B110" s="170" t="s">
        <v>92</v>
      </c>
      <c r="C110" s="68"/>
      <c r="D110" s="59"/>
      <c r="E110" s="73"/>
      <c r="F110" s="73"/>
      <c r="G110" s="73"/>
      <c r="H110" s="128"/>
    </row>
    <row r="111" spans="1:14" ht="63.75" customHeight="1">
      <c r="B111" s="23"/>
      <c r="C111" s="2"/>
      <c r="D111" s="2"/>
      <c r="E111" s="24" t="s">
        <v>50</v>
      </c>
      <c r="F111" s="24" t="s">
        <v>51</v>
      </c>
      <c r="G111" s="146" t="s">
        <v>52</v>
      </c>
      <c r="H111" s="117" t="s">
        <v>53</v>
      </c>
      <c r="I111" s="74"/>
      <c r="K111" s="74"/>
      <c r="L111" s="74"/>
      <c r="M111" s="74"/>
      <c r="N111" s="74"/>
    </row>
    <row r="112" spans="1:14">
      <c r="B112" s="169" t="s">
        <v>55</v>
      </c>
      <c r="C112" s="5" t="s">
        <v>93</v>
      </c>
      <c r="D112" s="5" t="s">
        <v>57</v>
      </c>
      <c r="E112" s="22" t="s">
        <v>58</v>
      </c>
      <c r="F112" s="22" t="s">
        <v>59</v>
      </c>
      <c r="G112" s="147" t="s">
        <v>60</v>
      </c>
      <c r="H112" s="118" t="s">
        <v>61</v>
      </c>
      <c r="I112" t="s">
        <v>94</v>
      </c>
    </row>
    <row r="113" spans="2:14">
      <c r="B113" s="23" t="s">
        <v>64</v>
      </c>
      <c r="C113" s="2" t="s">
        <v>65</v>
      </c>
      <c r="D113" s="2" t="s">
        <v>71</v>
      </c>
      <c r="E113" s="16">
        <f>'Customer Numbers - Southern Sco'!$D$17*$D$107</f>
        <v>2.2595379031171061E-3</v>
      </c>
      <c r="F113" s="16">
        <f>'Customer Numbers - Southern Sco'!$D$17*$D$107</f>
        <v>2.2595379031171061E-3</v>
      </c>
      <c r="G113" s="150">
        <f>'Customer Numbers - Southern Sco'!$D$17*$D$107</f>
        <v>2.2595379031171061E-3</v>
      </c>
      <c r="H113" s="123">
        <f>'Customer Numbers - Southern Sco'!$D$17*$D$107</f>
        <v>2.2595379031171061E-3</v>
      </c>
      <c r="I113" s="75"/>
      <c r="K113" s="75"/>
      <c r="L113" s="75"/>
      <c r="M113" s="75"/>
      <c r="N113" s="75"/>
    </row>
    <row r="114" spans="2:14">
      <c r="B114" s="23" t="s">
        <v>64</v>
      </c>
      <c r="C114" s="2" t="s">
        <v>68</v>
      </c>
      <c r="D114" s="2" t="s">
        <v>71</v>
      </c>
      <c r="E114" s="16">
        <f>'Customer Numbers - Southern Sco'!$D$17*$D$107</f>
        <v>2.2595379031171061E-3</v>
      </c>
      <c r="F114" s="16">
        <f>'Customer Numbers - Southern Sco'!$D$17*$D$107</f>
        <v>2.2595379031171061E-3</v>
      </c>
      <c r="G114" s="150">
        <f>'Customer Numbers - Southern Sco'!$D$17*$D$107</f>
        <v>2.2595379031171061E-3</v>
      </c>
      <c r="H114" s="123">
        <f>'Customer Numbers - Southern Sco'!$D$17*$D$107</f>
        <v>2.2595379031171061E-3</v>
      </c>
      <c r="I114" s="75"/>
      <c r="K114" s="75"/>
      <c r="L114" s="75"/>
      <c r="M114" s="75"/>
      <c r="N114" s="75"/>
    </row>
    <row r="115" spans="2:14">
      <c r="B115" s="23" t="s">
        <v>64</v>
      </c>
      <c r="C115" s="2" t="s">
        <v>95</v>
      </c>
      <c r="D115" s="23" t="s">
        <v>71</v>
      </c>
      <c r="E115" s="16">
        <f>'Customer Numbers - Southern Sco'!$D$17*$D$107</f>
        <v>2.2595379031171061E-3</v>
      </c>
      <c r="F115" s="16">
        <f>'Customer Numbers - Southern Sco'!$D$17*$D$107</f>
        <v>2.2595379031171061E-3</v>
      </c>
      <c r="G115" s="150">
        <f>'Customer Numbers - Southern Sco'!$D$17*$D$107</f>
        <v>2.2595379031171061E-3</v>
      </c>
      <c r="H115" s="123">
        <f>'Customer Numbers - Southern Sco'!$D$17*$D$107</f>
        <v>2.2595379031171061E-3</v>
      </c>
      <c r="I115" s="75"/>
      <c r="K115" s="75"/>
      <c r="L115" s="75"/>
      <c r="M115" s="75"/>
      <c r="N115" s="75"/>
    </row>
    <row r="116" spans="2:14">
      <c r="B116" s="23" t="s">
        <v>70</v>
      </c>
      <c r="C116" s="2" t="s">
        <v>65</v>
      </c>
      <c r="D116" s="2" t="s">
        <v>71</v>
      </c>
      <c r="E116" s="16">
        <f>'Customer Numbers - Southern Sco'!$D$22*$D$108</f>
        <v>1.9025375559470407E-3</v>
      </c>
      <c r="F116" s="16">
        <f>'Customer Numbers - Southern Sco'!$D$22*$D$108</f>
        <v>1.9025375559470407E-3</v>
      </c>
      <c r="G116" s="150">
        <f>'Customer Numbers - Southern Sco'!$D$22*$D$108</f>
        <v>1.9025375559470407E-3</v>
      </c>
      <c r="H116" s="123">
        <f>'Customer Numbers - Southern Sco'!$D$22*$D$108</f>
        <v>1.9025375559470407E-3</v>
      </c>
      <c r="I116" s="75"/>
      <c r="K116" s="75"/>
      <c r="L116" s="75"/>
      <c r="M116" s="75"/>
      <c r="N116" s="75"/>
    </row>
    <row r="117" spans="2:14">
      <c r="B117" s="23" t="s">
        <v>70</v>
      </c>
      <c r="C117" s="2" t="s">
        <v>68</v>
      </c>
      <c r="D117" s="2" t="s">
        <v>71</v>
      </c>
      <c r="E117" s="16">
        <f>'Customer Numbers - Southern Sco'!$D$22*$D$108</f>
        <v>1.9025375559470407E-3</v>
      </c>
      <c r="F117" s="16">
        <f>'Customer Numbers - Southern Sco'!$D$22*$D$108</f>
        <v>1.9025375559470407E-3</v>
      </c>
      <c r="G117" s="150">
        <f>'Customer Numbers - Southern Sco'!$D$22*$D$108</f>
        <v>1.9025375559470407E-3</v>
      </c>
      <c r="H117" s="123">
        <f>'Customer Numbers - Southern Sco'!$D$22*$D$108</f>
        <v>1.9025375559470407E-3</v>
      </c>
      <c r="I117" s="75"/>
      <c r="K117" s="75"/>
      <c r="L117" s="75"/>
      <c r="M117" s="75"/>
      <c r="N117" s="75"/>
    </row>
    <row r="118" spans="2:14">
      <c r="B118" s="23" t="s">
        <v>70</v>
      </c>
      <c r="C118" s="2" t="s">
        <v>95</v>
      </c>
      <c r="D118" s="23" t="s">
        <v>71</v>
      </c>
      <c r="E118" s="16">
        <f>'Customer Numbers - Southern Sco'!$D$22*$D$108</f>
        <v>1.9025375559470407E-3</v>
      </c>
      <c r="F118" s="16">
        <f>'Customer Numbers - Southern Sco'!$D$22*$D$108</f>
        <v>1.9025375559470407E-3</v>
      </c>
      <c r="G118" s="150">
        <f>'Customer Numbers - Southern Sco'!$D$22*$D$108</f>
        <v>1.9025375559470407E-3</v>
      </c>
      <c r="H118" s="123">
        <f>'Customer Numbers - Southern Sco'!$D$22*$D$108</f>
        <v>1.9025375559470407E-3</v>
      </c>
      <c r="I118" s="75"/>
      <c r="K118" s="75"/>
      <c r="L118" s="75"/>
      <c r="M118" s="75"/>
      <c r="N118" s="75"/>
    </row>
    <row r="119" spans="2:14">
      <c r="D119" s="12"/>
      <c r="E119" s="26"/>
      <c r="F119" s="26"/>
      <c r="G119" s="26"/>
      <c r="H119" s="124"/>
    </row>
    <row r="120" spans="2:14">
      <c r="B120" s="168" t="s">
        <v>96</v>
      </c>
      <c r="F120" s="9"/>
      <c r="I120" s="18"/>
    </row>
    <row r="121" spans="2:14" ht="25.5">
      <c r="B121" s="23"/>
      <c r="C121" s="2"/>
      <c r="D121" s="2"/>
      <c r="E121" s="24" t="s">
        <v>50</v>
      </c>
      <c r="F121" s="24" t="s">
        <v>51</v>
      </c>
      <c r="G121" s="146" t="s">
        <v>52</v>
      </c>
      <c r="H121" s="117" t="s">
        <v>53</v>
      </c>
      <c r="I121" s="18"/>
    </row>
    <row r="122" spans="2:14">
      <c r="B122" s="169" t="s">
        <v>55</v>
      </c>
      <c r="C122" s="5" t="s">
        <v>56</v>
      </c>
      <c r="D122" s="5" t="s">
        <v>57</v>
      </c>
      <c r="E122" s="22" t="s">
        <v>58</v>
      </c>
      <c r="F122" s="22" t="s">
        <v>59</v>
      </c>
      <c r="G122" s="147" t="s">
        <v>60</v>
      </c>
      <c r="H122" s="118" t="s">
        <v>61</v>
      </c>
      <c r="I122" s="76" t="s">
        <v>97</v>
      </c>
      <c r="K122" s="75"/>
      <c r="L122" s="75"/>
      <c r="M122" s="75"/>
      <c r="N122" s="75"/>
    </row>
    <row r="123" spans="2:14">
      <c r="B123" s="23" t="s">
        <v>64</v>
      </c>
      <c r="C123" s="2" t="s">
        <v>65</v>
      </c>
      <c r="D123" s="23" t="s">
        <v>66</v>
      </c>
      <c r="E123" s="16">
        <f>E60</f>
        <v>0.67345945234729687</v>
      </c>
      <c r="F123" s="16">
        <f t="shared" ref="F123:H128" si="13">F7</f>
        <v>0.50307256284290358</v>
      </c>
      <c r="G123" s="150">
        <f t="shared" si="13"/>
        <v>0.29667073466332577</v>
      </c>
      <c r="H123" s="123">
        <f t="shared" si="13"/>
        <v>0.2688390737994229</v>
      </c>
      <c r="K123" s="75"/>
      <c r="L123" s="75"/>
      <c r="M123" s="75"/>
      <c r="N123" s="75"/>
    </row>
    <row r="124" spans="2:14">
      <c r="B124" s="23" t="s">
        <v>64</v>
      </c>
      <c r="C124" s="2" t="s">
        <v>68</v>
      </c>
      <c r="D124" s="23" t="s">
        <v>66</v>
      </c>
      <c r="E124" s="16">
        <f t="shared" ref="E124:E127" si="14">E61</f>
        <v>0.66305221377768631</v>
      </c>
      <c r="F124" s="16">
        <f t="shared" si="13"/>
        <v>0.49148505611838911</v>
      </c>
      <c r="G124" s="150">
        <f t="shared" si="13"/>
        <v>0.28608011306169617</v>
      </c>
      <c r="H124" s="123">
        <f t="shared" si="13"/>
        <v>0.26450362516115772</v>
      </c>
      <c r="J124" s="75"/>
      <c r="K124" s="75"/>
      <c r="L124" s="75"/>
      <c r="M124" s="75"/>
      <c r="N124" s="75"/>
    </row>
    <row r="125" spans="2:14">
      <c r="B125" s="23" t="s">
        <v>64</v>
      </c>
      <c r="C125" s="2" t="s">
        <v>69</v>
      </c>
      <c r="D125" s="23" t="s">
        <v>66</v>
      </c>
      <c r="E125" s="16">
        <f t="shared" si="14"/>
        <v>0.70931859547845277</v>
      </c>
      <c r="F125" s="16">
        <f t="shared" si="13"/>
        <v>0.52986718113833264</v>
      </c>
      <c r="G125" s="150">
        <f t="shared" si="13"/>
        <v>0.31248524043096054</v>
      </c>
      <c r="H125" s="123">
        <f t="shared" si="13"/>
        <v>0.28299831463248498</v>
      </c>
      <c r="J125" s="75"/>
      <c r="K125" s="75"/>
      <c r="L125" s="75"/>
      <c r="M125" s="75"/>
      <c r="N125" s="75"/>
    </row>
    <row r="126" spans="2:14">
      <c r="B126" s="23" t="s">
        <v>70</v>
      </c>
      <c r="C126" s="2" t="s">
        <v>65</v>
      </c>
      <c r="D126" s="23" t="s">
        <v>66</v>
      </c>
      <c r="E126" s="16">
        <f t="shared" si="14"/>
        <v>0.17022281548515106</v>
      </c>
      <c r="F126" s="16">
        <f t="shared" si="13"/>
        <v>0.12562929278626486</v>
      </c>
      <c r="G126" s="150">
        <f t="shared" si="13"/>
        <v>7.4633842080442506E-2</v>
      </c>
      <c r="H126" s="123">
        <f t="shared" si="13"/>
        <v>6.8489661960157697E-2</v>
      </c>
      <c r="J126" s="75"/>
      <c r="K126" s="75"/>
      <c r="L126" s="75"/>
      <c r="M126" s="75"/>
      <c r="N126" s="75"/>
    </row>
    <row r="127" spans="2:14">
      <c r="B127" s="23" t="s">
        <v>70</v>
      </c>
      <c r="C127" s="2" t="s">
        <v>68</v>
      </c>
      <c r="D127" s="23" t="s">
        <v>66</v>
      </c>
      <c r="E127" s="16">
        <f t="shared" si="14"/>
        <v>0.17517154898278664</v>
      </c>
      <c r="F127" s="16">
        <f t="shared" si="13"/>
        <v>0.12796131061646973</v>
      </c>
      <c r="G127" s="150">
        <f t="shared" si="13"/>
        <v>7.3285020085138999E-2</v>
      </c>
      <c r="H127" s="123">
        <f t="shared" si="13"/>
        <v>6.6256763832321153E-2</v>
      </c>
      <c r="J127" s="75"/>
      <c r="K127" s="75"/>
      <c r="L127" s="75"/>
      <c r="M127" s="75"/>
      <c r="N127" s="75"/>
    </row>
    <row r="128" spans="2:14">
      <c r="B128" s="23" t="s">
        <v>70</v>
      </c>
      <c r="C128" s="2" t="s">
        <v>69</v>
      </c>
      <c r="D128" s="23" t="s">
        <v>66</v>
      </c>
      <c r="E128" s="16">
        <f>E65</f>
        <v>0.17928509132224607</v>
      </c>
      <c r="F128" s="16">
        <f t="shared" si="13"/>
        <v>0.13232037561105753</v>
      </c>
      <c r="G128" s="150">
        <f t="shared" si="13"/>
        <v>7.861343879168016E-2</v>
      </c>
      <c r="H128" s="123">
        <f t="shared" si="13"/>
        <v>7.2090629913412863E-2</v>
      </c>
      <c r="J128" s="77"/>
    </row>
    <row r="129" spans="2:14">
      <c r="B129" s="23" t="s">
        <v>64</v>
      </c>
      <c r="C129" s="2" t="s">
        <v>65</v>
      </c>
      <c r="D129" s="23" t="s">
        <v>71</v>
      </c>
      <c r="E129" s="69">
        <f>E66+E113</f>
        <v>0.50889348869149897</v>
      </c>
      <c r="F129" s="69">
        <f t="shared" ref="E129:H134" si="15">F66+F113</f>
        <v>0.61894640154350777</v>
      </c>
      <c r="G129" s="149">
        <f t="shared" si="15"/>
        <v>0.61894640154350777</v>
      </c>
      <c r="H129" s="122">
        <f t="shared" si="15"/>
        <v>0.62326709198159858</v>
      </c>
      <c r="J129" s="18"/>
      <c r="K129" s="18"/>
      <c r="L129" s="18"/>
      <c r="M129" s="18"/>
      <c r="N129" s="18"/>
    </row>
    <row r="130" spans="2:14">
      <c r="B130" s="23" t="s">
        <v>64</v>
      </c>
      <c r="C130" s="2" t="s">
        <v>68</v>
      </c>
      <c r="D130" s="23" t="s">
        <v>71</v>
      </c>
      <c r="E130" s="69">
        <f>E67+E114</f>
        <v>0.54720632432742011</v>
      </c>
      <c r="F130" s="69">
        <f t="shared" si="15"/>
        <v>0.65765307655558924</v>
      </c>
      <c r="G130" s="149">
        <f t="shared" si="15"/>
        <v>0.65765307655558924</v>
      </c>
      <c r="H130" s="122">
        <f t="shared" si="15"/>
        <v>0.67995374541665432</v>
      </c>
      <c r="J130" s="18"/>
      <c r="K130" s="18"/>
      <c r="L130" s="18"/>
      <c r="M130" s="18"/>
      <c r="N130" s="18"/>
    </row>
    <row r="131" spans="2:14">
      <c r="B131" s="23" t="s">
        <v>64</v>
      </c>
      <c r="C131" s="2" t="s">
        <v>69</v>
      </c>
      <c r="D131" s="23" t="s">
        <v>71</v>
      </c>
      <c r="E131" s="69">
        <f t="shared" si="15"/>
        <v>0.57164569656377984</v>
      </c>
      <c r="F131" s="69">
        <f t="shared" si="15"/>
        <v>0.68904651438182252</v>
      </c>
      <c r="G131" s="149">
        <f>G68+G115</f>
        <v>0.68904651438182252</v>
      </c>
      <c r="H131" s="122">
        <f t="shared" si="15"/>
        <v>0.6945550914899824</v>
      </c>
      <c r="J131" s="18"/>
      <c r="K131" s="18"/>
      <c r="L131" s="18"/>
      <c r="M131" s="18"/>
      <c r="N131" s="18"/>
    </row>
    <row r="132" spans="2:14">
      <c r="B132" s="23" t="s">
        <v>70</v>
      </c>
      <c r="C132" s="2" t="s">
        <v>65</v>
      </c>
      <c r="D132" s="23" t="s">
        <v>71</v>
      </c>
      <c r="E132" s="69">
        <f t="shared" si="15"/>
        <v>0.28675439884112647</v>
      </c>
      <c r="F132" s="69">
        <f t="shared" si="15"/>
        <v>0.29301999462381895</v>
      </c>
      <c r="G132" s="149">
        <f t="shared" si="15"/>
        <v>0.29301999462381895</v>
      </c>
      <c r="H132" s="122">
        <f t="shared" si="15"/>
        <v>0.29811591274564986</v>
      </c>
      <c r="J132" s="18"/>
      <c r="K132" s="18"/>
      <c r="L132" s="18"/>
      <c r="M132" s="18"/>
      <c r="N132" s="18"/>
    </row>
    <row r="133" spans="2:14">
      <c r="B133" s="23" t="s">
        <v>70</v>
      </c>
      <c r="C133" s="2" t="s">
        <v>68</v>
      </c>
      <c r="D133" s="23" t="s">
        <v>71</v>
      </c>
      <c r="E133" s="69">
        <f t="shared" si="15"/>
        <v>0.36497326543423969</v>
      </c>
      <c r="F133" s="69">
        <f t="shared" si="15"/>
        <v>0.36787906408482157</v>
      </c>
      <c r="G133" s="149">
        <f t="shared" si="15"/>
        <v>0.36787906408482157</v>
      </c>
      <c r="H133" s="122">
        <f t="shared" si="15"/>
        <v>0.3943667663630655</v>
      </c>
      <c r="J133" s="18"/>
      <c r="K133" s="18"/>
      <c r="L133" s="18"/>
      <c r="M133" s="18"/>
      <c r="N133" s="18"/>
    </row>
    <row r="134" spans="2:14">
      <c r="B134" s="23" t="s">
        <v>70</v>
      </c>
      <c r="C134" s="2" t="s">
        <v>69</v>
      </c>
      <c r="D134" s="23" t="s">
        <v>71</v>
      </c>
      <c r="E134" s="69">
        <f t="shared" si="15"/>
        <v>0.3372798199199879</v>
      </c>
      <c r="F134" s="69">
        <f t="shared" si="15"/>
        <v>0.34528787338205297</v>
      </c>
      <c r="G134" s="149">
        <f t="shared" si="15"/>
        <v>0.34528787338205297</v>
      </c>
      <c r="H134" s="122">
        <f t="shared" si="15"/>
        <v>0.35183683044328801</v>
      </c>
      <c r="J134" s="18"/>
      <c r="K134" s="18"/>
      <c r="L134" s="18"/>
      <c r="M134" s="18"/>
      <c r="N134" s="18"/>
    </row>
    <row r="135" spans="2:14">
      <c r="D135" s="12"/>
      <c r="E135" s="26"/>
      <c r="F135" s="26"/>
      <c r="G135" s="26"/>
      <c r="H135" s="124"/>
      <c r="J135" s="18"/>
    </row>
    <row r="136" spans="2:14">
      <c r="B136" s="170" t="s">
        <v>72</v>
      </c>
      <c r="C136" s="68"/>
      <c r="D136" s="68"/>
      <c r="E136" s="68"/>
      <c r="F136" s="68"/>
      <c r="G136" s="68"/>
      <c r="H136" s="121"/>
      <c r="J136" s="18"/>
    </row>
    <row r="137" spans="2:14" ht="25.5">
      <c r="B137" s="23"/>
      <c r="C137" s="2"/>
      <c r="D137" s="2"/>
      <c r="E137" s="24" t="s">
        <v>50</v>
      </c>
      <c r="F137" s="24" t="s">
        <v>51</v>
      </c>
      <c r="G137" s="146" t="s">
        <v>52</v>
      </c>
      <c r="H137" s="117" t="s">
        <v>53</v>
      </c>
      <c r="J137" s="18"/>
    </row>
    <row r="138" spans="2:14">
      <c r="B138" s="169"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3" t="s">
        <v>64</v>
      </c>
      <c r="C140" s="2" t="s">
        <v>65</v>
      </c>
      <c r="D140" s="23" t="s">
        <v>66</v>
      </c>
      <c r="E140" s="69">
        <f>(E123*'TDCV Values'!$C$4)</f>
        <v>1953.032411807161</v>
      </c>
      <c r="F140" s="69">
        <f>(F123*'TDCV Values'!$C$4)</f>
        <v>1458.9104322444205</v>
      </c>
      <c r="G140" s="149">
        <f>(G123*'TDCV Values'!$C$4)</f>
        <v>860.3451305236448</v>
      </c>
      <c r="H140" s="122">
        <f>(H123*'TDCV Values'!$D$4)</f>
        <v>779.63331401832636</v>
      </c>
    </row>
    <row r="141" spans="2:14">
      <c r="B141" s="23" t="s">
        <v>64</v>
      </c>
      <c r="C141" s="2" t="s">
        <v>68</v>
      </c>
      <c r="D141" s="23" t="s">
        <v>66</v>
      </c>
      <c r="E141" s="69">
        <f>(E124*'TDCV Values'!$C$4)</f>
        <v>1922.8514199552903</v>
      </c>
      <c r="F141" s="69">
        <f>(F124*'TDCV Values'!$C$4)</f>
        <v>1425.3066627433284</v>
      </c>
      <c r="G141" s="149">
        <f>(G124*'TDCV Values'!$C$4)</f>
        <v>829.63232787891889</v>
      </c>
      <c r="H141" s="122">
        <f>(H124*'TDCV Values'!$D$4)</f>
        <v>767.06051296735734</v>
      </c>
    </row>
    <row r="142" spans="2:14">
      <c r="B142" s="23" t="s">
        <v>64</v>
      </c>
      <c r="C142" s="2" t="s">
        <v>69</v>
      </c>
      <c r="D142" s="23" t="s">
        <v>66</v>
      </c>
      <c r="E142" s="69">
        <f>(E125*'TDCV Values'!$C$4)</f>
        <v>2057.023926887513</v>
      </c>
      <c r="F142" s="69">
        <f>(F125*'TDCV Values'!$C$4)</f>
        <v>1536.6148253011647</v>
      </c>
      <c r="G142" s="149">
        <f>(G125*'TDCV Values'!$C$4)</f>
        <v>906.20719724978562</v>
      </c>
      <c r="H142" s="122">
        <f>(H125*'TDCV Values'!$D$4)</f>
        <v>820.69511243420641</v>
      </c>
    </row>
    <row r="143" spans="2:14">
      <c r="B143" s="23" t="s">
        <v>70</v>
      </c>
      <c r="C143" s="2" t="s">
        <v>65</v>
      </c>
      <c r="D143" s="23" t="s">
        <v>66</v>
      </c>
      <c r="E143" s="69">
        <f>(E126*'TDCV Values'!$C$5)</f>
        <v>2042.6737858218128</v>
      </c>
      <c r="F143" s="69">
        <f>(F126*'TDCV Values'!$C$5)</f>
        <v>1507.5515134351783</v>
      </c>
      <c r="G143" s="149">
        <f>(G126*'TDCV Values'!$C$5)</f>
        <v>895.60610496531012</v>
      </c>
      <c r="H143" s="122">
        <f>(H126*'TDCV Values'!$D$5)</f>
        <v>821.8759435218924</v>
      </c>
    </row>
    <row r="144" spans="2:14">
      <c r="B144" s="23" t="s">
        <v>70</v>
      </c>
      <c r="C144" s="2" t="s">
        <v>68</v>
      </c>
      <c r="D144" s="23" t="s">
        <v>66</v>
      </c>
      <c r="E144" s="69">
        <f>(E127*'TDCV Values'!$C$5)</f>
        <v>2102.0585877934395</v>
      </c>
      <c r="F144" s="69">
        <f>(F127*'TDCV Values'!$C$5)</f>
        <v>1535.5357273976367</v>
      </c>
      <c r="G144" s="149">
        <f>(G127*'TDCV Values'!$C$5)</f>
        <v>879.42024102166795</v>
      </c>
      <c r="H144" s="122">
        <f>(H127*'TDCV Values'!$D$5)</f>
        <v>795.08116598785386</v>
      </c>
    </row>
    <row r="145" spans="2:14">
      <c r="B145" s="23" t="s">
        <v>70</v>
      </c>
      <c r="C145" s="2" t="s">
        <v>69</v>
      </c>
      <c r="D145" s="23" t="s">
        <v>66</v>
      </c>
      <c r="E145" s="69">
        <f>(E128*'TDCV Values'!$C$5)</f>
        <v>2151.4210958669528</v>
      </c>
      <c r="F145" s="69">
        <f>(F128*'TDCV Values'!$C$5)</f>
        <v>1587.8445073326902</v>
      </c>
      <c r="G145" s="149">
        <f>(G128*'TDCV Values'!$C$5)</f>
        <v>943.36126550016195</v>
      </c>
      <c r="H145" s="122">
        <f>(H128*'TDCV Values'!$D$5)</f>
        <v>865.08755896095431</v>
      </c>
    </row>
    <row r="146" spans="2:14">
      <c r="B146" s="241" t="s">
        <v>75</v>
      </c>
      <c r="C146" s="255"/>
      <c r="D146" s="255"/>
      <c r="E146" s="255"/>
      <c r="F146" s="255"/>
      <c r="G146" s="255"/>
      <c r="H146" s="255"/>
      <c r="I146" t="s">
        <v>76</v>
      </c>
    </row>
    <row r="147" spans="2:14">
      <c r="B147" s="23" t="s">
        <v>64</v>
      </c>
      <c r="C147" s="2" t="s">
        <v>65</v>
      </c>
      <c r="D147" s="23" t="s">
        <v>71</v>
      </c>
      <c r="E147" s="78">
        <f>E129*365</f>
        <v>185.74612337239714</v>
      </c>
      <c r="F147" s="78">
        <f t="shared" ref="F147:H147" si="16">F129*365</f>
        <v>225.91543656338033</v>
      </c>
      <c r="G147" s="153">
        <f t="shared" si="16"/>
        <v>225.91543656338033</v>
      </c>
      <c r="H147" s="129">
        <f t="shared" si="16"/>
        <v>227.49248857328348</v>
      </c>
      <c r="K147" s="18"/>
      <c r="L147" s="18"/>
      <c r="M147" s="18"/>
      <c r="N147" s="18"/>
    </row>
    <row r="148" spans="2:14">
      <c r="B148" s="23" t="s">
        <v>64</v>
      </c>
      <c r="C148" s="2" t="s">
        <v>68</v>
      </c>
      <c r="D148" s="23" t="s">
        <v>71</v>
      </c>
      <c r="E148" s="78">
        <f t="shared" ref="E148:H150" si="17">E130*365</f>
        <v>199.73030837950833</v>
      </c>
      <c r="F148" s="78">
        <f t="shared" si="17"/>
        <v>240.04337294279009</v>
      </c>
      <c r="G148" s="153">
        <f t="shared" si="17"/>
        <v>240.04337294279009</v>
      </c>
      <c r="H148" s="129">
        <f t="shared" si="17"/>
        <v>248.18311707707883</v>
      </c>
      <c r="K148" s="18"/>
      <c r="L148" s="18"/>
      <c r="M148" s="18"/>
      <c r="N148" s="18"/>
    </row>
    <row r="149" spans="2:14">
      <c r="B149" s="23" t="s">
        <v>64</v>
      </c>
      <c r="C149" s="2" t="s">
        <v>69</v>
      </c>
      <c r="D149" s="23" t="s">
        <v>71</v>
      </c>
      <c r="E149" s="78">
        <f t="shared" si="17"/>
        <v>208.65067924577963</v>
      </c>
      <c r="F149" s="78">
        <f t="shared" si="17"/>
        <v>251.50197774936521</v>
      </c>
      <c r="G149" s="153">
        <f t="shared" si="17"/>
        <v>251.50197774936521</v>
      </c>
      <c r="H149" s="129">
        <f t="shared" si="17"/>
        <v>253.51260839384358</v>
      </c>
      <c r="K149" s="18"/>
      <c r="L149" s="18"/>
      <c r="M149" s="18"/>
      <c r="N149" s="18"/>
    </row>
    <row r="150" spans="2:14">
      <c r="B150" s="23" t="s">
        <v>70</v>
      </c>
      <c r="C150" s="2" t="s">
        <v>65</v>
      </c>
      <c r="D150" s="23" t="s">
        <v>71</v>
      </c>
      <c r="E150" s="78">
        <f>E132*365</f>
        <v>104.66535557701116</v>
      </c>
      <c r="F150" s="78">
        <f t="shared" si="17"/>
        <v>106.95229803769392</v>
      </c>
      <c r="G150" s="153">
        <f t="shared" si="17"/>
        <v>106.95229803769392</v>
      </c>
      <c r="H150" s="129">
        <f t="shared" si="17"/>
        <v>108.8123081521622</v>
      </c>
      <c r="K150" s="18"/>
      <c r="L150" s="18"/>
      <c r="M150" s="18"/>
      <c r="N150" s="18"/>
    </row>
    <row r="151" spans="2:14">
      <c r="B151" s="23" t="s">
        <v>70</v>
      </c>
      <c r="C151" s="2" t="s">
        <v>68</v>
      </c>
      <c r="D151" s="23" t="s">
        <v>71</v>
      </c>
      <c r="E151" s="78">
        <f t="shared" ref="E151:H152" si="18">E133*365</f>
        <v>133.2152418834975</v>
      </c>
      <c r="F151" s="78">
        <f t="shared" si="18"/>
        <v>134.27585839095988</v>
      </c>
      <c r="G151" s="153">
        <f t="shared" si="18"/>
        <v>134.27585839095988</v>
      </c>
      <c r="H151" s="129">
        <f t="shared" si="18"/>
        <v>143.94386972251891</v>
      </c>
      <c r="K151" s="18"/>
      <c r="L151" s="18"/>
      <c r="M151" s="18"/>
      <c r="N151" s="18"/>
    </row>
    <row r="152" spans="2:14">
      <c r="B152" s="23" t="s">
        <v>70</v>
      </c>
      <c r="C152" s="2" t="s">
        <v>69</v>
      </c>
      <c r="D152" s="23" t="s">
        <v>71</v>
      </c>
      <c r="E152" s="78">
        <f>E134*365</f>
        <v>123.10713427079558</v>
      </c>
      <c r="F152" s="78">
        <f t="shared" si="18"/>
        <v>126.03007378444933</v>
      </c>
      <c r="G152" s="153">
        <f t="shared" si="18"/>
        <v>126.03007378444933</v>
      </c>
      <c r="H152" s="129">
        <f t="shared" si="18"/>
        <v>128.42044311180013</v>
      </c>
      <c r="K152" s="18"/>
      <c r="L152" s="18"/>
      <c r="M152" s="18"/>
      <c r="N152" s="18"/>
    </row>
    <row r="153" spans="2:14">
      <c r="B153" s="241" t="s">
        <v>77</v>
      </c>
      <c r="C153" s="242"/>
      <c r="D153" s="242"/>
      <c r="E153" s="242"/>
      <c r="F153" s="242"/>
      <c r="G153" s="242"/>
      <c r="H153" s="242"/>
      <c r="I153" t="s">
        <v>78</v>
      </c>
    </row>
    <row r="154" spans="2:14">
      <c r="B154" s="23" t="s">
        <v>64</v>
      </c>
      <c r="C154" s="2" t="s">
        <v>65</v>
      </c>
      <c r="D154" s="2"/>
      <c r="E154" s="16">
        <f>E140+E147</f>
        <v>2138.7785351795583</v>
      </c>
      <c r="F154" s="16">
        <f t="shared" ref="F154:H154" si="19">F140+F147</f>
        <v>1684.8258688078008</v>
      </c>
      <c r="G154" s="150">
        <f t="shared" si="19"/>
        <v>1086.260567087025</v>
      </c>
      <c r="H154" s="123">
        <f t="shared" si="19"/>
        <v>1007.1258025916098</v>
      </c>
      <c r="K154" s="75"/>
      <c r="L154" s="75"/>
      <c r="M154" s="75"/>
      <c r="N154" s="75"/>
    </row>
    <row r="155" spans="2:14">
      <c r="B155" s="23" t="s">
        <v>64</v>
      </c>
      <c r="C155" s="2" t="s">
        <v>68</v>
      </c>
      <c r="D155" s="2"/>
      <c r="E155" s="16">
        <f t="shared" ref="E155:H159" si="20">E141+E148</f>
        <v>2122.5817283347988</v>
      </c>
      <c r="F155" s="16">
        <f t="shared" si="20"/>
        <v>1665.3500356861184</v>
      </c>
      <c r="G155" s="150">
        <f t="shared" si="20"/>
        <v>1069.6757008217089</v>
      </c>
      <c r="H155" s="123">
        <f t="shared" si="20"/>
        <v>1015.2436300444361</v>
      </c>
      <c r="K155" s="75"/>
      <c r="L155" s="75"/>
      <c r="M155" s="75"/>
      <c r="N155" s="75"/>
    </row>
    <row r="156" spans="2:14">
      <c r="B156" s="23" t="s">
        <v>64</v>
      </c>
      <c r="C156" s="2" t="s">
        <v>69</v>
      </c>
      <c r="D156" s="2"/>
      <c r="E156" s="16">
        <f t="shared" si="20"/>
        <v>2265.6746061332924</v>
      </c>
      <c r="F156" s="16">
        <f t="shared" si="20"/>
        <v>1788.1168030505301</v>
      </c>
      <c r="G156" s="150">
        <f t="shared" si="20"/>
        <v>1157.7091749991509</v>
      </c>
      <c r="H156" s="123">
        <f t="shared" si="20"/>
        <v>1074.20772082805</v>
      </c>
      <c r="K156" s="75"/>
      <c r="L156" s="75"/>
      <c r="M156" s="75"/>
      <c r="N156" s="75"/>
    </row>
    <row r="157" spans="2:14">
      <c r="B157" s="23" t="s">
        <v>70</v>
      </c>
      <c r="C157" s="2" t="s">
        <v>65</v>
      </c>
      <c r="D157" s="2"/>
      <c r="E157" s="16">
        <f t="shared" si="20"/>
        <v>2147.3391413988238</v>
      </c>
      <c r="F157" s="16">
        <f t="shared" si="20"/>
        <v>1614.5038114728723</v>
      </c>
      <c r="G157" s="150">
        <f t="shared" si="20"/>
        <v>1002.5584030030041</v>
      </c>
      <c r="H157" s="123">
        <f t="shared" si="20"/>
        <v>930.68825167405464</v>
      </c>
      <c r="K157" s="75"/>
      <c r="L157" s="75"/>
      <c r="M157" s="75"/>
      <c r="N157" s="75"/>
    </row>
    <row r="158" spans="2:14">
      <c r="B158" s="23" t="s">
        <v>70</v>
      </c>
      <c r="C158" s="2" t="s">
        <v>68</v>
      </c>
      <c r="D158" s="2"/>
      <c r="E158" s="16">
        <f t="shared" si="20"/>
        <v>2235.2738296769371</v>
      </c>
      <c r="F158" s="16">
        <f t="shared" si="20"/>
        <v>1669.8115857885966</v>
      </c>
      <c r="G158" s="150">
        <f t="shared" si="20"/>
        <v>1013.6960994126279</v>
      </c>
      <c r="H158" s="123">
        <f t="shared" si="20"/>
        <v>939.02503571037278</v>
      </c>
      <c r="K158" s="75"/>
      <c r="L158" s="75"/>
      <c r="M158" s="75"/>
      <c r="N158" s="75"/>
    </row>
    <row r="159" spans="2:14">
      <c r="B159" s="23" t="s">
        <v>70</v>
      </c>
      <c r="C159" s="2" t="s">
        <v>69</v>
      </c>
      <c r="D159" s="2"/>
      <c r="E159" s="16">
        <f t="shared" si="20"/>
        <v>2274.5282301377483</v>
      </c>
      <c r="F159" s="16">
        <f t="shared" si="20"/>
        <v>1713.8745811171395</v>
      </c>
      <c r="G159" s="150">
        <f t="shared" si="20"/>
        <v>1069.3913392846114</v>
      </c>
      <c r="H159" s="123">
        <f t="shared" si="20"/>
        <v>993.50800207275438</v>
      </c>
      <c r="K159" s="75"/>
      <c r="L159" s="75"/>
      <c r="M159" s="75"/>
      <c r="N159" s="75"/>
    </row>
    <row r="160" spans="2:14">
      <c r="B160" s="251" t="s">
        <v>77</v>
      </c>
      <c r="C160" s="251"/>
      <c r="D160" s="251"/>
      <c r="E160" s="251"/>
      <c r="F160" s="251"/>
      <c r="G160" s="251"/>
      <c r="H160" s="251"/>
      <c r="I160" t="s">
        <v>79</v>
      </c>
      <c r="K160" s="79"/>
      <c r="L160" s="79"/>
      <c r="M160" s="79"/>
      <c r="N160" s="79"/>
    </row>
    <row r="161" spans="1:14">
      <c r="B161" s="23" t="s">
        <v>80</v>
      </c>
      <c r="C161" s="2" t="s">
        <v>65</v>
      </c>
      <c r="D161" s="2"/>
      <c r="E161" s="16">
        <f>E154+E157</f>
        <v>4286.1176765783821</v>
      </c>
      <c r="F161" s="16">
        <f t="shared" ref="F161:H161" si="21">F154+F157</f>
        <v>3299.3296802806731</v>
      </c>
      <c r="G161" s="150">
        <f t="shared" si="21"/>
        <v>2088.8189700900293</v>
      </c>
      <c r="H161" s="123">
        <f t="shared" si="21"/>
        <v>1937.8140542656645</v>
      </c>
      <c r="K161" s="75"/>
      <c r="L161" s="75"/>
      <c r="M161" s="75"/>
      <c r="N161" s="75"/>
    </row>
    <row r="162" spans="1:14">
      <c r="B162" s="23" t="s">
        <v>80</v>
      </c>
      <c r="C162" s="2" t="s">
        <v>68</v>
      </c>
      <c r="D162" s="2"/>
      <c r="E162" s="16">
        <f t="shared" ref="E162:H163" si="22">E155+E158</f>
        <v>4357.8555580117354</v>
      </c>
      <c r="F162" s="16">
        <f t="shared" si="22"/>
        <v>3335.161621474715</v>
      </c>
      <c r="G162" s="150">
        <f t="shared" si="22"/>
        <v>2083.3718002343367</v>
      </c>
      <c r="H162" s="123">
        <f t="shared" si="22"/>
        <v>1954.2686657548088</v>
      </c>
      <c r="K162" s="75"/>
      <c r="L162" s="75"/>
      <c r="M162" s="75"/>
      <c r="N162" s="75"/>
    </row>
    <row r="163" spans="1:14">
      <c r="B163" s="23" t="s">
        <v>80</v>
      </c>
      <c r="C163" s="2" t="s">
        <v>69</v>
      </c>
      <c r="D163" s="2"/>
      <c r="E163" s="16">
        <f t="shared" si="22"/>
        <v>4540.2028362710407</v>
      </c>
      <c r="F163" s="16">
        <f t="shared" si="22"/>
        <v>3501.9913841676698</v>
      </c>
      <c r="G163" s="150">
        <f t="shared" si="22"/>
        <v>2227.1005142837621</v>
      </c>
      <c r="H163" s="123">
        <f t="shared" si="22"/>
        <v>2067.7157229008044</v>
      </c>
      <c r="K163" s="75"/>
      <c r="L163" s="75"/>
      <c r="M163" s="75"/>
      <c r="N163" s="75"/>
    </row>
    <row r="164" spans="1:14">
      <c r="E164" s="26"/>
      <c r="F164" s="26"/>
      <c r="G164" s="26"/>
      <c r="H164" s="124"/>
      <c r="I164" s="26"/>
    </row>
    <row r="165" spans="1:14" s="66" customFormat="1">
      <c r="A165" s="65" t="s">
        <v>98</v>
      </c>
      <c r="B165" s="171"/>
      <c r="E165" s="80"/>
      <c r="F165" s="80"/>
      <c r="G165" s="80"/>
      <c r="H165" s="130"/>
      <c r="I165" s="80"/>
    </row>
    <row r="166" spans="1:14">
      <c r="A166" s="8"/>
      <c r="E166" s="56"/>
      <c r="F166" s="56"/>
      <c r="G166" s="56"/>
      <c r="H166" s="131"/>
      <c r="I166" s="56"/>
    </row>
    <row r="167" spans="1:14">
      <c r="B167" s="168" t="s">
        <v>99</v>
      </c>
      <c r="E167" s="26"/>
      <c r="F167" s="26"/>
      <c r="G167" s="26"/>
      <c r="H167" s="124"/>
      <c r="I167" s="26"/>
    </row>
    <row r="168" spans="1:14" ht="25.5">
      <c r="B168" s="23"/>
      <c r="C168" s="2"/>
      <c r="D168" s="2"/>
      <c r="E168" s="24" t="s">
        <v>50</v>
      </c>
      <c r="F168" s="24" t="s">
        <v>51</v>
      </c>
      <c r="G168" s="146" t="s">
        <v>52</v>
      </c>
      <c r="H168" s="117" t="s">
        <v>53</v>
      </c>
    </row>
    <row r="169" spans="1:14">
      <c r="B169" s="169" t="s">
        <v>55</v>
      </c>
      <c r="C169" s="5" t="s">
        <v>56</v>
      </c>
      <c r="D169" s="5" t="s">
        <v>57</v>
      </c>
      <c r="E169" s="22" t="s">
        <v>58</v>
      </c>
      <c r="F169" s="22" t="s">
        <v>59</v>
      </c>
      <c r="G169" s="147" t="s">
        <v>60</v>
      </c>
      <c r="H169" s="118" t="s">
        <v>61</v>
      </c>
      <c r="I169" t="s">
        <v>100</v>
      </c>
    </row>
    <row r="170" spans="1:14">
      <c r="B170" s="23" t="s">
        <v>64</v>
      </c>
      <c r="C170" s="2" t="s">
        <v>65</v>
      </c>
      <c r="D170" s="23" t="s">
        <v>71</v>
      </c>
      <c r="E170" s="16">
        <f>E147</f>
        <v>185.74612337239714</v>
      </c>
      <c r="F170" s="16">
        <f>F147</f>
        <v>225.91543656338033</v>
      </c>
      <c r="G170" s="150">
        <f t="shared" ref="F170:H171" si="23">G147</f>
        <v>225.91543656338033</v>
      </c>
      <c r="H170" s="123">
        <f t="shared" si="23"/>
        <v>227.49248857328348</v>
      </c>
      <c r="I170" s="18"/>
      <c r="K170" s="18"/>
      <c r="L170" s="18"/>
      <c r="M170" s="18"/>
      <c r="N170" s="18"/>
    </row>
    <row r="171" spans="1:14">
      <c r="B171" s="23" t="s">
        <v>64</v>
      </c>
      <c r="C171" s="2" t="s">
        <v>68</v>
      </c>
      <c r="D171" s="23" t="s">
        <v>71</v>
      </c>
      <c r="E171" s="16">
        <f>E148</f>
        <v>199.73030837950833</v>
      </c>
      <c r="F171" s="16">
        <f t="shared" si="23"/>
        <v>240.04337294279009</v>
      </c>
      <c r="G171" s="150">
        <f t="shared" si="23"/>
        <v>240.04337294279009</v>
      </c>
      <c r="H171" s="123">
        <f t="shared" si="23"/>
        <v>248.18311707707883</v>
      </c>
      <c r="I171" s="18"/>
      <c r="K171" s="18"/>
      <c r="L171" s="18"/>
      <c r="M171" s="18"/>
      <c r="N171" s="18"/>
    </row>
    <row r="172" spans="1:14">
      <c r="B172" s="23" t="s">
        <v>70</v>
      </c>
      <c r="C172" s="2" t="s">
        <v>65</v>
      </c>
      <c r="D172" s="23" t="s">
        <v>71</v>
      </c>
      <c r="E172" s="16">
        <f>E150</f>
        <v>104.66535557701116</v>
      </c>
      <c r="F172" s="16">
        <f t="shared" ref="F172:H173" si="24">F150</f>
        <v>106.95229803769392</v>
      </c>
      <c r="G172" s="150">
        <f t="shared" si="24"/>
        <v>106.95229803769392</v>
      </c>
      <c r="H172" s="123">
        <f t="shared" si="24"/>
        <v>108.8123081521622</v>
      </c>
      <c r="I172" s="18"/>
      <c r="K172" s="18"/>
      <c r="L172" s="18"/>
      <c r="M172" s="18"/>
      <c r="N172" s="18"/>
    </row>
    <row r="173" spans="1:14">
      <c r="B173" s="23" t="s">
        <v>70</v>
      </c>
      <c r="C173" s="2" t="s">
        <v>68</v>
      </c>
      <c r="D173" s="23" t="s">
        <v>71</v>
      </c>
      <c r="E173" s="16">
        <f>E151</f>
        <v>133.2152418834975</v>
      </c>
      <c r="F173" s="16">
        <f t="shared" si="24"/>
        <v>134.27585839095988</v>
      </c>
      <c r="G173" s="150">
        <f t="shared" si="24"/>
        <v>134.27585839095988</v>
      </c>
      <c r="H173" s="123">
        <f t="shared" si="24"/>
        <v>143.94386972251891</v>
      </c>
      <c r="I173" s="18"/>
      <c r="K173" s="18"/>
      <c r="L173" s="18"/>
      <c r="M173" s="18"/>
      <c r="N173" s="18"/>
    </row>
    <row r="175" spans="1:14">
      <c r="B175" s="172" t="s">
        <v>25</v>
      </c>
      <c r="C175" s="82"/>
      <c r="D175" s="82"/>
      <c r="E175" s="82"/>
      <c r="F175" s="82"/>
      <c r="G175" s="82"/>
      <c r="H175" s="132"/>
    </row>
    <row r="176" spans="1:14" ht="25.5">
      <c r="E176" s="24" t="s">
        <v>50</v>
      </c>
      <c r="F176" s="24" t="s">
        <v>51</v>
      </c>
      <c r="G176" s="146" t="s">
        <v>52</v>
      </c>
      <c r="H176" s="117" t="s">
        <v>53</v>
      </c>
    </row>
    <row r="177" spans="2:14">
      <c r="B177" s="169" t="s">
        <v>55</v>
      </c>
      <c r="C177" s="5" t="s">
        <v>101</v>
      </c>
      <c r="D177" s="5" t="s">
        <v>57</v>
      </c>
      <c r="E177" s="53" t="s">
        <v>58</v>
      </c>
      <c r="F177" s="53" t="s">
        <v>59</v>
      </c>
      <c r="G177" s="154" t="s">
        <v>60</v>
      </c>
      <c r="H177" s="133" t="s">
        <v>61</v>
      </c>
      <c r="I177" t="s">
        <v>102</v>
      </c>
    </row>
    <row r="178" spans="2:14">
      <c r="B178" s="23" t="s">
        <v>64</v>
      </c>
      <c r="C178" s="2" t="s">
        <v>103</v>
      </c>
      <c r="D178" s="23" t="s">
        <v>71</v>
      </c>
      <c r="E178" s="83">
        <f>E171-E170</f>
        <v>13.984185007111193</v>
      </c>
      <c r="F178" s="83">
        <f>F171-F170</f>
        <v>14.127936379409761</v>
      </c>
      <c r="G178" s="155">
        <f>G171-G170</f>
        <v>14.127936379409761</v>
      </c>
      <c r="H178" s="134">
        <f>H171-H170</f>
        <v>20.690628503795352</v>
      </c>
      <c r="J178" s="18"/>
      <c r="K178" s="18"/>
      <c r="L178" s="18"/>
      <c r="M178" s="18"/>
      <c r="N178" s="18"/>
    </row>
    <row r="179" spans="2:14">
      <c r="B179" s="23" t="s">
        <v>70</v>
      </c>
      <c r="C179" s="2" t="s">
        <v>103</v>
      </c>
      <c r="D179" s="23" t="s">
        <v>71</v>
      </c>
      <c r="E179" s="83">
        <f>E173-E172</f>
        <v>28.549886306486343</v>
      </c>
      <c r="F179" s="83">
        <f>F173-F172</f>
        <v>27.323560353265961</v>
      </c>
      <c r="G179" s="155">
        <f>G173-G172</f>
        <v>27.323560353265961</v>
      </c>
      <c r="H179" s="134">
        <f>H173-H172</f>
        <v>35.131561570356709</v>
      </c>
      <c r="J179" s="18"/>
      <c r="K179" s="18"/>
      <c r="L179" s="18"/>
      <c r="M179" s="18"/>
      <c r="N179" s="18"/>
    </row>
    <row r="180" spans="2:14">
      <c r="E180" s="84"/>
      <c r="F180" s="84"/>
      <c r="G180" s="84"/>
    </row>
    <row r="181" spans="2:14">
      <c r="F181" s="18"/>
      <c r="G181" s="18"/>
      <c r="H181" s="135"/>
    </row>
    <row r="182" spans="2:14">
      <c r="B182" s="168" t="s">
        <v>104</v>
      </c>
      <c r="E182" s="11"/>
    </row>
    <row r="183" spans="2:14" ht="25.5" customHeight="1">
      <c r="B183" s="173" t="s">
        <v>55</v>
      </c>
      <c r="C183" s="22" t="s">
        <v>68</v>
      </c>
      <c r="D183" s="22" t="s">
        <v>65</v>
      </c>
      <c r="E183" s="249" t="s">
        <v>105</v>
      </c>
      <c r="F183" s="249"/>
      <c r="I183" s="162" t="s">
        <v>106</v>
      </c>
      <c r="J183" s="252" t="s">
        <v>106</v>
      </c>
      <c r="K183" s="253"/>
      <c r="L183" s="254"/>
    </row>
    <row r="184" spans="2:14">
      <c r="B184" s="23" t="s">
        <v>64</v>
      </c>
      <c r="C184" s="50">
        <f>'Customer Numbers - Southern Sco'!$D$5</f>
        <v>373062</v>
      </c>
      <c r="D184" s="50">
        <f>'Customer Numbers - Southern Sco'!$C$5</f>
        <v>1242084</v>
      </c>
      <c r="E184" s="250">
        <f>C184/(C184+D184)</f>
        <v>0.23097726149834133</v>
      </c>
      <c r="F184" s="250"/>
      <c r="I184" s="86">
        <f>E192*D184+C184*E193</f>
        <v>305224076.20755661</v>
      </c>
      <c r="J184" s="85">
        <f>E192*D184+C184*E193</f>
        <v>305224076.20755661</v>
      </c>
      <c r="K184" s="86">
        <f>E170*D184+E171*C184</f>
        <v>305224076.20755666</v>
      </c>
      <c r="L184" s="87">
        <f>J184-K184</f>
        <v>0</v>
      </c>
    </row>
    <row r="185" spans="2:14">
      <c r="B185" s="23" t="s">
        <v>70</v>
      </c>
      <c r="C185" s="50">
        <f>'Customer Numbers - Southern Sco'!$D$10</f>
        <v>269384</v>
      </c>
      <c r="D185" s="50">
        <f>'Customer Numbers - Southern Sco'!$C$10</f>
        <v>1114251</v>
      </c>
      <c r="E185" s="250">
        <f>C185/(C185+D185)</f>
        <v>0.19469296454628568</v>
      </c>
      <c r="F185" s="250"/>
      <c r="I185" s="88"/>
      <c r="J185" s="89"/>
      <c r="K185" s="89"/>
      <c r="L185" s="247"/>
      <c r="M185" s="247"/>
    </row>
    <row r="187" spans="2:14">
      <c r="B187" s="168" t="s">
        <v>107</v>
      </c>
    </row>
    <row r="188" spans="2:14">
      <c r="B188" s="248" t="s">
        <v>108</v>
      </c>
      <c r="C188" s="248"/>
      <c r="D188" s="54">
        <v>1</v>
      </c>
    </row>
    <row r="190" spans="2:14" ht="25.5">
      <c r="B190" s="23"/>
      <c r="C190" s="2"/>
      <c r="D190" s="2"/>
      <c r="E190" s="24" t="s">
        <v>50</v>
      </c>
      <c r="F190" s="24" t="s">
        <v>51</v>
      </c>
      <c r="G190" s="146" t="s">
        <v>52</v>
      </c>
      <c r="H190" s="117" t="s">
        <v>53</v>
      </c>
    </row>
    <row r="191" spans="2:14">
      <c r="B191" s="169" t="s">
        <v>55</v>
      </c>
      <c r="C191" s="5" t="s">
        <v>56</v>
      </c>
      <c r="D191" s="5" t="s">
        <v>57</v>
      </c>
      <c r="E191" s="22" t="s">
        <v>58</v>
      </c>
      <c r="F191" s="22" t="s">
        <v>59</v>
      </c>
      <c r="G191" s="147" t="s">
        <v>60</v>
      </c>
      <c r="H191" s="118" t="s">
        <v>61</v>
      </c>
      <c r="I191" t="s">
        <v>109</v>
      </c>
    </row>
    <row r="192" spans="2:14">
      <c r="B192" s="23" t="s">
        <v>64</v>
      </c>
      <c r="C192" s="2" t="s">
        <v>65</v>
      </c>
      <c r="D192" s="23" t="s">
        <v>71</v>
      </c>
      <c r="E192" s="69">
        <f>IF(E178&lt;0,E170,E170+($E$184*E178)*$D$188)</f>
        <v>188.97615212962583</v>
      </c>
      <c r="F192" s="69">
        <f>IF(F178&lt;0,F170,F170+($E$184*F178)*$D$188)</f>
        <v>229.17866861891918</v>
      </c>
      <c r="G192" s="149">
        <f>IF(G178&lt;0,G170,G170+($E$184*G178)*$D$188)</f>
        <v>229.17866861891918</v>
      </c>
      <c r="H192" s="122">
        <f>IF(H178&lt;0,H170,H170+($E$184*H178)*$D$188)</f>
        <v>232.27155328376966</v>
      </c>
      <c r="I192" s="12" t="s">
        <v>110</v>
      </c>
    </row>
    <row r="193" spans="2:14">
      <c r="B193" s="23" t="s">
        <v>64</v>
      </c>
      <c r="C193" s="2" t="s">
        <v>68</v>
      </c>
      <c r="D193" s="23" t="s">
        <v>71</v>
      </c>
      <c r="E193" s="90">
        <f>IF(E178&lt;=0,E171,E192+E178*(1-$D$188))</f>
        <v>188.97615212962583</v>
      </c>
      <c r="F193" s="90">
        <f>IF(F178&lt;=0,F171,F192+F178*(1-$D$188))</f>
        <v>229.17866861891918</v>
      </c>
      <c r="G193" s="156">
        <f>IF(G178&lt;=0,G171,G192+G178*(1-$D$188))</f>
        <v>229.17866861891918</v>
      </c>
      <c r="H193" s="137">
        <f>IF(H178&lt;=0,H171,H192+H178*(1-$D$188))</f>
        <v>232.27155328376966</v>
      </c>
      <c r="I193" s="18" t="s">
        <v>111</v>
      </c>
      <c r="K193" s="18"/>
      <c r="L193" s="18"/>
      <c r="M193" s="18"/>
      <c r="N193" s="18"/>
    </row>
    <row r="194" spans="2:14">
      <c r="B194" s="23" t="s">
        <v>70</v>
      </c>
      <c r="C194" s="2" t="s">
        <v>65</v>
      </c>
      <c r="D194" s="23" t="s">
        <v>71</v>
      </c>
      <c r="E194" s="69">
        <f>IF(E179&lt;0,E172,E172+($E$185*E179)*$D$188)</f>
        <v>110.22381757948038</v>
      </c>
      <c r="F194" s="69">
        <f>IF(F179&lt;0,F172,F172+($E$185*F179)*$D$188)</f>
        <v>112.27200300483062</v>
      </c>
      <c r="G194" s="149">
        <f>IF(G179&lt;0,G172,G172+($E$185*G179)*$D$188)</f>
        <v>112.27200300483062</v>
      </c>
      <c r="H194" s="122">
        <f>IF(H179&lt;0,H172,H172+($E$185*H179)*$D$188)</f>
        <v>115.65217602343532</v>
      </c>
      <c r="I194" s="18"/>
      <c r="K194" s="18"/>
      <c r="L194" s="18"/>
      <c r="M194" s="18"/>
      <c r="N194" s="18"/>
    </row>
    <row r="195" spans="2:14">
      <c r="B195" s="23" t="s">
        <v>70</v>
      </c>
      <c r="C195" s="2" t="s">
        <v>68</v>
      </c>
      <c r="D195" s="23" t="s">
        <v>71</v>
      </c>
      <c r="E195" s="69">
        <f>IF(E179&lt;=0,E173,E194+E179*(1-$D$188))</f>
        <v>110.22381757948038</v>
      </c>
      <c r="F195" s="69">
        <f>IF(F179&lt;=0,F173,F194+F179*(1-$D$188))</f>
        <v>112.27200300483062</v>
      </c>
      <c r="G195" s="149">
        <f>IF(G179&lt;=0,G173,G194+G179*(1-$D$188))</f>
        <v>112.27200300483062</v>
      </c>
      <c r="H195" s="122">
        <f>IF(H179&lt;=0,H173,H194+H179*(1-$D$188))</f>
        <v>115.65217602343532</v>
      </c>
      <c r="I195" s="18"/>
      <c r="K195" s="18"/>
      <c r="L195" s="18"/>
      <c r="M195" s="18"/>
      <c r="N195" s="18"/>
    </row>
    <row r="196" spans="2:14">
      <c r="E196" s="84"/>
      <c r="F196" s="84"/>
      <c r="I196" s="18"/>
      <c r="K196" s="18"/>
      <c r="L196" s="18"/>
      <c r="M196" s="18"/>
      <c r="N196" s="18"/>
    </row>
    <row r="197" spans="2:14">
      <c r="B197" s="168" t="s">
        <v>112</v>
      </c>
    </row>
    <row r="198" spans="2:14" ht="25.5">
      <c r="B198" s="23"/>
      <c r="C198" s="2"/>
      <c r="D198" s="2"/>
      <c r="E198" s="24" t="s">
        <v>50</v>
      </c>
      <c r="F198" s="24" t="s">
        <v>51</v>
      </c>
      <c r="G198" s="146" t="s">
        <v>52</v>
      </c>
      <c r="H198" s="117" t="s">
        <v>53</v>
      </c>
    </row>
    <row r="199" spans="2:14">
      <c r="B199" s="169" t="s">
        <v>55</v>
      </c>
      <c r="C199" s="5" t="s">
        <v>56</v>
      </c>
      <c r="D199" s="5" t="s">
        <v>57</v>
      </c>
      <c r="E199" s="22" t="s">
        <v>58</v>
      </c>
      <c r="F199" s="22" t="s">
        <v>59</v>
      </c>
      <c r="G199" s="147" t="s">
        <v>60</v>
      </c>
      <c r="H199" s="118" t="s">
        <v>61</v>
      </c>
      <c r="I199" t="s">
        <v>113</v>
      </c>
    </row>
    <row r="200" spans="2:14">
      <c r="B200" s="23" t="s">
        <v>64</v>
      </c>
      <c r="C200" s="2" t="s">
        <v>65</v>
      </c>
      <c r="D200" s="23" t="s">
        <v>71</v>
      </c>
      <c r="E200" s="16">
        <f>E192/365</f>
        <v>0.51774288254692014</v>
      </c>
      <c r="F200" s="16">
        <f t="shared" ref="F200:H203" si="25">F192/365</f>
        <v>0.62788676333950455</v>
      </c>
      <c r="G200" s="150">
        <f t="shared" si="25"/>
        <v>0.62788676333950455</v>
      </c>
      <c r="H200" s="123">
        <f t="shared" si="25"/>
        <v>0.63636041995553327</v>
      </c>
      <c r="I200" s="56"/>
      <c r="K200" s="56"/>
      <c r="L200" s="56"/>
      <c r="M200" s="56"/>
      <c r="N200" s="56"/>
    </row>
    <row r="201" spans="2:14">
      <c r="B201" s="23" t="s">
        <v>64</v>
      </c>
      <c r="C201" s="2" t="s">
        <v>68</v>
      </c>
      <c r="D201" s="23" t="s">
        <v>71</v>
      </c>
      <c r="E201" s="16">
        <f t="shared" ref="E201:G203" si="26">E193/365</f>
        <v>0.51774288254692014</v>
      </c>
      <c r="F201" s="16">
        <f t="shared" si="26"/>
        <v>0.62788676333950455</v>
      </c>
      <c r="G201" s="150">
        <f>G193/365</f>
        <v>0.62788676333950455</v>
      </c>
      <c r="H201" s="123">
        <f t="shared" si="25"/>
        <v>0.63636041995553327</v>
      </c>
      <c r="I201" s="56"/>
      <c r="K201" s="56"/>
      <c r="L201" s="56"/>
      <c r="M201" s="56"/>
      <c r="N201" s="56"/>
    </row>
    <row r="202" spans="2:14">
      <c r="B202" s="23" t="s">
        <v>70</v>
      </c>
      <c r="C202" s="2" t="s">
        <v>65</v>
      </c>
      <c r="D202" s="23" t="s">
        <v>71</v>
      </c>
      <c r="E202" s="16">
        <f t="shared" si="26"/>
        <v>0.30198306186159007</v>
      </c>
      <c r="F202" s="16">
        <f t="shared" si="26"/>
        <v>0.30759452878035787</v>
      </c>
      <c r="G202" s="150">
        <f t="shared" si="26"/>
        <v>0.30759452878035787</v>
      </c>
      <c r="H202" s="123">
        <f t="shared" si="25"/>
        <v>0.31685527677653513</v>
      </c>
      <c r="I202" s="56"/>
      <c r="K202" s="56"/>
      <c r="L202" s="56"/>
      <c r="M202" s="56"/>
      <c r="N202" s="56"/>
    </row>
    <row r="203" spans="2:14">
      <c r="B203" s="23" t="s">
        <v>70</v>
      </c>
      <c r="C203" s="2" t="s">
        <v>68</v>
      </c>
      <c r="D203" s="23" t="s">
        <v>71</v>
      </c>
      <c r="E203" s="16">
        <f t="shared" si="26"/>
        <v>0.30198306186159007</v>
      </c>
      <c r="F203" s="16">
        <f t="shared" si="26"/>
        <v>0.30759452878035787</v>
      </c>
      <c r="G203" s="150">
        <f t="shared" si="26"/>
        <v>0.30759452878035787</v>
      </c>
      <c r="H203" s="123">
        <f t="shared" si="25"/>
        <v>0.31685527677653513</v>
      </c>
      <c r="I203" s="56"/>
      <c r="K203" s="56"/>
      <c r="L203" s="56"/>
      <c r="M203" s="56"/>
      <c r="N203" s="56"/>
    </row>
    <row r="205" spans="2:14">
      <c r="B205" s="172" t="s">
        <v>26</v>
      </c>
      <c r="C205" s="82"/>
      <c r="D205" s="82"/>
      <c r="E205" s="82"/>
      <c r="F205" s="82"/>
      <c r="G205" s="82"/>
      <c r="H205" s="132"/>
    </row>
    <row r="206" spans="2:14" ht="25.5">
      <c r="B206" s="23"/>
      <c r="C206" s="2"/>
      <c r="D206" s="2"/>
      <c r="E206" s="24" t="s">
        <v>50</v>
      </c>
      <c r="F206" s="24" t="s">
        <v>51</v>
      </c>
      <c r="G206" s="146" t="s">
        <v>52</v>
      </c>
      <c r="H206" s="117" t="s">
        <v>53</v>
      </c>
    </row>
    <row r="207" spans="2:14">
      <c r="B207" s="169" t="s">
        <v>55</v>
      </c>
      <c r="C207" s="5" t="s">
        <v>56</v>
      </c>
      <c r="D207" s="5" t="s">
        <v>57</v>
      </c>
      <c r="E207" s="22" t="s">
        <v>58</v>
      </c>
      <c r="F207" s="22" t="s">
        <v>59</v>
      </c>
      <c r="G207" s="147" t="s">
        <v>60</v>
      </c>
      <c r="H207" s="118" t="s">
        <v>61</v>
      </c>
      <c r="I207" t="s">
        <v>114</v>
      </c>
    </row>
    <row r="208" spans="2:14">
      <c r="B208" s="23" t="s">
        <v>64</v>
      </c>
      <c r="C208" s="2" t="s">
        <v>65</v>
      </c>
      <c r="D208" s="23" t="s">
        <v>71</v>
      </c>
      <c r="E208" s="69">
        <f>E192-E170</f>
        <v>3.2300287572286948</v>
      </c>
      <c r="F208" s="69">
        <f t="shared" ref="E208:H211" si="27">F192-F170</f>
        <v>3.2632320555388503</v>
      </c>
      <c r="G208" s="149">
        <f t="shared" si="27"/>
        <v>3.2632320555388503</v>
      </c>
      <c r="H208" s="122">
        <f t="shared" si="27"/>
        <v>4.7790647104861819</v>
      </c>
      <c r="I208" s="56"/>
      <c r="K208" s="56"/>
      <c r="L208" s="56"/>
      <c r="M208" s="56"/>
      <c r="N208" s="56"/>
    </row>
    <row r="209" spans="2:14">
      <c r="B209" s="23" t="s">
        <v>64</v>
      </c>
      <c r="C209" s="2" t="s">
        <v>68</v>
      </c>
      <c r="D209" s="23" t="s">
        <v>71</v>
      </c>
      <c r="E209" s="69">
        <f t="shared" si="27"/>
        <v>-10.754156249882499</v>
      </c>
      <c r="F209" s="69">
        <f t="shared" si="27"/>
        <v>-10.86470432387091</v>
      </c>
      <c r="G209" s="149">
        <f t="shared" si="27"/>
        <v>-10.86470432387091</v>
      </c>
      <c r="H209" s="122">
        <f t="shared" si="27"/>
        <v>-15.91156379330917</v>
      </c>
      <c r="I209" s="56"/>
      <c r="K209" s="56"/>
      <c r="L209" s="56"/>
      <c r="M209" s="56"/>
      <c r="N209" s="56"/>
    </row>
    <row r="210" spans="2:14">
      <c r="B210" s="23" t="s">
        <v>70</v>
      </c>
      <c r="C210" s="2" t="s">
        <v>65</v>
      </c>
      <c r="D210" s="23" t="s">
        <v>71</v>
      </c>
      <c r="E210" s="69">
        <f t="shared" si="27"/>
        <v>5.5584620024692271</v>
      </c>
      <c r="F210" s="69">
        <f t="shared" si="27"/>
        <v>5.3197049671367012</v>
      </c>
      <c r="G210" s="149">
        <f t="shared" si="27"/>
        <v>5.3197049671367012</v>
      </c>
      <c r="H210" s="122">
        <f t="shared" si="27"/>
        <v>6.839867871273114</v>
      </c>
      <c r="I210" s="56"/>
      <c r="K210" s="56"/>
      <c r="L210" s="56"/>
      <c r="M210" s="56"/>
      <c r="N210" s="56"/>
    </row>
    <row r="211" spans="2:14">
      <c r="B211" s="23" t="s">
        <v>70</v>
      </c>
      <c r="C211" s="2" t="s">
        <v>68</v>
      </c>
      <c r="D211" s="23" t="s">
        <v>71</v>
      </c>
      <c r="E211" s="69">
        <f t="shared" si="27"/>
        <v>-22.991424304017116</v>
      </c>
      <c r="F211" s="69">
        <f t="shared" si="27"/>
        <v>-22.00385538612926</v>
      </c>
      <c r="G211" s="149">
        <f t="shared" si="27"/>
        <v>-22.00385538612926</v>
      </c>
      <c r="H211" s="122">
        <f t="shared" si="27"/>
        <v>-28.291693699083595</v>
      </c>
      <c r="I211" s="56"/>
      <c r="K211" s="56"/>
      <c r="L211" s="56"/>
      <c r="M211" s="56"/>
      <c r="N211" s="56"/>
    </row>
    <row r="213" spans="2:14">
      <c r="B213" s="172" t="s">
        <v>27</v>
      </c>
      <c r="C213" s="82"/>
      <c r="D213" s="82"/>
      <c r="E213" s="82"/>
      <c r="F213" s="82"/>
      <c r="G213" s="82"/>
      <c r="H213" s="132"/>
    </row>
    <row r="214" spans="2:14" ht="25.5">
      <c r="B214" s="23"/>
      <c r="C214" s="2"/>
      <c r="D214" s="2"/>
      <c r="E214" s="24" t="s">
        <v>50</v>
      </c>
      <c r="F214" s="24" t="s">
        <v>51</v>
      </c>
      <c r="G214" s="146" t="s">
        <v>52</v>
      </c>
      <c r="H214" s="117" t="s">
        <v>53</v>
      </c>
    </row>
    <row r="215" spans="2:14">
      <c r="B215" s="169" t="s">
        <v>55</v>
      </c>
      <c r="C215" s="5" t="s">
        <v>56</v>
      </c>
      <c r="D215" s="5" t="s">
        <v>57</v>
      </c>
      <c r="E215" s="22" t="s">
        <v>58</v>
      </c>
      <c r="F215" s="22" t="s">
        <v>59</v>
      </c>
      <c r="G215" s="147" t="s">
        <v>60</v>
      </c>
      <c r="H215" s="118" t="s">
        <v>61</v>
      </c>
      <c r="I215" t="s">
        <v>115</v>
      </c>
    </row>
    <row r="216" spans="2:14">
      <c r="B216" s="23" t="s">
        <v>64</v>
      </c>
      <c r="C216" s="2" t="s">
        <v>65</v>
      </c>
      <c r="D216" s="23" t="s">
        <v>71</v>
      </c>
      <c r="E216" s="16">
        <f>E208/365</f>
        <v>8.8493938554210817E-3</v>
      </c>
      <c r="F216" s="16">
        <f t="shared" ref="E216:H219" si="28">F208/365</f>
        <v>8.9403617959968509E-3</v>
      </c>
      <c r="G216" s="150">
        <f t="shared" si="28"/>
        <v>8.9403617959968509E-3</v>
      </c>
      <c r="H216" s="123">
        <f t="shared" si="28"/>
        <v>1.3093327973934745E-2</v>
      </c>
      <c r="J216" s="56"/>
      <c r="K216" s="56"/>
      <c r="L216" s="56"/>
      <c r="M216" s="56"/>
      <c r="N216" s="56"/>
    </row>
    <row r="217" spans="2:14">
      <c r="B217" s="23" t="s">
        <v>64</v>
      </c>
      <c r="C217" s="2" t="s">
        <v>68</v>
      </c>
      <c r="D217" s="23" t="s">
        <v>71</v>
      </c>
      <c r="E217" s="16">
        <f t="shared" si="28"/>
        <v>-2.9463441780499998E-2</v>
      </c>
      <c r="F217" s="16">
        <f t="shared" si="28"/>
        <v>-2.9766313216084684E-2</v>
      </c>
      <c r="G217" s="150">
        <f t="shared" si="28"/>
        <v>-2.9766313216084684E-2</v>
      </c>
      <c r="H217" s="123">
        <f t="shared" si="28"/>
        <v>-4.3593325461121012E-2</v>
      </c>
      <c r="J217" s="56"/>
      <c r="K217" s="56"/>
      <c r="L217" s="56"/>
      <c r="M217" s="56"/>
      <c r="N217" s="56"/>
    </row>
    <row r="218" spans="2:14">
      <c r="B218" s="23" t="s">
        <v>70</v>
      </c>
      <c r="C218" s="2" t="s">
        <v>65</v>
      </c>
      <c r="D218" s="23" t="s">
        <v>71</v>
      </c>
      <c r="E218" s="16">
        <f t="shared" si="28"/>
        <v>1.5228663020463636E-2</v>
      </c>
      <c r="F218" s="16">
        <f t="shared" si="28"/>
        <v>1.4574534156538907E-2</v>
      </c>
      <c r="G218" s="150">
        <f t="shared" si="28"/>
        <v>1.4574534156538907E-2</v>
      </c>
      <c r="H218" s="123">
        <f t="shared" si="28"/>
        <v>1.8739364030885244E-2</v>
      </c>
      <c r="J218" s="56"/>
      <c r="K218" s="56"/>
      <c r="L218" s="56"/>
      <c r="M218" s="56"/>
      <c r="N218" s="56"/>
    </row>
    <row r="219" spans="2:14">
      <c r="B219" s="23" t="s">
        <v>70</v>
      </c>
      <c r="C219" s="2" t="s">
        <v>68</v>
      </c>
      <c r="D219" s="23" t="s">
        <v>71</v>
      </c>
      <c r="E219" s="16">
        <f t="shared" si="28"/>
        <v>-6.2990203572649631E-2</v>
      </c>
      <c r="F219" s="16">
        <f t="shared" si="28"/>
        <v>-6.0284535304463725E-2</v>
      </c>
      <c r="G219" s="150">
        <f t="shared" si="28"/>
        <v>-6.0284535304463725E-2</v>
      </c>
      <c r="H219" s="123">
        <f t="shared" si="28"/>
        <v>-7.7511489586530397E-2</v>
      </c>
      <c r="J219" s="56"/>
      <c r="K219" s="56"/>
      <c r="L219" s="56"/>
      <c r="M219" s="56"/>
      <c r="N219" s="56"/>
    </row>
    <row r="220" spans="2:14">
      <c r="E220" s="26"/>
      <c r="F220" s="26"/>
      <c r="G220" s="26"/>
      <c r="H220" s="124"/>
    </row>
    <row r="221" spans="2:14" ht="25.5">
      <c r="B221" s="23"/>
      <c r="C221" s="2"/>
      <c r="D221" s="2"/>
      <c r="E221" s="24" t="s">
        <v>50</v>
      </c>
      <c r="F221" s="24" t="s">
        <v>51</v>
      </c>
      <c r="G221" s="146" t="s">
        <v>52</v>
      </c>
      <c r="H221" s="117" t="s">
        <v>53</v>
      </c>
    </row>
    <row r="222" spans="2:14">
      <c r="B222" s="169" t="s">
        <v>55</v>
      </c>
      <c r="C222" s="5" t="s">
        <v>56</v>
      </c>
      <c r="D222" s="5" t="s">
        <v>57</v>
      </c>
      <c r="E222" s="22" t="s">
        <v>58</v>
      </c>
      <c r="F222" s="22" t="s">
        <v>59</v>
      </c>
      <c r="G222" s="147" t="s">
        <v>60</v>
      </c>
      <c r="H222" s="118" t="s">
        <v>61</v>
      </c>
      <c r="I222" t="s">
        <v>116</v>
      </c>
    </row>
    <row r="223" spans="2:14">
      <c r="B223" s="23" t="s">
        <v>64</v>
      </c>
      <c r="C223" s="2" t="s">
        <v>65</v>
      </c>
      <c r="D223" s="23" t="s">
        <v>66</v>
      </c>
      <c r="E223" s="71">
        <f>E123</f>
        <v>0.67345945234729687</v>
      </c>
      <c r="F223" s="71">
        <f t="shared" ref="E223:H228" si="29">F123</f>
        <v>0.50307256284290358</v>
      </c>
      <c r="G223" s="151">
        <f t="shared" si="29"/>
        <v>0.29667073466332577</v>
      </c>
      <c r="H223" s="126">
        <f t="shared" si="29"/>
        <v>0.2688390737994229</v>
      </c>
    </row>
    <row r="224" spans="2:14">
      <c r="B224" s="23" t="s">
        <v>64</v>
      </c>
      <c r="C224" s="2" t="s">
        <v>68</v>
      </c>
      <c r="D224" s="23" t="s">
        <v>66</v>
      </c>
      <c r="E224" s="71">
        <f t="shared" si="29"/>
        <v>0.66305221377768631</v>
      </c>
      <c r="F224" s="71">
        <f t="shared" si="29"/>
        <v>0.49148505611838911</v>
      </c>
      <c r="G224" s="151">
        <f t="shared" si="29"/>
        <v>0.28608011306169617</v>
      </c>
      <c r="H224" s="126">
        <f t="shared" si="29"/>
        <v>0.26450362516115772</v>
      </c>
    </row>
    <row r="225" spans="2:14">
      <c r="B225" s="23" t="s">
        <v>64</v>
      </c>
      <c r="C225" s="2" t="s">
        <v>69</v>
      </c>
      <c r="D225" s="23" t="s">
        <v>66</v>
      </c>
      <c r="E225" s="71">
        <f t="shared" si="29"/>
        <v>0.70931859547845277</v>
      </c>
      <c r="F225" s="71">
        <f t="shared" si="29"/>
        <v>0.52986718113833264</v>
      </c>
      <c r="G225" s="151">
        <f t="shared" si="29"/>
        <v>0.31248524043096054</v>
      </c>
      <c r="H225" s="126">
        <f t="shared" si="29"/>
        <v>0.28299831463248498</v>
      </c>
    </row>
    <row r="226" spans="2:14">
      <c r="B226" s="23" t="s">
        <v>70</v>
      </c>
      <c r="C226" s="2" t="s">
        <v>65</v>
      </c>
      <c r="D226" s="23" t="s">
        <v>66</v>
      </c>
      <c r="E226" s="71">
        <f t="shared" si="29"/>
        <v>0.17022281548515106</v>
      </c>
      <c r="F226" s="71">
        <f t="shared" si="29"/>
        <v>0.12562929278626486</v>
      </c>
      <c r="G226" s="151">
        <f t="shared" si="29"/>
        <v>7.4633842080442506E-2</v>
      </c>
      <c r="H226" s="126">
        <f t="shared" si="29"/>
        <v>6.8489661960157697E-2</v>
      </c>
    </row>
    <row r="227" spans="2:14">
      <c r="B227" s="23" t="s">
        <v>70</v>
      </c>
      <c r="C227" s="2" t="s">
        <v>68</v>
      </c>
      <c r="D227" s="23" t="s">
        <v>66</v>
      </c>
      <c r="E227" s="71">
        <f t="shared" si="29"/>
        <v>0.17517154898278664</v>
      </c>
      <c r="F227" s="71">
        <f t="shared" si="29"/>
        <v>0.12796131061646973</v>
      </c>
      <c r="G227" s="151">
        <f t="shared" si="29"/>
        <v>7.3285020085138999E-2</v>
      </c>
      <c r="H227" s="126">
        <f t="shared" si="29"/>
        <v>6.6256763832321153E-2</v>
      </c>
    </row>
    <row r="228" spans="2:14">
      <c r="B228" s="23" t="s">
        <v>70</v>
      </c>
      <c r="C228" s="2" t="s">
        <v>69</v>
      </c>
      <c r="D228" s="23" t="s">
        <v>66</v>
      </c>
      <c r="E228" s="71">
        <f t="shared" si="29"/>
        <v>0.17928509132224607</v>
      </c>
      <c r="F228" s="71">
        <f t="shared" si="29"/>
        <v>0.13232037561105753</v>
      </c>
      <c r="G228" s="151">
        <f t="shared" si="29"/>
        <v>7.861343879168016E-2</v>
      </c>
      <c r="H228" s="126">
        <f t="shared" si="29"/>
        <v>7.2090629913412863E-2</v>
      </c>
    </row>
    <row r="229" spans="2:14">
      <c r="B229" s="23" t="s">
        <v>64</v>
      </c>
      <c r="C229" s="2" t="s">
        <v>65</v>
      </c>
      <c r="D229" s="23" t="s">
        <v>71</v>
      </c>
      <c r="E229" s="91">
        <f>E200</f>
        <v>0.51774288254692014</v>
      </c>
      <c r="F229" s="91">
        <f t="shared" ref="E229:H230" si="30">F200</f>
        <v>0.62788676333950455</v>
      </c>
      <c r="G229" s="157">
        <f t="shared" si="30"/>
        <v>0.62788676333950455</v>
      </c>
      <c r="H229" s="138">
        <f t="shared" si="30"/>
        <v>0.63636041995553327</v>
      </c>
      <c r="J229" s="92"/>
      <c r="K229" s="92"/>
      <c r="L229" s="92"/>
      <c r="M229" s="92"/>
      <c r="N229" s="92"/>
    </row>
    <row r="230" spans="2:14">
      <c r="B230" s="23" t="s">
        <v>64</v>
      </c>
      <c r="C230" s="2" t="s">
        <v>68</v>
      </c>
      <c r="D230" s="23" t="s">
        <v>71</v>
      </c>
      <c r="E230" s="91">
        <f t="shared" si="30"/>
        <v>0.51774288254692014</v>
      </c>
      <c r="F230" s="91">
        <f t="shared" si="30"/>
        <v>0.62788676333950455</v>
      </c>
      <c r="G230" s="157">
        <f t="shared" si="30"/>
        <v>0.62788676333950455</v>
      </c>
      <c r="H230" s="138">
        <f t="shared" si="30"/>
        <v>0.63636041995553327</v>
      </c>
      <c r="J230" s="92"/>
      <c r="K230" s="92"/>
      <c r="L230" s="92"/>
      <c r="M230" s="92"/>
      <c r="N230" s="92"/>
    </row>
    <row r="231" spans="2:14">
      <c r="B231" s="23" t="s">
        <v>64</v>
      </c>
      <c r="C231" s="2" t="s">
        <v>69</v>
      </c>
      <c r="D231" s="23" t="s">
        <v>71</v>
      </c>
      <c r="E231" s="71">
        <f>E131</f>
        <v>0.57164569656377984</v>
      </c>
      <c r="F231" s="71">
        <f>F131</f>
        <v>0.68904651438182252</v>
      </c>
      <c r="G231" s="151">
        <f>G131</f>
        <v>0.68904651438182252</v>
      </c>
      <c r="H231" s="126">
        <f>H131</f>
        <v>0.6945550914899824</v>
      </c>
      <c r="J231" s="92"/>
      <c r="K231" s="92"/>
      <c r="L231" s="92"/>
      <c r="M231" s="92"/>
      <c r="N231" s="92"/>
    </row>
    <row r="232" spans="2:14">
      <c r="B232" s="23" t="s">
        <v>70</v>
      </c>
      <c r="C232" s="2" t="s">
        <v>65</v>
      </c>
      <c r="D232" s="23" t="s">
        <v>71</v>
      </c>
      <c r="E232" s="91">
        <f t="shared" ref="E232:H233" si="31">E202</f>
        <v>0.30198306186159007</v>
      </c>
      <c r="F232" s="91">
        <f t="shared" si="31"/>
        <v>0.30759452878035787</v>
      </c>
      <c r="G232" s="157">
        <f t="shared" si="31"/>
        <v>0.30759452878035787</v>
      </c>
      <c r="H232" s="138">
        <f t="shared" si="31"/>
        <v>0.31685527677653513</v>
      </c>
      <c r="J232" s="92"/>
      <c r="K232" s="92"/>
      <c r="L232" s="92"/>
      <c r="M232" s="92"/>
      <c r="N232" s="92"/>
    </row>
    <row r="233" spans="2:14">
      <c r="B233" s="23" t="s">
        <v>70</v>
      </c>
      <c r="C233" s="2" t="s">
        <v>68</v>
      </c>
      <c r="D233" s="23" t="s">
        <v>71</v>
      </c>
      <c r="E233" s="91">
        <f t="shared" si="31"/>
        <v>0.30198306186159007</v>
      </c>
      <c r="F233" s="91">
        <f t="shared" si="31"/>
        <v>0.30759452878035787</v>
      </c>
      <c r="G233" s="157">
        <f t="shared" si="31"/>
        <v>0.30759452878035787</v>
      </c>
      <c r="H233" s="138">
        <f t="shared" si="31"/>
        <v>0.31685527677653513</v>
      </c>
      <c r="J233" s="92"/>
      <c r="K233" s="92"/>
      <c r="L233" s="92"/>
      <c r="M233" s="92"/>
      <c r="N233" s="92"/>
    </row>
    <row r="234" spans="2:14">
      <c r="B234" s="23" t="s">
        <v>70</v>
      </c>
      <c r="C234" s="2" t="s">
        <v>69</v>
      </c>
      <c r="D234" s="23" t="s">
        <v>71</v>
      </c>
      <c r="E234" s="71">
        <f>E134</f>
        <v>0.3372798199199879</v>
      </c>
      <c r="F234" s="71">
        <f>F134</f>
        <v>0.34528787338205297</v>
      </c>
      <c r="G234" s="151">
        <f>G134</f>
        <v>0.34528787338205297</v>
      </c>
      <c r="H234" s="126">
        <f>H134</f>
        <v>0.35183683044328801</v>
      </c>
      <c r="J234" s="92"/>
      <c r="K234" s="92"/>
      <c r="L234" s="92"/>
      <c r="M234" s="92"/>
      <c r="N234" s="92"/>
    </row>
    <row r="235" spans="2:14">
      <c r="E235" s="26"/>
      <c r="F235" s="26"/>
      <c r="G235" s="26"/>
      <c r="H235" s="124"/>
    </row>
    <row r="236" spans="2:14">
      <c r="B236" s="170" t="s">
        <v>72</v>
      </c>
      <c r="C236" s="68"/>
      <c r="D236" s="68"/>
      <c r="E236" s="68"/>
      <c r="F236" s="68"/>
      <c r="G236" s="68"/>
      <c r="H236" s="121"/>
    </row>
    <row r="237" spans="2:14" ht="25.5">
      <c r="B237" s="23"/>
      <c r="C237" s="2"/>
      <c r="D237" s="2"/>
      <c r="E237" s="24" t="s">
        <v>50</v>
      </c>
      <c r="F237" s="24" t="s">
        <v>51</v>
      </c>
      <c r="G237" s="146" t="s">
        <v>52</v>
      </c>
      <c r="H237" s="117" t="s">
        <v>53</v>
      </c>
    </row>
    <row r="238" spans="2:14">
      <c r="B238" s="169"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3" t="s">
        <v>64</v>
      </c>
      <c r="C240" s="2" t="s">
        <v>65</v>
      </c>
      <c r="D240" s="23" t="s">
        <v>66</v>
      </c>
      <c r="E240" s="69">
        <f>(E223*'TDCV Values'!$C$4)</f>
        <v>1953.032411807161</v>
      </c>
      <c r="F240" s="69">
        <f>(F223*'TDCV Values'!$C$4)</f>
        <v>1458.9104322444205</v>
      </c>
      <c r="G240" s="149">
        <f>(G223*'TDCV Values'!$C$4)</f>
        <v>860.3451305236448</v>
      </c>
      <c r="H240" s="122">
        <f>(H223*'TDCV Values'!$D$4)</f>
        <v>779.63331401832636</v>
      </c>
    </row>
    <row r="241" spans="2:14">
      <c r="B241" s="23" t="s">
        <v>64</v>
      </c>
      <c r="C241" s="2" t="s">
        <v>68</v>
      </c>
      <c r="D241" s="23" t="s">
        <v>66</v>
      </c>
      <c r="E241" s="69">
        <f>(E224*'TDCV Values'!$C$4)</f>
        <v>1922.8514199552903</v>
      </c>
      <c r="F241" s="69">
        <f>(F224*'TDCV Values'!$C$4)</f>
        <v>1425.3066627433284</v>
      </c>
      <c r="G241" s="149">
        <f>(G224*'TDCV Values'!$C$4)</f>
        <v>829.63232787891889</v>
      </c>
      <c r="H241" s="122">
        <f>(H224*'TDCV Values'!$D$4)</f>
        <v>767.06051296735734</v>
      </c>
    </row>
    <row r="242" spans="2:14">
      <c r="B242" s="23" t="s">
        <v>64</v>
      </c>
      <c r="C242" s="2" t="s">
        <v>69</v>
      </c>
      <c r="D242" s="23" t="s">
        <v>66</v>
      </c>
      <c r="E242" s="69">
        <f>(E225*'TDCV Values'!$C$4)</f>
        <v>2057.023926887513</v>
      </c>
      <c r="F242" s="69">
        <f>(F225*'TDCV Values'!$C$4)</f>
        <v>1536.6148253011647</v>
      </c>
      <c r="G242" s="149">
        <f>(G225*'TDCV Values'!$C$4)</f>
        <v>906.20719724978562</v>
      </c>
      <c r="H242" s="122">
        <f>(H225*'TDCV Values'!$D$4)</f>
        <v>820.69511243420641</v>
      </c>
    </row>
    <row r="243" spans="2:14">
      <c r="B243" s="23" t="s">
        <v>70</v>
      </c>
      <c r="C243" s="2" t="s">
        <v>65</v>
      </c>
      <c r="D243" s="23" t="s">
        <v>66</v>
      </c>
      <c r="E243" s="69">
        <f>(E226*'TDCV Values'!$C$5)</f>
        <v>2042.6737858218128</v>
      </c>
      <c r="F243" s="69">
        <f>(F226*'TDCV Values'!$C$5)</f>
        <v>1507.5515134351783</v>
      </c>
      <c r="G243" s="149">
        <f>(G226*'TDCV Values'!$C$5)</f>
        <v>895.60610496531012</v>
      </c>
      <c r="H243" s="122">
        <f>(H226*'TDCV Values'!$D$5)</f>
        <v>821.8759435218924</v>
      </c>
    </row>
    <row r="244" spans="2:14">
      <c r="B244" s="23" t="s">
        <v>70</v>
      </c>
      <c r="C244" s="2" t="s">
        <v>68</v>
      </c>
      <c r="D244" s="23" t="s">
        <v>66</v>
      </c>
      <c r="E244" s="69">
        <f>(E227*'TDCV Values'!$C$5)</f>
        <v>2102.0585877934395</v>
      </c>
      <c r="F244" s="69">
        <f>(F227*'TDCV Values'!$C$5)</f>
        <v>1535.5357273976367</v>
      </c>
      <c r="G244" s="149">
        <f>(G227*'TDCV Values'!$C$5)</f>
        <v>879.42024102166795</v>
      </c>
      <c r="H244" s="122">
        <f>(H227*'TDCV Values'!$D$5)</f>
        <v>795.08116598785386</v>
      </c>
    </row>
    <row r="245" spans="2:14">
      <c r="B245" s="23" t="s">
        <v>70</v>
      </c>
      <c r="C245" s="2" t="s">
        <v>69</v>
      </c>
      <c r="D245" s="23" t="s">
        <v>66</v>
      </c>
      <c r="E245" s="69">
        <f>(E228*'TDCV Values'!$C$5)</f>
        <v>2151.4210958669528</v>
      </c>
      <c r="F245" s="69">
        <f>(F228*'TDCV Values'!$C$5)</f>
        <v>1587.8445073326902</v>
      </c>
      <c r="G245" s="149">
        <f>(G228*'TDCV Values'!$C$5)</f>
        <v>943.36126550016195</v>
      </c>
      <c r="H245" s="122">
        <f>(H228*'TDCV Values'!$D$5)</f>
        <v>865.08755896095431</v>
      </c>
    </row>
    <row r="246" spans="2:14">
      <c r="B246" s="241" t="s">
        <v>75</v>
      </c>
      <c r="C246" s="255"/>
      <c r="D246" s="255"/>
      <c r="E246" s="255"/>
      <c r="F246" s="255"/>
      <c r="G246" s="255"/>
      <c r="H246" s="255"/>
      <c r="I246" t="s">
        <v>76</v>
      </c>
    </row>
    <row r="247" spans="2:14">
      <c r="B247" s="23" t="s">
        <v>64</v>
      </c>
      <c r="C247" s="2" t="s">
        <v>65</v>
      </c>
      <c r="D247" s="23" t="s">
        <v>71</v>
      </c>
      <c r="E247" s="16">
        <f>E229*365</f>
        <v>188.97615212962586</v>
      </c>
      <c r="F247" s="16">
        <f t="shared" ref="E247:H252" si="32">F229*365</f>
        <v>229.17866861891915</v>
      </c>
      <c r="G247" s="150">
        <f t="shared" si="32"/>
        <v>229.17866861891915</v>
      </c>
      <c r="H247" s="123">
        <f t="shared" si="32"/>
        <v>232.27155328376963</v>
      </c>
      <c r="J247" s="56"/>
      <c r="K247" s="56"/>
      <c r="L247" s="56"/>
      <c r="M247" s="56"/>
      <c r="N247" s="56"/>
    </row>
    <row r="248" spans="2:14">
      <c r="B248" s="23" t="s">
        <v>64</v>
      </c>
      <c r="C248" s="2" t="s">
        <v>68</v>
      </c>
      <c r="D248" s="23" t="s">
        <v>71</v>
      </c>
      <c r="E248" s="16">
        <f>E230*365</f>
        <v>188.97615212962586</v>
      </c>
      <c r="F248" s="16">
        <f t="shared" si="32"/>
        <v>229.17866861891915</v>
      </c>
      <c r="G248" s="150">
        <f t="shared" si="32"/>
        <v>229.17866861891915</v>
      </c>
      <c r="H248" s="123">
        <f t="shared" si="32"/>
        <v>232.27155328376963</v>
      </c>
      <c r="J248" s="56"/>
      <c r="K248" s="56"/>
      <c r="L248" s="56"/>
      <c r="M248" s="56"/>
      <c r="N248" s="56"/>
    </row>
    <row r="249" spans="2:14">
      <c r="B249" s="23" t="s">
        <v>64</v>
      </c>
      <c r="C249" s="2" t="s">
        <v>69</v>
      </c>
      <c r="D249" s="23" t="s">
        <v>71</v>
      </c>
      <c r="E249" s="16">
        <f t="shared" si="32"/>
        <v>208.65067924577963</v>
      </c>
      <c r="F249" s="16">
        <f t="shared" si="32"/>
        <v>251.50197774936521</v>
      </c>
      <c r="G249" s="150">
        <f t="shared" si="32"/>
        <v>251.50197774936521</v>
      </c>
      <c r="H249" s="123">
        <f t="shared" si="32"/>
        <v>253.51260839384358</v>
      </c>
      <c r="J249" s="56"/>
      <c r="K249" s="56"/>
      <c r="L249" s="56"/>
      <c r="M249" s="56"/>
      <c r="N249" s="56"/>
    </row>
    <row r="250" spans="2:14">
      <c r="B250" s="23" t="s">
        <v>70</v>
      </c>
      <c r="C250" s="2" t="s">
        <v>65</v>
      </c>
      <c r="D250" s="23" t="s">
        <v>71</v>
      </c>
      <c r="E250" s="16">
        <f>E232*365</f>
        <v>110.22381757948038</v>
      </c>
      <c r="F250" s="16">
        <f t="shared" si="32"/>
        <v>112.27200300483062</v>
      </c>
      <c r="G250" s="150">
        <f t="shared" si="32"/>
        <v>112.27200300483062</v>
      </c>
      <c r="H250" s="123">
        <f t="shared" si="32"/>
        <v>115.65217602343532</v>
      </c>
      <c r="J250" s="56"/>
      <c r="K250" s="56"/>
      <c r="L250" s="56"/>
      <c r="M250" s="56"/>
      <c r="N250" s="56"/>
    </row>
    <row r="251" spans="2:14">
      <c r="B251" s="23" t="s">
        <v>70</v>
      </c>
      <c r="C251" s="2" t="s">
        <v>68</v>
      </c>
      <c r="D251" s="23" t="s">
        <v>71</v>
      </c>
      <c r="E251" s="16">
        <f>E233*365</f>
        <v>110.22381757948038</v>
      </c>
      <c r="F251" s="16">
        <f t="shared" si="32"/>
        <v>112.27200300483062</v>
      </c>
      <c r="G251" s="150">
        <f t="shared" si="32"/>
        <v>112.27200300483062</v>
      </c>
      <c r="H251" s="123">
        <f t="shared" si="32"/>
        <v>115.65217602343532</v>
      </c>
      <c r="J251" s="56"/>
      <c r="K251" s="56"/>
      <c r="L251" s="56"/>
      <c r="M251" s="56"/>
      <c r="N251" s="56"/>
    </row>
    <row r="252" spans="2:14">
      <c r="B252" s="23" t="s">
        <v>70</v>
      </c>
      <c r="C252" s="2" t="s">
        <v>69</v>
      </c>
      <c r="D252" s="23" t="s">
        <v>71</v>
      </c>
      <c r="E252" s="16">
        <f>E234*365</f>
        <v>123.10713427079558</v>
      </c>
      <c r="F252" s="16">
        <f t="shared" si="32"/>
        <v>126.03007378444933</v>
      </c>
      <c r="G252" s="150">
        <f t="shared" si="32"/>
        <v>126.03007378444933</v>
      </c>
      <c r="H252" s="123">
        <f t="shared" si="32"/>
        <v>128.42044311180013</v>
      </c>
      <c r="J252" s="56"/>
      <c r="K252" s="56"/>
      <c r="L252" s="56"/>
      <c r="M252" s="56"/>
      <c r="N252" s="56"/>
    </row>
    <row r="253" spans="2:14">
      <c r="B253" s="241" t="s">
        <v>77</v>
      </c>
      <c r="C253" s="242"/>
      <c r="D253" s="242"/>
      <c r="E253" s="242"/>
      <c r="F253" s="242"/>
      <c r="G253" s="242"/>
      <c r="H253" s="242"/>
      <c r="I253" t="s">
        <v>78</v>
      </c>
    </row>
    <row r="254" spans="2:14">
      <c r="B254" s="23" t="s">
        <v>64</v>
      </c>
      <c r="C254" s="2" t="s">
        <v>65</v>
      </c>
      <c r="D254" s="2"/>
      <c r="E254" s="16">
        <f>E240+E247</f>
        <v>2142.0085639367867</v>
      </c>
      <c r="F254" s="16">
        <f t="shared" ref="E254:H259" si="33">F240+F247</f>
        <v>1688.0891008633396</v>
      </c>
      <c r="G254" s="150">
        <f t="shared" si="33"/>
        <v>1089.523799142564</v>
      </c>
      <c r="H254" s="123">
        <f t="shared" si="33"/>
        <v>1011.904867302096</v>
      </c>
      <c r="J254" s="56"/>
      <c r="K254" s="56"/>
      <c r="L254" s="56"/>
      <c r="M254" s="56"/>
      <c r="N254" s="56"/>
    </row>
    <row r="255" spans="2:14">
      <c r="B255" s="23" t="s">
        <v>64</v>
      </c>
      <c r="C255" s="2" t="s">
        <v>68</v>
      </c>
      <c r="D255" s="2"/>
      <c r="E255" s="16">
        <f>E241+E248</f>
        <v>2111.827572084916</v>
      </c>
      <c r="F255" s="16">
        <f t="shared" si="33"/>
        <v>1654.4853313622475</v>
      </c>
      <c r="G255" s="150">
        <f t="shared" si="33"/>
        <v>1058.810996497838</v>
      </c>
      <c r="H255" s="123">
        <f t="shared" si="33"/>
        <v>999.332066251127</v>
      </c>
      <c r="J255" s="56"/>
      <c r="K255" s="56"/>
      <c r="L255" s="56"/>
      <c r="M255" s="56"/>
      <c r="N255" s="56"/>
    </row>
    <row r="256" spans="2:14">
      <c r="B256" s="23" t="s">
        <v>64</v>
      </c>
      <c r="C256" s="2" t="s">
        <v>69</v>
      </c>
      <c r="D256" s="2"/>
      <c r="E256" s="16">
        <f t="shared" si="33"/>
        <v>2265.6746061332924</v>
      </c>
      <c r="F256" s="16">
        <f t="shared" si="33"/>
        <v>1788.1168030505301</v>
      </c>
      <c r="G256" s="150">
        <f t="shared" si="33"/>
        <v>1157.7091749991509</v>
      </c>
      <c r="H256" s="123">
        <f>H242+H249</f>
        <v>1074.20772082805</v>
      </c>
      <c r="J256" s="56"/>
      <c r="K256" s="56"/>
      <c r="L256" s="56"/>
      <c r="M256" s="56"/>
      <c r="N256" s="56"/>
    </row>
    <row r="257" spans="2:14">
      <c r="B257" s="23" t="s">
        <v>70</v>
      </c>
      <c r="C257" s="2" t="s">
        <v>65</v>
      </c>
      <c r="D257" s="2"/>
      <c r="E257" s="16">
        <f t="shared" si="33"/>
        <v>2152.8976034012931</v>
      </c>
      <c r="F257" s="16">
        <f t="shared" si="33"/>
        <v>1619.8235164400089</v>
      </c>
      <c r="G257" s="150">
        <f>G243+G250</f>
        <v>1007.8781079701407</v>
      </c>
      <c r="H257" s="123">
        <f t="shared" si="33"/>
        <v>937.52811954532774</v>
      </c>
      <c r="J257" s="56"/>
      <c r="K257" s="56"/>
      <c r="L257" s="56"/>
      <c r="M257" s="56"/>
      <c r="N257" s="56"/>
    </row>
    <row r="258" spans="2:14">
      <c r="B258" s="23" t="s">
        <v>70</v>
      </c>
      <c r="C258" s="2" t="s">
        <v>68</v>
      </c>
      <c r="D258" s="2"/>
      <c r="E258" s="16">
        <f t="shared" si="33"/>
        <v>2212.28240537292</v>
      </c>
      <c r="F258" s="16">
        <f t="shared" si="33"/>
        <v>1647.8077304024673</v>
      </c>
      <c r="G258" s="150">
        <f t="shared" si="33"/>
        <v>991.69224402649854</v>
      </c>
      <c r="H258" s="123">
        <f t="shared" si="33"/>
        <v>910.73334201128921</v>
      </c>
      <c r="J258" s="56"/>
      <c r="K258" s="56"/>
      <c r="L258" s="56"/>
      <c r="M258" s="56"/>
      <c r="N258" s="56"/>
    </row>
    <row r="259" spans="2:14">
      <c r="B259" s="23" t="s">
        <v>70</v>
      </c>
      <c r="C259" s="2" t="s">
        <v>69</v>
      </c>
      <c r="D259" s="2"/>
      <c r="E259" s="16">
        <f>E245+E252</f>
        <v>2274.5282301377483</v>
      </c>
      <c r="F259" s="16">
        <f t="shared" si="33"/>
        <v>1713.8745811171395</v>
      </c>
      <c r="G259" s="150">
        <f t="shared" si="33"/>
        <v>1069.3913392846114</v>
      </c>
      <c r="H259" s="123">
        <f t="shared" si="33"/>
        <v>993.50800207275438</v>
      </c>
      <c r="J259" s="56"/>
      <c r="K259" s="56"/>
      <c r="L259" s="56"/>
      <c r="M259" s="56"/>
      <c r="N259" s="56"/>
    </row>
    <row r="260" spans="2:14">
      <c r="B260" s="251" t="s">
        <v>77</v>
      </c>
      <c r="C260" s="251"/>
      <c r="D260" s="251"/>
      <c r="E260" s="251"/>
      <c r="F260" s="251"/>
      <c r="G260" s="251"/>
      <c r="H260" s="251"/>
      <c r="I260" t="s">
        <v>79</v>
      </c>
    </row>
    <row r="261" spans="2:14">
      <c r="B261" s="23" t="s">
        <v>80</v>
      </c>
      <c r="C261" s="2" t="s">
        <v>65</v>
      </c>
      <c r="D261" s="2"/>
      <c r="E261" s="16">
        <f>E254+E257</f>
        <v>4294.9061673380802</v>
      </c>
      <c r="F261" s="16">
        <f t="shared" ref="F261:H261" si="34">F254+F257</f>
        <v>3307.9126173033483</v>
      </c>
      <c r="G261" s="150">
        <f>G254+G257</f>
        <v>2097.401907112705</v>
      </c>
      <c r="H261" s="123">
        <f t="shared" si="34"/>
        <v>1949.4329868474238</v>
      </c>
      <c r="J261" s="56"/>
      <c r="K261" s="56"/>
      <c r="L261" s="56"/>
      <c r="M261" s="56"/>
      <c r="N261" s="56"/>
    </row>
    <row r="262" spans="2:14">
      <c r="B262" s="23" t="s">
        <v>80</v>
      </c>
      <c r="C262" s="2" t="s">
        <v>68</v>
      </c>
      <c r="D262" s="2"/>
      <c r="E262" s="16">
        <f t="shared" ref="E262:H263" si="35">E255+E258</f>
        <v>4324.1099774578361</v>
      </c>
      <c r="F262" s="16">
        <f t="shared" si="35"/>
        <v>3302.2930617647148</v>
      </c>
      <c r="G262" s="150">
        <f>G255+G258</f>
        <v>2050.5032405243364</v>
      </c>
      <c r="H262" s="123">
        <f t="shared" si="35"/>
        <v>1910.0654082624162</v>
      </c>
      <c r="J262" s="56"/>
      <c r="K262" s="56"/>
      <c r="L262" s="56"/>
      <c r="M262" s="56"/>
      <c r="N262" s="56"/>
    </row>
    <row r="263" spans="2:14">
      <c r="B263" s="23" t="s">
        <v>80</v>
      </c>
      <c r="C263" s="2" t="s">
        <v>69</v>
      </c>
      <c r="D263" s="2"/>
      <c r="E263" s="16">
        <f t="shared" si="35"/>
        <v>4540.2028362710407</v>
      </c>
      <c r="F263" s="16">
        <f t="shared" si="35"/>
        <v>3501.9913841676698</v>
      </c>
      <c r="G263" s="150">
        <f>G256+G259</f>
        <v>2227.1005142837621</v>
      </c>
      <c r="H263" s="123">
        <f t="shared" si="35"/>
        <v>2067.7157229008044</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3"/>
      <c r="C266" s="2"/>
      <c r="D266" s="2"/>
      <c r="E266" s="24" t="s">
        <v>50</v>
      </c>
      <c r="F266" s="24" t="s">
        <v>51</v>
      </c>
      <c r="G266" s="146" t="s">
        <v>52</v>
      </c>
      <c r="H266" s="117" t="s">
        <v>53</v>
      </c>
    </row>
    <row r="267" spans="2:14">
      <c r="B267" s="169"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3" t="s">
        <v>64</v>
      </c>
      <c r="C269" s="2" t="s">
        <v>65</v>
      </c>
      <c r="D269" s="2"/>
      <c r="E269" s="69">
        <f t="shared" ref="E269:H274" si="36">E254-E38</f>
        <v>4.0547600918662283</v>
      </c>
      <c r="F269" s="69">
        <f t="shared" si="36"/>
        <v>4.0879633901765828</v>
      </c>
      <c r="G269" s="149">
        <f t="shared" si="36"/>
        <v>4.0879633901765828</v>
      </c>
      <c r="H269" s="122">
        <f t="shared" si="36"/>
        <v>5.603796045123886</v>
      </c>
      <c r="J269" s="56"/>
      <c r="K269" s="56"/>
      <c r="L269" s="56"/>
      <c r="M269" s="56"/>
      <c r="N269" s="56"/>
    </row>
    <row r="270" spans="2:14">
      <c r="B270" s="23" t="s">
        <v>64</v>
      </c>
      <c r="C270" s="2" t="s">
        <v>68</v>
      </c>
      <c r="D270" s="2"/>
      <c r="E270" s="69">
        <f t="shared" si="36"/>
        <v>-14.314424915245127</v>
      </c>
      <c r="F270" s="69">
        <f t="shared" si="36"/>
        <v>-14.424972989233311</v>
      </c>
      <c r="G270" s="149">
        <f t="shared" si="36"/>
        <v>-14.424972989233311</v>
      </c>
      <c r="H270" s="122">
        <f t="shared" si="36"/>
        <v>-19.471832458671429</v>
      </c>
      <c r="J270" s="56"/>
      <c r="K270" s="56"/>
      <c r="L270" s="56"/>
      <c r="M270" s="56"/>
      <c r="N270" s="56"/>
    </row>
    <row r="271" spans="2:14">
      <c r="B271" s="23" t="s">
        <v>64</v>
      </c>
      <c r="C271" s="2" t="s">
        <v>69</v>
      </c>
      <c r="D271" s="2"/>
      <c r="E271" s="69">
        <f t="shared" si="36"/>
        <v>0.82473133463736303</v>
      </c>
      <c r="F271" s="69">
        <f t="shared" si="36"/>
        <v>0.82473133463781778</v>
      </c>
      <c r="G271" s="149">
        <f t="shared" si="36"/>
        <v>0.82473133463781778</v>
      </c>
      <c r="H271" s="122">
        <f t="shared" si="36"/>
        <v>0.82473133463781778</v>
      </c>
      <c r="J271" s="56"/>
      <c r="K271" s="56"/>
      <c r="L271" s="56"/>
      <c r="M271" s="56"/>
      <c r="N271" s="56"/>
    </row>
    <row r="272" spans="2:14">
      <c r="B272" s="23" t="s">
        <v>70</v>
      </c>
      <c r="C272" s="2" t="s">
        <v>65</v>
      </c>
      <c r="D272" s="2"/>
      <c r="E272" s="69">
        <f t="shared" si="36"/>
        <v>6.2528882103897558</v>
      </c>
      <c r="F272" s="69">
        <f t="shared" si="36"/>
        <v>6.0141311750574005</v>
      </c>
      <c r="G272" s="149">
        <f t="shared" si="36"/>
        <v>6.0141311750574005</v>
      </c>
      <c r="H272" s="122">
        <f t="shared" si="36"/>
        <v>7.5342940791938418</v>
      </c>
      <c r="J272" s="56"/>
      <c r="K272" s="56"/>
      <c r="L272" s="56"/>
      <c r="M272" s="56"/>
      <c r="N272" s="56"/>
    </row>
    <row r="273" spans="1:14">
      <c r="B273" s="23" t="s">
        <v>70</v>
      </c>
      <c r="C273" s="2" t="s">
        <v>68</v>
      </c>
      <c r="D273" s="2"/>
      <c r="E273" s="69">
        <f t="shared" si="36"/>
        <v>-26.681998096096322</v>
      </c>
      <c r="F273" s="69">
        <f t="shared" si="36"/>
        <v>-25.694429178208566</v>
      </c>
      <c r="G273" s="149">
        <f t="shared" si="36"/>
        <v>-25.694429178208566</v>
      </c>
      <c r="H273" s="122">
        <f t="shared" si="36"/>
        <v>-31.982267491162816</v>
      </c>
      <c r="J273" s="56"/>
      <c r="K273" s="56"/>
      <c r="L273" s="56"/>
      <c r="M273" s="56"/>
      <c r="N273" s="56"/>
    </row>
    <row r="274" spans="1:14">
      <c r="B274" s="23" t="s">
        <v>70</v>
      </c>
      <c r="C274" s="2" t="s">
        <v>69</v>
      </c>
      <c r="D274" s="2"/>
      <c r="E274" s="69">
        <f t="shared" si="36"/>
        <v>0.69442620792051457</v>
      </c>
      <c r="F274" s="69">
        <f t="shared" si="36"/>
        <v>0.69442620792074194</v>
      </c>
      <c r="G274" s="149">
        <f t="shared" si="36"/>
        <v>0.69442620792074194</v>
      </c>
      <c r="H274" s="122">
        <f t="shared" si="36"/>
        <v>0.69442620792062826</v>
      </c>
      <c r="J274" s="56"/>
      <c r="K274" s="56"/>
      <c r="L274" s="56"/>
      <c r="M274" s="56"/>
      <c r="N274" s="56"/>
    </row>
    <row r="275" spans="1:14">
      <c r="B275" s="251" t="s">
        <v>77</v>
      </c>
      <c r="C275" s="251"/>
      <c r="D275" s="251"/>
      <c r="E275" s="251"/>
      <c r="F275" s="251"/>
      <c r="G275" s="251"/>
      <c r="H275" s="251"/>
    </row>
    <row r="276" spans="1:14">
      <c r="B276" s="23" t="s">
        <v>80</v>
      </c>
      <c r="C276" s="2" t="s">
        <v>65</v>
      </c>
      <c r="D276" s="2"/>
      <c r="E276" s="16">
        <f>E269+E272</f>
        <v>10.307648302255984</v>
      </c>
      <c r="F276" s="16">
        <f t="shared" ref="F276:H276" si="37">F269+F272</f>
        <v>10.102094565233983</v>
      </c>
      <c r="G276" s="150">
        <f>G269+G272</f>
        <v>10.102094565233983</v>
      </c>
      <c r="H276" s="123">
        <f t="shared" si="37"/>
        <v>13.138090124317728</v>
      </c>
      <c r="J276" s="56"/>
      <c r="K276" s="56"/>
      <c r="L276" s="56"/>
      <c r="M276" s="56"/>
      <c r="N276" s="56"/>
    </row>
    <row r="277" spans="1:14">
      <c r="B277" s="23" t="s">
        <v>80</v>
      </c>
      <c r="C277" s="2" t="s">
        <v>68</v>
      </c>
      <c r="D277" s="2"/>
      <c r="E277" s="16">
        <f t="shared" ref="E277:H278" si="38">E270+E273</f>
        <v>-40.996423011341449</v>
      </c>
      <c r="F277" s="16">
        <f t="shared" si="38"/>
        <v>-40.119402167441876</v>
      </c>
      <c r="G277" s="150">
        <f>G270+G273</f>
        <v>-40.119402167441876</v>
      </c>
      <c r="H277" s="123">
        <f t="shared" si="38"/>
        <v>-51.454099949834244</v>
      </c>
      <c r="J277" s="56"/>
      <c r="K277" s="56"/>
      <c r="L277" s="56"/>
      <c r="M277" s="56"/>
      <c r="N277" s="56"/>
    </row>
    <row r="278" spans="1:14">
      <c r="B278" s="23" t="s">
        <v>80</v>
      </c>
      <c r="C278" s="2" t="s">
        <v>69</v>
      </c>
      <c r="D278" s="2"/>
      <c r="E278" s="16">
        <f>E271+E274</f>
        <v>1.5191575425578776</v>
      </c>
      <c r="F278" s="16">
        <f t="shared" si="38"/>
        <v>1.5191575425585597</v>
      </c>
      <c r="G278" s="150">
        <f>G271+G274</f>
        <v>1.5191575425585597</v>
      </c>
      <c r="H278" s="123">
        <f t="shared" si="38"/>
        <v>1.519157542558446</v>
      </c>
      <c r="I278" s="18"/>
      <c r="J278" s="56"/>
      <c r="K278" s="56"/>
      <c r="L278" s="56"/>
      <c r="M278" s="56"/>
      <c r="N278" s="56"/>
    </row>
    <row r="279" spans="1:14">
      <c r="E279" s="26"/>
      <c r="F279" s="26"/>
      <c r="G279" s="26"/>
      <c r="H279" s="124"/>
      <c r="I279" s="94"/>
    </row>
    <row r="280" spans="1:14" s="65" customFormat="1">
      <c r="A280" s="65" t="s">
        <v>118</v>
      </c>
      <c r="B280" s="167"/>
      <c r="E280" s="70"/>
      <c r="F280" s="70"/>
      <c r="G280" s="70"/>
      <c r="H280" s="125"/>
    </row>
    <row r="281" spans="1:14" s="8" customFormat="1">
      <c r="B281" s="168"/>
      <c r="E281" s="57"/>
      <c r="F281" s="57"/>
      <c r="G281" s="57"/>
      <c r="H281" s="140"/>
      <c r="J281" s="95"/>
      <c r="K281" s="95"/>
      <c r="L281" s="95"/>
    </row>
    <row r="282" spans="1:14">
      <c r="B282" s="168" t="s">
        <v>119</v>
      </c>
      <c r="E282" s="26"/>
      <c r="F282" s="26"/>
      <c r="G282" s="26"/>
      <c r="H282" s="124"/>
      <c r="I282" s="96"/>
      <c r="J282" s="97"/>
      <c r="K282" s="97"/>
      <c r="L282" s="97"/>
    </row>
    <row r="283" spans="1:14" ht="25.5">
      <c r="B283" s="23"/>
      <c r="C283" s="2"/>
      <c r="D283" s="2"/>
      <c r="E283" s="24" t="s">
        <v>50</v>
      </c>
      <c r="F283" s="24" t="s">
        <v>51</v>
      </c>
      <c r="G283" s="146" t="s">
        <v>52</v>
      </c>
      <c r="H283" s="117" t="s">
        <v>53</v>
      </c>
      <c r="I283" s="96"/>
      <c r="J283" s="97"/>
      <c r="K283" s="97"/>
      <c r="L283" s="97"/>
    </row>
    <row r="284" spans="1:14">
      <c r="B284" s="169" t="s">
        <v>55</v>
      </c>
      <c r="C284" s="5" t="s">
        <v>93</v>
      </c>
      <c r="D284" s="5" t="s">
        <v>57</v>
      </c>
      <c r="E284" s="22" t="s">
        <v>58</v>
      </c>
      <c r="F284" s="22" t="s">
        <v>59</v>
      </c>
      <c r="G284" s="147" t="s">
        <v>60</v>
      </c>
      <c r="H284" s="118" t="s">
        <v>61</v>
      </c>
      <c r="I284" t="s">
        <v>120</v>
      </c>
    </row>
    <row r="285" spans="1:14">
      <c r="B285" s="23" t="s">
        <v>64</v>
      </c>
      <c r="C285" s="2" t="s">
        <v>65</v>
      </c>
      <c r="D285" s="2" t="s">
        <v>66</v>
      </c>
      <c r="E285" s="98">
        <f>'Regional Cap levels'!F695</f>
        <v>6.8498701022729532E-3</v>
      </c>
      <c r="F285" s="98">
        <f>'Regional Cap levels'!G695</f>
        <v>5.1183502654364192E-3</v>
      </c>
      <c r="G285" s="158">
        <f>'Regional Cap levels'!H695</f>
        <v>3.0209118450972034E-3</v>
      </c>
      <c r="H285" s="141">
        <f>'Regional Cap levels'!I695</f>
        <v>2.7254264060102493E-3</v>
      </c>
      <c r="I285" s="99"/>
    </row>
    <row r="286" spans="1:14">
      <c r="B286" s="23" t="s">
        <v>64</v>
      </c>
      <c r="C286" s="2" t="s">
        <v>68</v>
      </c>
      <c r="D286" s="2" t="s">
        <v>66</v>
      </c>
      <c r="E286" s="100">
        <v>0</v>
      </c>
      <c r="F286" s="100">
        <v>0</v>
      </c>
      <c r="G286" s="159">
        <v>0</v>
      </c>
      <c r="H286" s="142">
        <v>0</v>
      </c>
      <c r="I286" s="99"/>
    </row>
    <row r="287" spans="1:14">
      <c r="B287" s="23" t="s">
        <v>64</v>
      </c>
      <c r="C287" s="2" t="s">
        <v>95</v>
      </c>
      <c r="D287" s="23" t="s">
        <v>66</v>
      </c>
      <c r="E287" s="98">
        <f>'Regional Cap levels'!F691</f>
        <v>2.6946842964105874E-2</v>
      </c>
      <c r="F287" s="98">
        <f>'Regional Cap levels'!G691</f>
        <v>2.0135181949251631E-2</v>
      </c>
      <c r="G287" s="158">
        <f>'Regional Cap levels'!H691</f>
        <v>1.188402639507424E-2</v>
      </c>
      <c r="H287" s="141">
        <f>'Regional Cap levels'!I691</f>
        <v>1.0721610231501455E-2</v>
      </c>
      <c r="I287" s="99"/>
    </row>
    <row r="288" spans="1:14">
      <c r="B288" s="23" t="s">
        <v>70</v>
      </c>
      <c r="C288" s="2" t="s">
        <v>65</v>
      </c>
      <c r="D288" s="2" t="s">
        <v>66</v>
      </c>
      <c r="E288" s="98">
        <f>'Regional Cap levels'!F697</f>
        <v>1.6154645170689097E-3</v>
      </c>
      <c r="F288" s="98">
        <f>'Regional Cap levels'!G697</f>
        <v>1.1927695733974456E-3</v>
      </c>
      <c r="G288" s="158">
        <f>'Regional Cap levels'!H697</f>
        <v>7.094131093353937E-4</v>
      </c>
      <c r="H288" s="141">
        <f>'Regional Cap levels'!I697</f>
        <v>2.5055933101628789E-3</v>
      </c>
      <c r="I288" s="99"/>
    </row>
    <row r="289" spans="2:10">
      <c r="B289" s="23" t="s">
        <v>70</v>
      </c>
      <c r="C289" s="2" t="s">
        <v>68</v>
      </c>
      <c r="D289" s="2" t="s">
        <v>66</v>
      </c>
      <c r="E289" s="100">
        <v>0</v>
      </c>
      <c r="F289" s="100">
        <v>0</v>
      </c>
      <c r="G289" s="159">
        <v>0</v>
      </c>
      <c r="H289" s="142">
        <v>0</v>
      </c>
      <c r="I289" s="99"/>
    </row>
    <row r="290" spans="2:10">
      <c r="B290" s="23" t="s">
        <v>70</v>
      </c>
      <c r="C290" s="2" t="s">
        <v>95</v>
      </c>
      <c r="D290" s="23" t="s">
        <v>66</v>
      </c>
      <c r="E290" s="98">
        <f>'Regional Cap levels'!F693</f>
        <v>6.6975150213954039E-3</v>
      </c>
      <c r="F290" s="98">
        <f>'Regional Cap levels'!G693</f>
        <v>4.9450743426957084E-3</v>
      </c>
      <c r="G290" s="158">
        <f>'Regional Cap levels'!H693</f>
        <v>2.9411385430918409E-3</v>
      </c>
      <c r="H290" s="141">
        <f>'Regional Cap levels'!I693</f>
        <v>2.6835352324642674E-3</v>
      </c>
      <c r="I290" s="99"/>
    </row>
    <row r="291" spans="2:10">
      <c r="B291" s="23" t="s">
        <v>64</v>
      </c>
      <c r="C291" s="2" t="s">
        <v>65</v>
      </c>
      <c r="D291" s="2" t="s">
        <v>71</v>
      </c>
      <c r="E291" s="98">
        <f>'Regional Cap levels'!F696</f>
        <v>5.0694850574710465E-3</v>
      </c>
      <c r="F291" s="98">
        <f>'Regional Cap levels'!G696</f>
        <v>6.1975399694927016E-3</v>
      </c>
      <c r="G291" s="158">
        <f>'Regional Cap levels'!H696</f>
        <v>6.1975399694927016E-3</v>
      </c>
      <c r="H291" s="141">
        <f>'Regional Cap levels'!I696</f>
        <v>6.2078308330987281E-3</v>
      </c>
      <c r="I291" s="99"/>
    </row>
    <row r="292" spans="2:10">
      <c r="B292" s="23" t="s">
        <v>64</v>
      </c>
      <c r="C292" s="2" t="s">
        <v>68</v>
      </c>
      <c r="D292" s="2" t="s">
        <v>71</v>
      </c>
      <c r="E292" s="100">
        <v>0</v>
      </c>
      <c r="F292" s="100">
        <v>0</v>
      </c>
      <c r="G292" s="159">
        <v>0</v>
      </c>
      <c r="H292" s="142">
        <v>0</v>
      </c>
      <c r="I292" s="99"/>
    </row>
    <row r="293" spans="2:10">
      <c r="B293" s="23" t="s">
        <v>64</v>
      </c>
      <c r="C293" s="2" t="s">
        <v>95</v>
      </c>
      <c r="D293" s="23" t="s">
        <v>71</v>
      </c>
      <c r="E293" s="98">
        <f>'Regional Cap levels'!F692</f>
        <v>1.9942950116269231E-2</v>
      </c>
      <c r="F293" s="98">
        <f>'Regional Cap levels'!G692</f>
        <v>2.4380628220420301E-2</v>
      </c>
      <c r="G293" s="158">
        <f>'Regional Cap levels'!H692</f>
        <v>2.4380628220420301E-2</v>
      </c>
      <c r="H293" s="141">
        <f>'Regional Cap levels'!I692</f>
        <v>2.4421111657539019E-2</v>
      </c>
      <c r="I293" s="99"/>
    </row>
    <row r="294" spans="2:10">
      <c r="B294" s="23" t="s">
        <v>70</v>
      </c>
      <c r="C294" s="2" t="s">
        <v>65</v>
      </c>
      <c r="D294" s="2" t="s">
        <v>71</v>
      </c>
      <c r="E294" s="98">
        <f>'Regional Cap levels'!F698</f>
        <v>2.5940103363497921E-3</v>
      </c>
      <c r="F294" s="98">
        <f>'Regional Cap levels'!G698</f>
        <v>2.6491784412743242E-3</v>
      </c>
      <c r="G294" s="158">
        <f>'Regional Cap levels'!H698</f>
        <v>2.6491784412743242E-3</v>
      </c>
      <c r="H294" s="141">
        <f>'Regional Cap levels'!I698</f>
        <v>2.6769511264842561E-3</v>
      </c>
      <c r="I294" s="99"/>
    </row>
    <row r="295" spans="2:10">
      <c r="B295" s="23" t="s">
        <v>70</v>
      </c>
      <c r="C295" s="2" t="s">
        <v>68</v>
      </c>
      <c r="D295" s="2" t="s">
        <v>71</v>
      </c>
      <c r="E295" s="100">
        <v>0</v>
      </c>
      <c r="F295" s="100">
        <v>0</v>
      </c>
      <c r="G295" s="159">
        <v>0</v>
      </c>
      <c r="H295" s="142">
        <v>0</v>
      </c>
      <c r="I295" s="99"/>
    </row>
    <row r="296" spans="2:10">
      <c r="B296" s="23" t="s">
        <v>70</v>
      </c>
      <c r="C296" s="2" t="s">
        <v>95</v>
      </c>
      <c r="D296" s="23" t="s">
        <v>71</v>
      </c>
      <c r="E296" s="98">
        <f>'Regional Cap levels'!F694</f>
        <v>1.0754444316041011E-2</v>
      </c>
      <c r="F296" s="98">
        <f>'Regional Cap levels'!G694</f>
        <v>1.0983164419472545E-2</v>
      </c>
      <c r="G296" s="158">
        <f>'Regional Cap levels'!H694</f>
        <v>1.0983164419472545E-2</v>
      </c>
      <c r="H296" s="141">
        <f>'Regional Cap levels'!I694</f>
        <v>1.1098306519105592E-2</v>
      </c>
      <c r="I296" s="99"/>
    </row>
    <row r="297" spans="2:10" s="8" customFormat="1">
      <c r="B297" s="168"/>
      <c r="E297" s="57"/>
      <c r="F297" s="57"/>
      <c r="G297" s="57"/>
      <c r="H297" s="140"/>
      <c r="I297" s="101"/>
      <c r="J297" s="102"/>
    </row>
    <row r="298" spans="2:10">
      <c r="B298" s="168" t="s">
        <v>121</v>
      </c>
      <c r="D298" s="12"/>
      <c r="E298" s="52"/>
      <c r="F298" s="52"/>
      <c r="G298" s="52"/>
      <c r="H298" s="143"/>
      <c r="I298" s="96"/>
    </row>
    <row r="299" spans="2:10" ht="25.5">
      <c r="B299" s="23"/>
      <c r="C299" s="2"/>
      <c r="D299" s="2"/>
      <c r="E299" s="24" t="s">
        <v>50</v>
      </c>
      <c r="F299" s="24" t="s">
        <v>51</v>
      </c>
      <c r="G299" s="146" t="s">
        <v>52</v>
      </c>
      <c r="H299" s="117" t="s">
        <v>53</v>
      </c>
      <c r="I299" s="96"/>
    </row>
    <row r="300" spans="2:10">
      <c r="B300" s="169" t="s">
        <v>55</v>
      </c>
      <c r="C300" s="5" t="s">
        <v>93</v>
      </c>
      <c r="D300" s="5" t="s">
        <v>57</v>
      </c>
      <c r="E300" s="22" t="s">
        <v>58</v>
      </c>
      <c r="F300" s="22" t="s">
        <v>59</v>
      </c>
      <c r="G300" s="147" t="s">
        <v>60</v>
      </c>
      <c r="H300" s="118" t="s">
        <v>61</v>
      </c>
      <c r="I300" t="s">
        <v>122</v>
      </c>
    </row>
    <row r="301" spans="2:10">
      <c r="B301" s="23" t="s">
        <v>64</v>
      </c>
      <c r="C301" s="2" t="s">
        <v>65</v>
      </c>
      <c r="D301" s="2" t="s">
        <v>66</v>
      </c>
      <c r="E301" s="51">
        <f>E223-E285</f>
        <v>0.66660958224502387</v>
      </c>
      <c r="F301" s="51">
        <f t="shared" ref="E301:H312" si="39">F223-F285</f>
        <v>0.49795421257746714</v>
      </c>
      <c r="G301" s="160">
        <f t="shared" si="39"/>
        <v>0.29364982281822855</v>
      </c>
      <c r="H301" s="144">
        <f t="shared" si="39"/>
        <v>0.26611364739341264</v>
      </c>
    </row>
    <row r="302" spans="2:10">
      <c r="B302" s="23" t="s">
        <v>64</v>
      </c>
      <c r="C302" s="2" t="s">
        <v>68</v>
      </c>
      <c r="D302" s="2" t="s">
        <v>66</v>
      </c>
      <c r="E302" s="51">
        <f>E224-E286</f>
        <v>0.66305221377768631</v>
      </c>
      <c r="F302" s="51">
        <f t="shared" si="39"/>
        <v>0.49148505611838911</v>
      </c>
      <c r="G302" s="160">
        <f t="shared" si="39"/>
        <v>0.28608011306169617</v>
      </c>
      <c r="H302" s="144">
        <f t="shared" si="39"/>
        <v>0.26450362516115772</v>
      </c>
    </row>
    <row r="303" spans="2:10">
      <c r="B303" s="23" t="s">
        <v>64</v>
      </c>
      <c r="C303" s="2" t="s">
        <v>95</v>
      </c>
      <c r="D303" s="23" t="s">
        <v>66</v>
      </c>
      <c r="E303" s="51">
        <f t="shared" si="39"/>
        <v>0.6823717525143469</v>
      </c>
      <c r="F303" s="51">
        <f t="shared" si="39"/>
        <v>0.50973199918908096</v>
      </c>
      <c r="G303" s="160">
        <f t="shared" si="39"/>
        <v>0.3006012140358863</v>
      </c>
      <c r="H303" s="144">
        <f t="shared" si="39"/>
        <v>0.2722767044009835</v>
      </c>
    </row>
    <row r="304" spans="2:10">
      <c r="B304" s="23" t="s">
        <v>70</v>
      </c>
      <c r="C304" s="2" t="s">
        <v>65</v>
      </c>
      <c r="D304" s="2" t="s">
        <v>66</v>
      </c>
      <c r="E304" s="51">
        <f t="shared" si="39"/>
        <v>0.16860735096808216</v>
      </c>
      <c r="F304" s="51">
        <f t="shared" si="39"/>
        <v>0.12443652321286741</v>
      </c>
      <c r="G304" s="160">
        <f t="shared" si="39"/>
        <v>7.3924428971107112E-2</v>
      </c>
      <c r="H304" s="144">
        <f t="shared" si="39"/>
        <v>6.5984068649994815E-2</v>
      </c>
    </row>
    <row r="305" spans="2:21">
      <c r="B305" s="23" t="s">
        <v>70</v>
      </c>
      <c r="C305" s="2" t="s">
        <v>68</v>
      </c>
      <c r="D305" s="2" t="s">
        <v>66</v>
      </c>
      <c r="E305" s="51">
        <f t="shared" si="39"/>
        <v>0.17517154898278664</v>
      </c>
      <c r="F305" s="51">
        <f t="shared" si="39"/>
        <v>0.12796131061646973</v>
      </c>
      <c r="G305" s="160">
        <f t="shared" si="39"/>
        <v>7.3285020085138999E-2</v>
      </c>
      <c r="H305" s="144">
        <f t="shared" si="39"/>
        <v>6.6256763832321153E-2</v>
      </c>
    </row>
    <row r="306" spans="2:21">
      <c r="B306" s="23" t="s">
        <v>70</v>
      </c>
      <c r="C306" s="2" t="s">
        <v>95</v>
      </c>
      <c r="D306" s="23" t="s">
        <v>66</v>
      </c>
      <c r="E306" s="51">
        <f t="shared" si="39"/>
        <v>0.17258757630085067</v>
      </c>
      <c r="F306" s="51">
        <f t="shared" si="39"/>
        <v>0.12737530126836183</v>
      </c>
      <c r="G306" s="160">
        <f t="shared" si="39"/>
        <v>7.5672300248588314E-2</v>
      </c>
      <c r="H306" s="144">
        <f t="shared" si="39"/>
        <v>6.9407094680948592E-2</v>
      </c>
    </row>
    <row r="307" spans="2:21">
      <c r="B307" s="23" t="s">
        <v>64</v>
      </c>
      <c r="C307" s="2" t="s">
        <v>65</v>
      </c>
      <c r="D307" s="2" t="s">
        <v>71</v>
      </c>
      <c r="E307" s="51">
        <f>E229-E291</f>
        <v>0.51267339748944907</v>
      </c>
      <c r="F307" s="51">
        <f t="shared" si="39"/>
        <v>0.62168922337001187</v>
      </c>
      <c r="G307" s="160">
        <f t="shared" si="39"/>
        <v>0.62168922337001187</v>
      </c>
      <c r="H307" s="144">
        <f t="shared" si="39"/>
        <v>0.63015258912243455</v>
      </c>
      <c r="J307" s="103"/>
      <c r="K307" s="103"/>
      <c r="L307" s="103"/>
      <c r="M307" s="103"/>
      <c r="N307" s="103"/>
    </row>
    <row r="308" spans="2:21">
      <c r="B308" s="23" t="s">
        <v>64</v>
      </c>
      <c r="C308" s="2" t="s">
        <v>68</v>
      </c>
      <c r="D308" s="2" t="s">
        <v>71</v>
      </c>
      <c r="E308" s="51">
        <f>E230-E292</f>
        <v>0.51774288254692014</v>
      </c>
      <c r="F308" s="51">
        <f t="shared" si="39"/>
        <v>0.62788676333950455</v>
      </c>
      <c r="G308" s="160">
        <f t="shared" si="39"/>
        <v>0.62788676333950455</v>
      </c>
      <c r="H308" s="144">
        <f t="shared" si="39"/>
        <v>0.63636041995553327</v>
      </c>
      <c r="J308" s="103"/>
      <c r="K308" s="103"/>
      <c r="L308" s="103"/>
      <c r="M308" s="103"/>
      <c r="N308" s="103"/>
    </row>
    <row r="309" spans="2:21">
      <c r="B309" s="23" t="s">
        <v>64</v>
      </c>
      <c r="C309" s="2" t="s">
        <v>95</v>
      </c>
      <c r="D309" s="23" t="s">
        <v>71</v>
      </c>
      <c r="E309" s="51">
        <f t="shared" si="39"/>
        <v>0.55170274644751061</v>
      </c>
      <c r="F309" s="51">
        <f t="shared" si="39"/>
        <v>0.66466588616140221</v>
      </c>
      <c r="G309" s="160">
        <f t="shared" si="39"/>
        <v>0.66466588616140221</v>
      </c>
      <c r="H309" s="144">
        <f t="shared" si="39"/>
        <v>0.67013397983244338</v>
      </c>
      <c r="J309" s="103"/>
      <c r="K309" s="103"/>
      <c r="L309" s="103"/>
      <c r="M309" s="103"/>
      <c r="N309" s="103"/>
    </row>
    <row r="310" spans="2:21">
      <c r="B310" s="23" t="s">
        <v>70</v>
      </c>
      <c r="C310" s="2" t="s">
        <v>65</v>
      </c>
      <c r="D310" s="2" t="s">
        <v>71</v>
      </c>
      <c r="E310" s="51">
        <f t="shared" si="39"/>
        <v>0.29938905152524026</v>
      </c>
      <c r="F310" s="51">
        <f t="shared" si="39"/>
        <v>0.30494535033908354</v>
      </c>
      <c r="G310" s="160">
        <f t="shared" si="39"/>
        <v>0.30494535033908354</v>
      </c>
      <c r="H310" s="144">
        <f t="shared" si="39"/>
        <v>0.31417832565005088</v>
      </c>
      <c r="J310" s="103"/>
      <c r="K310" s="103"/>
      <c r="L310" s="103"/>
      <c r="M310" s="103"/>
      <c r="N310" s="103"/>
    </row>
    <row r="311" spans="2:21">
      <c r="B311" s="23" t="s">
        <v>70</v>
      </c>
      <c r="C311" s="2" t="s">
        <v>68</v>
      </c>
      <c r="D311" s="2" t="s">
        <v>71</v>
      </c>
      <c r="E311" s="51">
        <f t="shared" si="39"/>
        <v>0.30198306186159007</v>
      </c>
      <c r="F311" s="51">
        <f t="shared" si="39"/>
        <v>0.30759452878035787</v>
      </c>
      <c r="G311" s="160">
        <f t="shared" si="39"/>
        <v>0.30759452878035787</v>
      </c>
      <c r="H311" s="144">
        <f t="shared" si="39"/>
        <v>0.31685527677653513</v>
      </c>
      <c r="J311" s="103"/>
      <c r="K311" s="103"/>
      <c r="L311" s="103"/>
      <c r="M311" s="103"/>
      <c r="N311" s="103"/>
    </row>
    <row r="312" spans="2:21">
      <c r="B312" s="23" t="s">
        <v>70</v>
      </c>
      <c r="C312" s="2" t="s">
        <v>95</v>
      </c>
      <c r="D312" s="23" t="s">
        <v>71</v>
      </c>
      <c r="E312" s="51">
        <f t="shared" si="39"/>
        <v>0.3265253756039469</v>
      </c>
      <c r="F312" s="51">
        <f t="shared" si="39"/>
        <v>0.33430470896258041</v>
      </c>
      <c r="G312" s="160">
        <f t="shared" si="39"/>
        <v>0.33430470896258041</v>
      </c>
      <c r="H312" s="144">
        <f t="shared" si="39"/>
        <v>0.34073852392418241</v>
      </c>
      <c r="J312" s="103"/>
      <c r="K312" s="103"/>
      <c r="L312" s="103"/>
      <c r="M312" s="103"/>
      <c r="N312" s="103"/>
    </row>
    <row r="313" spans="2:21">
      <c r="E313" s="26"/>
      <c r="F313" s="26"/>
      <c r="G313" s="26"/>
      <c r="H313" s="124"/>
      <c r="I313" s="8"/>
    </row>
    <row r="314" spans="2:21">
      <c r="B314" s="174" t="s">
        <v>123</v>
      </c>
      <c r="C314" s="68"/>
      <c r="D314" s="68"/>
      <c r="E314" s="68"/>
      <c r="F314" s="105"/>
      <c r="G314" s="68"/>
      <c r="H314" s="121"/>
      <c r="I314" s="96"/>
    </row>
    <row r="315" spans="2:21" ht="25.5">
      <c r="B315" s="23"/>
      <c r="C315" s="2"/>
      <c r="D315" s="2"/>
      <c r="E315" s="24" t="s">
        <v>50</v>
      </c>
      <c r="F315" s="24" t="s">
        <v>51</v>
      </c>
      <c r="G315" s="146" t="s">
        <v>52</v>
      </c>
      <c r="H315" s="117" t="s">
        <v>53</v>
      </c>
      <c r="I315" s="96"/>
    </row>
    <row r="316" spans="2:21">
      <c r="B316" s="169" t="s">
        <v>55</v>
      </c>
      <c r="C316" s="5" t="s">
        <v>56</v>
      </c>
      <c r="D316" s="5" t="s">
        <v>57</v>
      </c>
      <c r="E316" s="22" t="s">
        <v>58</v>
      </c>
      <c r="F316" s="22" t="s">
        <v>59</v>
      </c>
      <c r="G316" s="147" t="s">
        <v>60</v>
      </c>
      <c r="H316" s="118" t="s">
        <v>61</v>
      </c>
      <c r="I316" t="s">
        <v>124</v>
      </c>
      <c r="P316" s="106"/>
    </row>
    <row r="317" spans="2:21">
      <c r="B317" s="23" t="s">
        <v>64</v>
      </c>
      <c r="C317" s="2" t="s">
        <v>65</v>
      </c>
      <c r="D317" s="23" t="s">
        <v>66</v>
      </c>
      <c r="E317" s="16">
        <f>(('Customer Numbers - Southern Sco'!$D$16*E$285)+('Customer Numbers - Southern Sco'!$D$17*E$286)+('Customer Numbers - Southern Sco'!$D$18*E$287))</f>
        <v>9.2939592020032415E-3</v>
      </c>
      <c r="F317" s="16">
        <f>(('Customer Numbers - Southern Sco'!$D$16*F$285)+('Customer Numbers - Southern Sco'!$D$17*F$286)+('Customer Numbers - Southern Sco'!$D$18*F$287))</f>
        <v>6.9446190713519877E-3</v>
      </c>
      <c r="G317" s="150">
        <f>(('Customer Numbers - Southern Sco'!$D$16*G$285)+('Customer Numbers - Southern Sco'!$D$17*G$286)+('Customer Numbers - Southern Sco'!$D$18*G$287))</f>
        <v>4.0987976446247307E-3</v>
      </c>
      <c r="H317" s="123">
        <f>(('Customer Numbers - Southern Sco'!$D$16*H$285)+('Customer Numbers - Southern Sco'!$D$17*H$286)+('Customer Numbers - Southern Sco'!$D$18*H$287))</f>
        <v>3.6978806090230036E-3</v>
      </c>
      <c r="I317" s="99"/>
      <c r="J317" s="56"/>
      <c r="K317" s="56"/>
      <c r="L317" s="56"/>
      <c r="M317" s="56"/>
      <c r="N317" s="56"/>
      <c r="O317" s="11"/>
      <c r="P317" s="56"/>
      <c r="Q317" s="56"/>
      <c r="R317" s="56"/>
      <c r="S317" s="56"/>
      <c r="T317" s="56"/>
      <c r="U317" s="107"/>
    </row>
    <row r="318" spans="2:21">
      <c r="B318" s="23" t="s">
        <v>64</v>
      </c>
      <c r="C318" s="2" t="s">
        <v>68</v>
      </c>
      <c r="D318" s="23" t="s">
        <v>66</v>
      </c>
      <c r="E318" s="16">
        <f>(('Customer Numbers - Southern Sco'!$D$16*E$285)+('Customer Numbers - Southern Sco'!$D$17*E$286)+('Customer Numbers - Southern Sco'!$D$18*E$287))</f>
        <v>9.2939592020032415E-3</v>
      </c>
      <c r="F318" s="16">
        <f>(('Customer Numbers - Southern Sco'!$D$16*F$285)+('Customer Numbers - Southern Sco'!$D$17*F$286)+('Customer Numbers - Southern Sco'!$D$18*F$287))</f>
        <v>6.9446190713519877E-3</v>
      </c>
      <c r="G318" s="150">
        <f>(('Customer Numbers - Southern Sco'!$D$16*G$285)+('Customer Numbers - Southern Sco'!$D$17*G$286)+('Customer Numbers - Southern Sco'!$D$18*G$287))</f>
        <v>4.0987976446247307E-3</v>
      </c>
      <c r="H318" s="123">
        <f>(('Customer Numbers - Southern Sco'!$D$16*H$285)+('Customer Numbers - Southern Sco'!$D$17*H$286)+('Customer Numbers - Southern Sco'!$D$18*H$287))</f>
        <v>3.6978806090230036E-3</v>
      </c>
      <c r="I318" s="99"/>
      <c r="J318" s="56"/>
      <c r="K318" s="56"/>
      <c r="L318" s="56"/>
      <c r="M318" s="56"/>
      <c r="N318" s="56"/>
      <c r="O318" s="11"/>
      <c r="P318" s="56"/>
      <c r="Q318" s="56"/>
      <c r="R318" s="56"/>
      <c r="S318" s="56"/>
      <c r="T318" s="56"/>
      <c r="U318" s="107"/>
    </row>
    <row r="319" spans="2:21">
      <c r="B319" s="23" t="s">
        <v>64</v>
      </c>
      <c r="C319" s="2" t="s">
        <v>69</v>
      </c>
      <c r="D319" s="23" t="s">
        <v>66</v>
      </c>
      <c r="E319" s="16">
        <f>(('Customer Numbers - Southern Sco'!$D$16*E$285)+('Customer Numbers - Southern Sco'!$D$17*E$286)+('Customer Numbers - Southern Sco'!$D$18*E$287))</f>
        <v>9.2939592020032415E-3</v>
      </c>
      <c r="F319" s="16">
        <f>(('Customer Numbers - Southern Sco'!$D$16*F$285)+('Customer Numbers - Southern Sco'!$D$17*F$286)+('Customer Numbers - Southern Sco'!$D$18*F$287))</f>
        <v>6.9446190713519877E-3</v>
      </c>
      <c r="G319" s="150">
        <f>(('Customer Numbers - Southern Sco'!$D$16*G$285)+('Customer Numbers - Southern Sco'!$D$17*G$286)+('Customer Numbers - Southern Sco'!$D$18*G$287))</f>
        <v>4.0987976446247307E-3</v>
      </c>
      <c r="H319" s="123">
        <f>(('Customer Numbers - Southern Sco'!$D$16*H$285)+('Customer Numbers - Southern Sco'!$D$17*H$286)+('Customer Numbers - Southern Sco'!$D$18*H$287))</f>
        <v>3.6978806090230036E-3</v>
      </c>
      <c r="I319" s="99"/>
      <c r="J319" s="56"/>
      <c r="K319" s="56"/>
      <c r="L319" s="56"/>
      <c r="M319" s="56"/>
      <c r="N319" s="56"/>
      <c r="O319" s="11"/>
      <c r="P319" s="56"/>
      <c r="Q319" s="56"/>
      <c r="R319" s="56"/>
      <c r="S319" s="56"/>
      <c r="T319" s="56"/>
      <c r="U319" s="107"/>
    </row>
    <row r="320" spans="2:21">
      <c r="B320" s="23" t="s">
        <v>70</v>
      </c>
      <c r="C320" s="2" t="s">
        <v>65</v>
      </c>
      <c r="D320" s="23" t="s">
        <v>66</v>
      </c>
      <c r="E320" s="16">
        <f>(('Customer Numbers - Southern Sco'!$D$21*E$288)+('Customer Numbers - Southern Sco'!$D$22*E$289)+('Customer Numbers - Southern Sco'!$D$23*E$290))</f>
        <v>2.3079239040515861E-3</v>
      </c>
      <c r="F320" s="16">
        <f>(('Customer Numbers - Southern Sco'!$D$21*F$288)+('Customer Numbers - Southern Sco'!$D$22*F$289)+('Customer Numbers - Southern Sco'!$D$23*F$290))</f>
        <v>1.7040432528125607E-3</v>
      </c>
      <c r="G320" s="150">
        <f>(('Customer Numbers - Southern Sco'!$D$21*G$288)+('Customer Numbers - Southern Sco'!$D$22*G$289)+('Customer Numbers - Southern Sco'!$D$23*G$290))</f>
        <v>1.013498876381001E-3</v>
      </c>
      <c r="H320" s="123">
        <f>(('Customer Numbers - Southern Sco'!$D$21*H$288)+('Customer Numbers - Southern Sco'!$D$22*H$289)+('Customer Numbers - Southern Sco'!$D$23*H$290))</f>
        <v>2.1420007621843285E-3</v>
      </c>
      <c r="I320" s="99"/>
      <c r="J320" s="56"/>
      <c r="K320" s="56"/>
      <c r="L320" s="56"/>
      <c r="M320" s="56"/>
      <c r="N320" s="56"/>
      <c r="P320" s="56"/>
      <c r="Q320" s="56"/>
      <c r="R320" s="56"/>
      <c r="S320" s="56"/>
      <c r="T320" s="56"/>
    </row>
    <row r="321" spans="2:20">
      <c r="B321" s="23" t="s">
        <v>70</v>
      </c>
      <c r="C321" s="2" t="s">
        <v>68</v>
      </c>
      <c r="D321" s="23" t="s">
        <v>66</v>
      </c>
      <c r="E321" s="16">
        <f>(('Customer Numbers - Southern Sco'!$D$21*E$288)+('Customer Numbers - Southern Sco'!$D$22*E$289)+('Customer Numbers - Southern Sco'!$D$23*E$290))</f>
        <v>2.3079239040515861E-3</v>
      </c>
      <c r="F321" s="16">
        <f>(('Customer Numbers - Southern Sco'!$D$21*F$288)+('Customer Numbers - Southern Sco'!$D$22*F$289)+('Customer Numbers - Southern Sco'!$D$23*F$290))</f>
        <v>1.7040432528125607E-3</v>
      </c>
      <c r="G321" s="150">
        <f>(('Customer Numbers - Southern Sco'!$D$21*G$288)+('Customer Numbers - Southern Sco'!$D$22*G$289)+('Customer Numbers - Southern Sco'!$D$23*G$290))</f>
        <v>1.013498876381001E-3</v>
      </c>
      <c r="H321" s="123">
        <f>(('Customer Numbers - Southern Sco'!$D$21*H$288)+('Customer Numbers - Southern Sco'!$D$22*H$289)+('Customer Numbers - Southern Sco'!$D$23*H$290))</f>
        <v>2.1420007621843285E-3</v>
      </c>
      <c r="I321" s="99"/>
      <c r="J321" s="56"/>
      <c r="K321" s="56"/>
      <c r="L321" s="56"/>
      <c r="M321" s="56"/>
      <c r="N321" s="56"/>
      <c r="P321" s="56"/>
      <c r="Q321" s="56"/>
      <c r="R321" s="56"/>
      <c r="S321" s="56"/>
      <c r="T321" s="56"/>
    </row>
    <row r="322" spans="2:20">
      <c r="B322" s="23" t="s">
        <v>70</v>
      </c>
      <c r="C322" s="2" t="s">
        <v>69</v>
      </c>
      <c r="D322" s="23" t="s">
        <v>66</v>
      </c>
      <c r="E322" s="16">
        <f>(('Customer Numbers - Southern Sco'!$D$21*E$288)+('Customer Numbers - Southern Sco'!$D$22*E$289)+('Customer Numbers - Southern Sco'!$D$23*E$290))</f>
        <v>2.3079239040515861E-3</v>
      </c>
      <c r="F322" s="16">
        <f>(('Customer Numbers - Southern Sco'!$D$21*F$288)+('Customer Numbers - Southern Sco'!$D$22*F$289)+('Customer Numbers - Southern Sco'!$D$23*F$290))</f>
        <v>1.7040432528125607E-3</v>
      </c>
      <c r="G322" s="150">
        <f>(('Customer Numbers - Southern Sco'!$D$21*G$288)+('Customer Numbers - Southern Sco'!$D$22*G$289)+('Customer Numbers - Southern Sco'!$D$23*G$290))</f>
        <v>1.013498876381001E-3</v>
      </c>
      <c r="H322" s="123">
        <f>(('Customer Numbers - Southern Sco'!$D$21*H$288)+('Customer Numbers - Southern Sco'!$D$22*H$289)+('Customer Numbers - Southern Sco'!$D$23*H$290))</f>
        <v>2.1420007621843285E-3</v>
      </c>
      <c r="I322" s="99"/>
      <c r="J322" s="56"/>
      <c r="K322" s="56"/>
      <c r="L322" s="56"/>
      <c r="M322" s="56"/>
      <c r="N322" s="56"/>
      <c r="P322" s="56"/>
      <c r="Q322" s="56"/>
      <c r="R322" s="56"/>
      <c r="S322" s="56"/>
      <c r="T322" s="56"/>
    </row>
    <row r="323" spans="2:20">
      <c r="B323" s="23" t="s">
        <v>64</v>
      </c>
      <c r="C323" s="2" t="s">
        <v>65</v>
      </c>
      <c r="D323" s="23" t="s">
        <v>71</v>
      </c>
      <c r="E323" s="16">
        <f>(('Customer Numbers - Southern Sco'!$D$16*E$291)+('Customer Numbers - Southern Sco'!$D$17*E$292)+('Customer Numbers - Southern Sco'!$D$18*E$293))</f>
        <v>6.8783183616382554E-3</v>
      </c>
      <c r="F323" s="16">
        <f>(('Customer Numbers - Southern Sco'!$D$16*F$291)+('Customer Numbers - Southern Sco'!$D$17*F$292)+('Customer Numbers - Southern Sco'!$D$18*F$293))</f>
        <v>8.408872397468764E-3</v>
      </c>
      <c r="G323" s="150">
        <f>(('Customer Numbers - Southern Sco'!$D$16*G$291)+('Customer Numbers - Southern Sco'!$D$17*G$292)+('Customer Numbers - Southern Sco'!$D$18*G$293))</f>
        <v>8.408872397468764E-3</v>
      </c>
      <c r="H323" s="123">
        <f>(('Customer Numbers - Southern Sco'!$D$16*H$291)+('Customer Numbers - Southern Sco'!$D$17*H$292)+('Customer Numbers - Southern Sco'!$D$18*H$293))</f>
        <v>8.4228351245102702E-3</v>
      </c>
      <c r="I323" s="99"/>
      <c r="J323" s="56"/>
      <c r="K323" s="56"/>
      <c r="L323" s="56"/>
      <c r="M323" s="56"/>
      <c r="N323" s="56"/>
      <c r="P323" s="56"/>
      <c r="Q323" s="56"/>
      <c r="R323" s="56"/>
      <c r="S323" s="56"/>
      <c r="T323" s="56"/>
    </row>
    <row r="324" spans="2:20">
      <c r="B324" s="23" t="s">
        <v>64</v>
      </c>
      <c r="C324" s="2" t="s">
        <v>68</v>
      </c>
      <c r="D324" s="23" t="s">
        <v>71</v>
      </c>
      <c r="E324" s="16">
        <f>(('Customer Numbers - Southern Sco'!$D$16*E$291)+('Customer Numbers - Southern Sco'!$D$17*E$292)+('Customer Numbers - Southern Sco'!$D$18*E$293))</f>
        <v>6.8783183616382554E-3</v>
      </c>
      <c r="F324" s="16">
        <f>(('Customer Numbers - Southern Sco'!$D$16*F$291)+('Customer Numbers - Southern Sco'!$D$17*F$292)+('Customer Numbers - Southern Sco'!$D$18*F$293))</f>
        <v>8.408872397468764E-3</v>
      </c>
      <c r="G324" s="150">
        <f>(('Customer Numbers - Southern Sco'!$D$16*G$291)+('Customer Numbers - Southern Sco'!$D$17*G$292)+('Customer Numbers - Southern Sco'!$D$18*G$293))</f>
        <v>8.408872397468764E-3</v>
      </c>
      <c r="H324" s="123">
        <f>(('Customer Numbers - Southern Sco'!$D$16*H$291)+('Customer Numbers - Southern Sco'!$D$17*H$292)+('Customer Numbers - Southern Sco'!$D$18*H$293))</f>
        <v>8.4228351245102702E-3</v>
      </c>
      <c r="I324" s="99"/>
      <c r="J324" s="56"/>
      <c r="K324" s="56"/>
      <c r="L324" s="56"/>
      <c r="M324" s="56"/>
      <c r="N324" s="56"/>
      <c r="P324" s="56"/>
      <c r="Q324" s="56"/>
      <c r="R324" s="56"/>
      <c r="S324" s="56"/>
      <c r="T324" s="56"/>
    </row>
    <row r="325" spans="2:20">
      <c r="B325" s="23" t="s">
        <v>64</v>
      </c>
      <c r="C325" s="2" t="s">
        <v>69</v>
      </c>
      <c r="D325" s="23" t="s">
        <v>71</v>
      </c>
      <c r="E325" s="16">
        <f>(('Customer Numbers - Southern Sco'!$D$16*E$291)+('Customer Numbers - Southern Sco'!$D$17*E$292)+('Customer Numbers - Southern Sco'!$D$18*E$293))</f>
        <v>6.8783183616382554E-3</v>
      </c>
      <c r="F325" s="16">
        <f>(('Customer Numbers - Southern Sco'!$D$16*F$291)+('Customer Numbers - Southern Sco'!$D$17*F$292)+('Customer Numbers - Southern Sco'!$D$18*F$293))</f>
        <v>8.408872397468764E-3</v>
      </c>
      <c r="G325" s="150">
        <f>(('Customer Numbers - Southern Sco'!$D$16*G$291)+('Customer Numbers - Southern Sco'!$D$17*G$292)+('Customer Numbers - Southern Sco'!$D$18*G$293))</f>
        <v>8.408872397468764E-3</v>
      </c>
      <c r="H325" s="123">
        <f>(('Customer Numbers - Southern Sco'!$D$16*H$291)+('Customer Numbers - Southern Sco'!$D$17*H$292)+('Customer Numbers - Southern Sco'!$D$18*H$293))</f>
        <v>8.4228351245102702E-3</v>
      </c>
      <c r="I325" s="99"/>
      <c r="J325" s="56"/>
      <c r="K325" s="56"/>
      <c r="L325" s="56"/>
      <c r="M325" s="56"/>
      <c r="N325" s="56"/>
      <c r="P325" s="56"/>
      <c r="Q325" s="56"/>
      <c r="R325" s="56"/>
      <c r="S325" s="56"/>
      <c r="T325" s="56"/>
    </row>
    <row r="326" spans="2:20">
      <c r="B326" s="23" t="s">
        <v>70</v>
      </c>
      <c r="C326" s="2" t="s">
        <v>65</v>
      </c>
      <c r="D326" s="23" t="s">
        <v>71</v>
      </c>
      <c r="E326" s="16">
        <f>(('Customer Numbers - Southern Sco'!$D$21*E$294)+('Customer Numbers - Southern Sco'!$D$22*E$295)+('Customer Numbers - Southern Sco'!$D$23*E$296))</f>
        <v>3.7059176474398578E-3</v>
      </c>
      <c r="F326" s="16">
        <f>(('Customer Numbers - Southern Sco'!$D$21*F$294)+('Customer Numbers - Southern Sco'!$D$22*F$295)+('Customer Numbers - Southern Sco'!$D$23*F$296))</f>
        <v>3.7847332368577983E-3</v>
      </c>
      <c r="G326" s="150">
        <f>(('Customer Numbers - Southern Sco'!$D$21*G$294)+('Customer Numbers - Southern Sco'!$D$22*G$295)+('Customer Numbers - Southern Sco'!$D$23*G$296))</f>
        <v>3.7847332368577983E-3</v>
      </c>
      <c r="H326" s="123">
        <f>(('Customer Numbers - Southern Sco'!$D$21*H$294)+('Customer Numbers - Southern Sco'!$D$22*H$295)+('Customer Numbers - Southern Sco'!$D$23*H$296))</f>
        <v>3.8244105206349738E-3</v>
      </c>
      <c r="I326" s="99"/>
      <c r="J326" s="56"/>
      <c r="K326" s="56"/>
      <c r="L326" s="56"/>
      <c r="M326" s="56"/>
      <c r="N326" s="56"/>
      <c r="P326" s="56"/>
      <c r="Q326" s="56"/>
      <c r="R326" s="56"/>
      <c r="S326" s="56"/>
      <c r="T326" s="56"/>
    </row>
    <row r="327" spans="2:20">
      <c r="B327" s="23" t="s">
        <v>70</v>
      </c>
      <c r="C327" s="2" t="s">
        <v>68</v>
      </c>
      <c r="D327" s="23" t="s">
        <v>71</v>
      </c>
      <c r="E327" s="16">
        <f>(('Customer Numbers - Southern Sco'!$D$21*E$294)+('Customer Numbers - Southern Sco'!$D$22*E$295)+('Customer Numbers - Southern Sco'!$D$23*E$296))</f>
        <v>3.7059176474398578E-3</v>
      </c>
      <c r="F327" s="16">
        <f>(('Customer Numbers - Southern Sco'!$D$21*F$294)+('Customer Numbers - Southern Sco'!$D$22*F$295)+('Customer Numbers - Southern Sco'!$D$23*F$296))</f>
        <v>3.7847332368577983E-3</v>
      </c>
      <c r="G327" s="150">
        <f>(('Customer Numbers - Southern Sco'!$D$21*G$294)+('Customer Numbers - Southern Sco'!$D$22*G$295)+('Customer Numbers - Southern Sco'!$D$23*G$296))</f>
        <v>3.7847332368577983E-3</v>
      </c>
      <c r="H327" s="123">
        <f>(('Customer Numbers - Southern Sco'!$D$21*H$294)+('Customer Numbers - Southern Sco'!$D$22*H$295)+('Customer Numbers - Southern Sco'!$D$23*H$296))</f>
        <v>3.8244105206349738E-3</v>
      </c>
      <c r="I327" s="99"/>
      <c r="J327" s="56"/>
      <c r="K327" s="56"/>
      <c r="L327" s="56"/>
      <c r="M327" s="56"/>
      <c r="N327" s="56"/>
      <c r="P327" s="56"/>
      <c r="Q327" s="56"/>
      <c r="R327" s="56"/>
      <c r="S327" s="56"/>
      <c r="T327" s="56"/>
    </row>
    <row r="328" spans="2:20">
      <c r="B328" s="23" t="s">
        <v>70</v>
      </c>
      <c r="C328" s="2" t="s">
        <v>69</v>
      </c>
      <c r="D328" s="23" t="s">
        <v>71</v>
      </c>
      <c r="E328" s="16">
        <f>(('Customer Numbers - Southern Sco'!$D$21*E$294)+('Customer Numbers - Southern Sco'!$D$22*E$295)+('Customer Numbers - Southern Sco'!$D$23*E$296))</f>
        <v>3.7059176474398578E-3</v>
      </c>
      <c r="F328" s="16">
        <f>(('Customer Numbers - Southern Sco'!$D$21*F$294)+('Customer Numbers - Southern Sco'!$D$22*F$295)+('Customer Numbers - Southern Sco'!$D$23*F$296))</f>
        <v>3.7847332368577983E-3</v>
      </c>
      <c r="G328" s="150">
        <f>(('Customer Numbers - Southern Sco'!$D$21*G$294)+('Customer Numbers - Southern Sco'!$D$22*G$295)+('Customer Numbers - Southern Sco'!$D$23*G$296))</f>
        <v>3.7847332368577983E-3</v>
      </c>
      <c r="H328" s="123">
        <f>(('Customer Numbers - Southern Sco'!$D$21*H$294)+('Customer Numbers - Southern Sco'!$D$22*H$295)+('Customer Numbers - Southern Sco'!$D$23*H$296))</f>
        <v>3.8244105206349738E-3</v>
      </c>
      <c r="I328" s="99"/>
      <c r="J328" s="56"/>
      <c r="K328" s="56"/>
      <c r="L328" s="56"/>
      <c r="M328" s="56"/>
      <c r="N328" s="56"/>
      <c r="P328" s="56"/>
      <c r="Q328" s="56"/>
      <c r="R328" s="56"/>
      <c r="S328" s="56"/>
      <c r="T328" s="56"/>
    </row>
    <row r="329" spans="2:20">
      <c r="E329" s="26"/>
      <c r="F329" s="26"/>
      <c r="G329" s="26"/>
      <c r="H329" s="124"/>
      <c r="I329" s="101"/>
    </row>
    <row r="330" spans="2:20" s="82" customFormat="1">
      <c r="B330" s="172" t="s">
        <v>29</v>
      </c>
      <c r="F330" s="108"/>
      <c r="G330" s="109" t="s">
        <v>125</v>
      </c>
      <c r="H330" s="132"/>
      <c r="I330" s="110"/>
    </row>
    <row r="331" spans="2:20" ht="25.5">
      <c r="B331" s="23"/>
      <c r="C331" s="2"/>
      <c r="D331" s="2"/>
      <c r="E331" s="24" t="s">
        <v>50</v>
      </c>
      <c r="F331" s="24" t="s">
        <v>51</v>
      </c>
      <c r="G331" s="146" t="s">
        <v>52</v>
      </c>
      <c r="H331" s="117" t="s">
        <v>53</v>
      </c>
    </row>
    <row r="332" spans="2:20">
      <c r="B332" s="169" t="s">
        <v>55</v>
      </c>
      <c r="C332" s="5" t="s">
        <v>56</v>
      </c>
      <c r="D332" s="5" t="s">
        <v>57</v>
      </c>
      <c r="E332" s="22" t="s">
        <v>58</v>
      </c>
      <c r="F332" s="22" t="s">
        <v>59</v>
      </c>
      <c r="G332" s="147" t="s">
        <v>60</v>
      </c>
      <c r="H332" s="118" t="s">
        <v>61</v>
      </c>
      <c r="I332" t="s">
        <v>126</v>
      </c>
    </row>
    <row r="333" spans="2:20">
      <c r="B333" s="23" t="s">
        <v>64</v>
      </c>
      <c r="C333" s="2" t="s">
        <v>65</v>
      </c>
      <c r="D333" s="23" t="s">
        <v>66</v>
      </c>
      <c r="E333" s="16">
        <f t="shared" ref="E333:H344" si="40">E301+E317</f>
        <v>0.67590354144702713</v>
      </c>
      <c r="F333" s="16">
        <f t="shared" si="40"/>
        <v>0.5048988316488191</v>
      </c>
      <c r="G333" s="150">
        <f t="shared" si="40"/>
        <v>0.29774862046285328</v>
      </c>
      <c r="H333" s="123">
        <f t="shared" si="40"/>
        <v>0.26981152800243563</v>
      </c>
      <c r="I333" s="8" t="s">
        <v>127</v>
      </c>
      <c r="K333" s="56"/>
      <c r="L333" s="56"/>
      <c r="M333" s="56"/>
      <c r="N333" s="56"/>
    </row>
    <row r="334" spans="2:20">
      <c r="B334" s="23" t="s">
        <v>64</v>
      </c>
      <c r="C334" s="2" t="s">
        <v>68</v>
      </c>
      <c r="D334" s="23" t="s">
        <v>66</v>
      </c>
      <c r="E334" s="16">
        <f t="shared" si="40"/>
        <v>0.67234617297968957</v>
      </c>
      <c r="F334" s="16">
        <f t="shared" si="40"/>
        <v>0.49842967518974107</v>
      </c>
      <c r="G334" s="150">
        <f t="shared" si="40"/>
        <v>0.2901789107063209</v>
      </c>
      <c r="H334" s="123">
        <f t="shared" si="40"/>
        <v>0.2682015057701807</v>
      </c>
      <c r="J334" s="56"/>
      <c r="K334" s="56"/>
      <c r="L334" s="56"/>
      <c r="M334" s="56"/>
      <c r="N334" s="56"/>
    </row>
    <row r="335" spans="2:20">
      <c r="B335" s="23" t="s">
        <v>64</v>
      </c>
      <c r="C335" s="2" t="s">
        <v>69</v>
      </c>
      <c r="D335" s="23" t="s">
        <v>66</v>
      </c>
      <c r="E335" s="16">
        <f t="shared" si="40"/>
        <v>0.69166571171635016</v>
      </c>
      <c r="F335" s="16">
        <f t="shared" si="40"/>
        <v>0.51667661826043298</v>
      </c>
      <c r="G335" s="150">
        <f t="shared" si="40"/>
        <v>0.30470001168051103</v>
      </c>
      <c r="H335" s="123">
        <f t="shared" si="40"/>
        <v>0.27597458501000649</v>
      </c>
      <c r="J335" s="56"/>
      <c r="K335" s="56"/>
      <c r="L335" s="56"/>
      <c r="M335" s="56"/>
      <c r="N335" s="56"/>
    </row>
    <row r="336" spans="2:20">
      <c r="B336" s="23" t="s">
        <v>70</v>
      </c>
      <c r="C336" s="2" t="s">
        <v>65</v>
      </c>
      <c r="D336" s="23" t="s">
        <v>66</v>
      </c>
      <c r="E336" s="16">
        <f t="shared" si="40"/>
        <v>0.17091527487213373</v>
      </c>
      <c r="F336" s="16">
        <f t="shared" si="40"/>
        <v>0.12614056646567998</v>
      </c>
      <c r="G336" s="150">
        <f t="shared" si="40"/>
        <v>7.4937927847488109E-2</v>
      </c>
      <c r="H336" s="123">
        <f t="shared" si="40"/>
        <v>6.8126069412179149E-2</v>
      </c>
      <c r="J336" s="56"/>
      <c r="K336" s="56"/>
      <c r="L336" s="56"/>
      <c r="M336" s="56"/>
      <c r="N336" s="56"/>
    </row>
    <row r="337" spans="2:14">
      <c r="B337" s="23" t="s">
        <v>70</v>
      </c>
      <c r="C337" s="2" t="s">
        <v>68</v>
      </c>
      <c r="D337" s="23" t="s">
        <v>66</v>
      </c>
      <c r="E337" s="16">
        <f t="shared" si="40"/>
        <v>0.17747947288683821</v>
      </c>
      <c r="F337" s="16">
        <f t="shared" si="40"/>
        <v>0.1296653538692823</v>
      </c>
      <c r="G337" s="150">
        <f t="shared" si="40"/>
        <v>7.4298518961519996E-2</v>
      </c>
      <c r="H337" s="123">
        <f t="shared" si="40"/>
        <v>6.8398764594505487E-2</v>
      </c>
      <c r="J337" s="56"/>
      <c r="K337" s="56"/>
      <c r="L337" s="56"/>
      <c r="M337" s="56"/>
      <c r="N337" s="56"/>
    </row>
    <row r="338" spans="2:14">
      <c r="B338" s="23" t="s">
        <v>70</v>
      </c>
      <c r="C338" s="2" t="s">
        <v>69</v>
      </c>
      <c r="D338" s="23" t="s">
        <v>66</v>
      </c>
      <c r="E338" s="16">
        <f t="shared" si="40"/>
        <v>0.17489550020490224</v>
      </c>
      <c r="F338" s="16">
        <f t="shared" si="40"/>
        <v>0.12907934452117439</v>
      </c>
      <c r="G338" s="150">
        <f t="shared" si="40"/>
        <v>7.6685799124969312E-2</v>
      </c>
      <c r="H338" s="123">
        <f t="shared" si="40"/>
        <v>7.1549095443132926E-2</v>
      </c>
      <c r="J338" s="56"/>
      <c r="K338" s="56"/>
      <c r="L338" s="56"/>
      <c r="M338" s="56"/>
      <c r="N338" s="56"/>
    </row>
    <row r="339" spans="2:14">
      <c r="B339" s="23" t="s">
        <v>64</v>
      </c>
      <c r="C339" s="2" t="s">
        <v>65</v>
      </c>
      <c r="D339" s="23" t="s">
        <v>71</v>
      </c>
      <c r="E339" s="16">
        <f t="shared" si="40"/>
        <v>0.51955171585108728</v>
      </c>
      <c r="F339" s="16">
        <f t="shared" si="40"/>
        <v>0.63009809576748066</v>
      </c>
      <c r="G339" s="150">
        <f t="shared" si="40"/>
        <v>0.63009809576748066</v>
      </c>
      <c r="H339" s="123">
        <f t="shared" si="40"/>
        <v>0.6385754242469448</v>
      </c>
      <c r="J339" s="56"/>
      <c r="K339" s="56"/>
      <c r="L339" s="56"/>
      <c r="M339" s="56"/>
      <c r="N339" s="56"/>
    </row>
    <row r="340" spans="2:14">
      <c r="B340" s="23" t="s">
        <v>64</v>
      </c>
      <c r="C340" s="2" t="s">
        <v>68</v>
      </c>
      <c r="D340" s="23" t="s">
        <v>71</v>
      </c>
      <c r="E340" s="16">
        <f t="shared" si="40"/>
        <v>0.52462120090855835</v>
      </c>
      <c r="F340" s="16">
        <f t="shared" si="40"/>
        <v>0.63629563573697334</v>
      </c>
      <c r="G340" s="150">
        <f t="shared" si="40"/>
        <v>0.63629563573697334</v>
      </c>
      <c r="H340" s="123">
        <f t="shared" si="40"/>
        <v>0.64478325508004353</v>
      </c>
      <c r="J340" s="56"/>
      <c r="K340" s="56"/>
      <c r="L340" s="56"/>
      <c r="M340" s="56"/>
      <c r="N340" s="56"/>
    </row>
    <row r="341" spans="2:14">
      <c r="B341" s="23" t="s">
        <v>64</v>
      </c>
      <c r="C341" s="2" t="s">
        <v>69</v>
      </c>
      <c r="D341" s="23" t="s">
        <v>71</v>
      </c>
      <c r="E341" s="16">
        <f t="shared" si="40"/>
        <v>0.55858106480914882</v>
      </c>
      <c r="F341" s="16">
        <f t="shared" si="40"/>
        <v>0.673074758558871</v>
      </c>
      <c r="G341" s="150">
        <f t="shared" si="40"/>
        <v>0.673074758558871</v>
      </c>
      <c r="H341" s="123">
        <f t="shared" si="40"/>
        <v>0.67855681495695364</v>
      </c>
      <c r="J341" s="56"/>
      <c r="K341" s="56"/>
      <c r="L341" s="56"/>
      <c r="M341" s="56"/>
      <c r="N341" s="56"/>
    </row>
    <row r="342" spans="2:14">
      <c r="B342" s="23" t="s">
        <v>70</v>
      </c>
      <c r="C342" s="2" t="s">
        <v>65</v>
      </c>
      <c r="D342" s="23" t="s">
        <v>71</v>
      </c>
      <c r="E342" s="16">
        <f t="shared" si="40"/>
        <v>0.30309496917268014</v>
      </c>
      <c r="F342" s="16">
        <f t="shared" si="40"/>
        <v>0.30873008357594134</v>
      </c>
      <c r="G342" s="150">
        <f t="shared" si="40"/>
        <v>0.30873008357594134</v>
      </c>
      <c r="H342" s="123">
        <f t="shared" si="40"/>
        <v>0.31800273617068586</v>
      </c>
      <c r="J342" s="56"/>
      <c r="K342" s="56"/>
      <c r="L342" s="56"/>
      <c r="M342" s="56"/>
      <c r="N342" s="56"/>
    </row>
    <row r="343" spans="2:14">
      <c r="B343" s="23" t="s">
        <v>70</v>
      </c>
      <c r="C343" s="2" t="s">
        <v>68</v>
      </c>
      <c r="D343" s="23" t="s">
        <v>71</v>
      </c>
      <c r="E343" s="16">
        <f t="shared" si="40"/>
        <v>0.30568897950902996</v>
      </c>
      <c r="F343" s="16">
        <f t="shared" si="40"/>
        <v>0.31137926201721566</v>
      </c>
      <c r="G343" s="150">
        <f t="shared" si="40"/>
        <v>0.31137926201721566</v>
      </c>
      <c r="H343" s="123">
        <f t="shared" si="40"/>
        <v>0.32067968729717011</v>
      </c>
      <c r="J343" s="56"/>
      <c r="K343" s="56"/>
      <c r="L343" s="56"/>
      <c r="M343" s="56"/>
      <c r="N343" s="56"/>
    </row>
    <row r="344" spans="2:14">
      <c r="B344" s="23" t="s">
        <v>70</v>
      </c>
      <c r="C344" s="2" t="s">
        <v>69</v>
      </c>
      <c r="D344" s="23" t="s">
        <v>71</v>
      </c>
      <c r="E344" s="16">
        <f t="shared" si="40"/>
        <v>0.33023129325138678</v>
      </c>
      <c r="F344" s="16">
        <f t="shared" si="40"/>
        <v>0.33808944219943821</v>
      </c>
      <c r="G344" s="150">
        <f t="shared" si="40"/>
        <v>0.33808944219943821</v>
      </c>
      <c r="H344" s="123">
        <f t="shared" si="40"/>
        <v>0.34456293444481739</v>
      </c>
      <c r="J344" s="56"/>
      <c r="K344" s="56"/>
      <c r="L344" s="56"/>
      <c r="M344" s="56"/>
      <c r="N344" s="56"/>
    </row>
    <row r="345" spans="2:14">
      <c r="D345" s="12"/>
      <c r="E345" s="26"/>
      <c r="F345" s="26"/>
      <c r="G345" s="26"/>
      <c r="H345" s="124"/>
    </row>
    <row r="346" spans="2:14">
      <c r="B346" s="170" t="s">
        <v>72</v>
      </c>
      <c r="C346" s="68"/>
      <c r="D346" s="68"/>
      <c r="E346" s="68"/>
      <c r="F346" s="68"/>
      <c r="G346" s="68"/>
      <c r="H346" s="121"/>
    </row>
    <row r="347" spans="2:14" ht="25.5">
      <c r="B347" s="23"/>
      <c r="C347" s="2"/>
      <c r="D347" s="2"/>
      <c r="E347" s="24" t="s">
        <v>50</v>
      </c>
      <c r="F347" s="24" t="s">
        <v>51</v>
      </c>
      <c r="G347" s="146" t="s">
        <v>52</v>
      </c>
      <c r="H347" s="117" t="s">
        <v>53</v>
      </c>
    </row>
    <row r="348" spans="2:14">
      <c r="B348" s="169"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3" t="s">
        <v>64</v>
      </c>
      <c r="C350" s="2" t="s">
        <v>65</v>
      </c>
      <c r="D350" s="23" t="s">
        <v>66</v>
      </c>
      <c r="E350" s="69">
        <f>(E333*'TDCV Values'!$C$4)</f>
        <v>1960.1202701963787</v>
      </c>
      <c r="F350" s="69">
        <f>(F333*'TDCV Values'!$C$4)</f>
        <v>1464.2066117815755</v>
      </c>
      <c r="G350" s="149">
        <f>(G333*'TDCV Values'!$C$4)</f>
        <v>863.47099934227447</v>
      </c>
      <c r="H350" s="122">
        <f>(H333*'TDCV Values'!$D$4)</f>
        <v>782.45343120706332</v>
      </c>
    </row>
    <row r="351" spans="2:14">
      <c r="B351" s="23" t="s">
        <v>64</v>
      </c>
      <c r="C351" s="2" t="s">
        <v>68</v>
      </c>
      <c r="D351" s="23" t="s">
        <v>66</v>
      </c>
      <c r="E351" s="69">
        <f>(E334*'TDCV Values'!$C$4)</f>
        <v>1949.8039016410999</v>
      </c>
      <c r="F351" s="69">
        <f>(F334*'TDCV Values'!$C$4)</f>
        <v>1445.4460580502491</v>
      </c>
      <c r="G351" s="149">
        <f>(G334*'TDCV Values'!$C$4)</f>
        <v>841.51884104833061</v>
      </c>
      <c r="H351" s="122">
        <f>(H334*'TDCV Values'!$D$4)</f>
        <v>777.78436673352405</v>
      </c>
    </row>
    <row r="352" spans="2:14">
      <c r="B352" s="23" t="s">
        <v>64</v>
      </c>
      <c r="C352" s="2" t="s">
        <v>69</v>
      </c>
      <c r="D352" s="23" t="s">
        <v>66</v>
      </c>
      <c r="E352" s="69">
        <f>(E335*'TDCV Values'!$C$4)</f>
        <v>2005.8305639774155</v>
      </c>
      <c r="F352" s="69">
        <f>(F335*'TDCV Values'!$C$4)</f>
        <v>1498.3621929552558</v>
      </c>
      <c r="G352" s="149">
        <f>(G335*'TDCV Values'!$C$4)</f>
        <v>883.63003387348203</v>
      </c>
      <c r="H352" s="122">
        <f>(H335*'TDCV Values'!$D$4)</f>
        <v>800.3262965290188</v>
      </c>
    </row>
    <row r="353" spans="2:9">
      <c r="B353" s="23" t="s">
        <v>70</v>
      </c>
      <c r="C353" s="2" t="s">
        <v>65</v>
      </c>
      <c r="D353" s="23" t="s">
        <v>66</v>
      </c>
      <c r="E353" s="69">
        <f>(E336*'TDCV Values'!$C$5)</f>
        <v>2050.983298465605</v>
      </c>
      <c r="F353" s="69">
        <f>(F336*'TDCV Values'!$C$5)</f>
        <v>1513.6867975881596</v>
      </c>
      <c r="G353" s="149">
        <f>(G336*'TDCV Values'!$C$5)</f>
        <v>899.25513416985734</v>
      </c>
      <c r="H353" s="122">
        <f>(H336*'TDCV Values'!$D$5)</f>
        <v>817.51283294614984</v>
      </c>
    </row>
    <row r="354" spans="2:9">
      <c r="B354" s="23" t="s">
        <v>70</v>
      </c>
      <c r="C354" s="2" t="s">
        <v>68</v>
      </c>
      <c r="D354" s="23" t="s">
        <v>66</v>
      </c>
      <c r="E354" s="69">
        <f>(E337*'TDCV Values'!$C$5)</f>
        <v>2129.7536746420587</v>
      </c>
      <c r="F354" s="69">
        <f>(F337*'TDCV Values'!$C$5)</f>
        <v>1555.9842464313876</v>
      </c>
      <c r="G354" s="149">
        <f>(G337*'TDCV Values'!$C$5)</f>
        <v>891.58222753823998</v>
      </c>
      <c r="H354" s="122">
        <f>(H337*'TDCV Values'!$D$5)</f>
        <v>820.78517513406587</v>
      </c>
    </row>
    <row r="355" spans="2:9">
      <c r="B355" s="23" t="s">
        <v>70</v>
      </c>
      <c r="C355" s="2" t="s">
        <v>69</v>
      </c>
      <c r="D355" s="23" t="s">
        <v>66</v>
      </c>
      <c r="E355" s="69">
        <f>(E338*'TDCV Values'!$C$5)</f>
        <v>2098.7460024588268</v>
      </c>
      <c r="F355" s="69">
        <f>(F338*'TDCV Values'!$C$5)</f>
        <v>1548.9521342540927</v>
      </c>
      <c r="G355" s="149">
        <f>(G338*'TDCV Values'!$C$5)</f>
        <v>920.22958949963174</v>
      </c>
      <c r="H355" s="122">
        <f>(H338*'TDCV Values'!$D$5)</f>
        <v>858.58914531759513</v>
      </c>
    </row>
    <row r="356" spans="2:9">
      <c r="B356" s="241" t="s">
        <v>75</v>
      </c>
      <c r="C356" s="255"/>
      <c r="D356" s="255"/>
      <c r="E356" s="255"/>
      <c r="F356" s="255"/>
      <c r="G356" s="255"/>
      <c r="H356" s="255"/>
      <c r="I356" t="s">
        <v>76</v>
      </c>
    </row>
    <row r="357" spans="2:9">
      <c r="B357" s="23" t="s">
        <v>64</v>
      </c>
      <c r="C357" s="2" t="s">
        <v>65</v>
      </c>
      <c r="D357" s="23" t="s">
        <v>71</v>
      </c>
      <c r="E357" s="16">
        <f>E339*365</f>
        <v>189.63637628564686</v>
      </c>
      <c r="F357" s="16">
        <f t="shared" ref="F357:H357" si="41">F339*365</f>
        <v>229.98580495513045</v>
      </c>
      <c r="G357" s="150">
        <f t="shared" si="41"/>
        <v>229.98580495513045</v>
      </c>
      <c r="H357" s="123">
        <f t="shared" si="41"/>
        <v>233.08002985013485</v>
      </c>
    </row>
    <row r="358" spans="2:9">
      <c r="B358" s="23" t="s">
        <v>64</v>
      </c>
      <c r="C358" s="2" t="s">
        <v>68</v>
      </c>
      <c r="D358" s="23" t="s">
        <v>71</v>
      </c>
      <c r="E358" s="16">
        <f t="shared" ref="E358:H362" si="42">E340*365</f>
        <v>191.4867383316238</v>
      </c>
      <c r="F358" s="16">
        <f t="shared" si="42"/>
        <v>232.24790704399527</v>
      </c>
      <c r="G358" s="150">
        <f t="shared" si="42"/>
        <v>232.24790704399527</v>
      </c>
      <c r="H358" s="123">
        <f t="shared" si="42"/>
        <v>235.34588810421587</v>
      </c>
    </row>
    <row r="359" spans="2:9">
      <c r="B359" s="23" t="s">
        <v>64</v>
      </c>
      <c r="C359" s="2" t="s">
        <v>69</v>
      </c>
      <c r="D359" s="23" t="s">
        <v>71</v>
      </c>
      <c r="E359" s="16">
        <f t="shared" si="42"/>
        <v>203.88208865533932</v>
      </c>
      <c r="F359" s="16">
        <f t="shared" si="42"/>
        <v>245.67228687398793</v>
      </c>
      <c r="G359" s="150">
        <f t="shared" si="42"/>
        <v>245.67228687398793</v>
      </c>
      <c r="H359" s="123">
        <f t="shared" si="42"/>
        <v>247.67323745928809</v>
      </c>
    </row>
    <row r="360" spans="2:9">
      <c r="B360" s="23" t="s">
        <v>70</v>
      </c>
      <c r="C360" s="2" t="s">
        <v>65</v>
      </c>
      <c r="D360" s="23" t="s">
        <v>71</v>
      </c>
      <c r="E360" s="16">
        <f t="shared" si="42"/>
        <v>110.62966374802825</v>
      </c>
      <c r="F360" s="16">
        <f t="shared" si="42"/>
        <v>112.68648050521858</v>
      </c>
      <c r="G360" s="150">
        <f t="shared" si="42"/>
        <v>112.68648050521858</v>
      </c>
      <c r="H360" s="123">
        <f t="shared" si="42"/>
        <v>116.07099870230034</v>
      </c>
    </row>
    <row r="361" spans="2:9">
      <c r="B361" s="23" t="s">
        <v>70</v>
      </c>
      <c r="C361" s="2" t="s">
        <v>68</v>
      </c>
      <c r="D361" s="23" t="s">
        <v>71</v>
      </c>
      <c r="E361" s="16">
        <f t="shared" si="42"/>
        <v>111.57647752079593</v>
      </c>
      <c r="F361" s="16">
        <f t="shared" si="42"/>
        <v>113.65343063628372</v>
      </c>
      <c r="G361" s="150">
        <f t="shared" si="42"/>
        <v>113.65343063628372</v>
      </c>
      <c r="H361" s="123">
        <f t="shared" si="42"/>
        <v>117.04808586346709</v>
      </c>
    </row>
    <row r="362" spans="2:9">
      <c r="B362" s="23" t="s">
        <v>70</v>
      </c>
      <c r="C362" s="2" t="s">
        <v>69</v>
      </c>
      <c r="D362" s="23" t="s">
        <v>71</v>
      </c>
      <c r="E362" s="16">
        <f t="shared" si="42"/>
        <v>120.53442203675617</v>
      </c>
      <c r="F362" s="16">
        <f t="shared" si="42"/>
        <v>123.40264640279494</v>
      </c>
      <c r="G362" s="150">
        <f t="shared" si="42"/>
        <v>123.40264640279494</v>
      </c>
      <c r="H362" s="123">
        <f t="shared" si="42"/>
        <v>125.76547107235835</v>
      </c>
    </row>
    <row r="363" spans="2:9">
      <c r="B363" s="241" t="s">
        <v>77</v>
      </c>
      <c r="C363" s="242"/>
      <c r="D363" s="242"/>
      <c r="E363" s="242"/>
      <c r="F363" s="242"/>
      <c r="G363" s="242"/>
      <c r="H363" s="242"/>
      <c r="I363" t="s">
        <v>78</v>
      </c>
    </row>
    <row r="364" spans="2:9">
      <c r="B364" s="23" t="s">
        <v>64</v>
      </c>
      <c r="C364" s="2" t="s">
        <v>65</v>
      </c>
      <c r="D364" s="2"/>
      <c r="E364" s="16">
        <f>E350+E357</f>
        <v>2149.7566464820256</v>
      </c>
      <c r="F364" s="16">
        <f t="shared" ref="F364:H364" si="43">F350+F357</f>
        <v>1694.192416736706</v>
      </c>
      <c r="G364" s="150">
        <f t="shared" si="43"/>
        <v>1093.4568042974049</v>
      </c>
      <c r="H364" s="123">
        <f t="shared" si="43"/>
        <v>1015.5334610571981</v>
      </c>
    </row>
    <row r="365" spans="2:9">
      <c r="B365" s="23" t="s">
        <v>64</v>
      </c>
      <c r="C365" s="2" t="s">
        <v>68</v>
      </c>
      <c r="D365" s="2"/>
      <c r="E365" s="16">
        <f t="shared" ref="E365:H369" si="44">E351+E358</f>
        <v>2141.2906399727235</v>
      </c>
      <c r="F365" s="16">
        <f t="shared" si="44"/>
        <v>1677.6939650942445</v>
      </c>
      <c r="G365" s="150">
        <f t="shared" si="44"/>
        <v>1073.766748092326</v>
      </c>
      <c r="H365" s="123">
        <f t="shared" si="44"/>
        <v>1013.1302548377399</v>
      </c>
    </row>
    <row r="366" spans="2:9">
      <c r="B366" s="23" t="s">
        <v>64</v>
      </c>
      <c r="C366" s="2" t="s">
        <v>69</v>
      </c>
      <c r="D366" s="2"/>
      <c r="E366" s="16">
        <f t="shared" si="44"/>
        <v>2209.7126526327547</v>
      </c>
      <c r="F366" s="16">
        <f t="shared" si="44"/>
        <v>1744.0344798292438</v>
      </c>
      <c r="G366" s="150">
        <f t="shared" si="44"/>
        <v>1129.30232074747</v>
      </c>
      <c r="H366" s="123">
        <f t="shared" si="44"/>
        <v>1047.9995339883069</v>
      </c>
    </row>
    <row r="367" spans="2:9">
      <c r="B367" s="23" t="s">
        <v>70</v>
      </c>
      <c r="C367" s="2" t="s">
        <v>65</v>
      </c>
      <c r="D367" s="2"/>
      <c r="E367" s="16">
        <f t="shared" si="44"/>
        <v>2161.6129622136332</v>
      </c>
      <c r="F367" s="16">
        <f t="shared" si="44"/>
        <v>1626.3732780933783</v>
      </c>
      <c r="G367" s="150">
        <f t="shared" si="44"/>
        <v>1011.9416146750759</v>
      </c>
      <c r="H367" s="123">
        <f t="shared" si="44"/>
        <v>933.5838316484502</v>
      </c>
    </row>
    <row r="368" spans="2:9">
      <c r="B368" s="23" t="s">
        <v>70</v>
      </c>
      <c r="C368" s="2" t="s">
        <v>68</v>
      </c>
      <c r="D368" s="2"/>
      <c r="E368" s="16">
        <f t="shared" si="44"/>
        <v>2241.3301521628546</v>
      </c>
      <c r="F368" s="16">
        <f t="shared" si="44"/>
        <v>1669.6376770676713</v>
      </c>
      <c r="G368" s="150">
        <f t="shared" si="44"/>
        <v>1005.2356581745237</v>
      </c>
      <c r="H368" s="123">
        <f t="shared" si="44"/>
        <v>937.83326099753299</v>
      </c>
    </row>
    <row r="369" spans="2:14">
      <c r="B369" s="23" t="s">
        <v>70</v>
      </c>
      <c r="C369" s="2" t="s">
        <v>69</v>
      </c>
      <c r="D369" s="2"/>
      <c r="E369" s="16">
        <f t="shared" si="44"/>
        <v>2219.2804244955828</v>
      </c>
      <c r="F369" s="16">
        <f t="shared" si="44"/>
        <v>1672.3547806568877</v>
      </c>
      <c r="G369" s="150">
        <f t="shared" si="44"/>
        <v>1043.6322359024266</v>
      </c>
      <c r="H369" s="123">
        <f t="shared" si="44"/>
        <v>984.35461638995343</v>
      </c>
    </row>
    <row r="370" spans="2:14">
      <c r="B370" s="251" t="s">
        <v>77</v>
      </c>
      <c r="C370" s="251"/>
      <c r="D370" s="251"/>
      <c r="E370" s="251"/>
      <c r="F370" s="251"/>
      <c r="G370" s="251"/>
      <c r="H370" s="251"/>
      <c r="I370" t="s">
        <v>79</v>
      </c>
    </row>
    <row r="371" spans="2:14">
      <c r="B371" s="23" t="s">
        <v>80</v>
      </c>
      <c r="C371" s="2" t="s">
        <v>65</v>
      </c>
      <c r="D371" s="2"/>
      <c r="E371" s="16">
        <f>E364+E367</f>
        <v>4311.3696086956588</v>
      </c>
      <c r="F371" s="16">
        <f t="shared" ref="F371:H371" si="45">F364+F367</f>
        <v>3320.5656948300843</v>
      </c>
      <c r="G371" s="150">
        <f t="shared" si="45"/>
        <v>2105.3984189724806</v>
      </c>
      <c r="H371" s="123">
        <f t="shared" si="45"/>
        <v>1949.1172927056482</v>
      </c>
    </row>
    <row r="372" spans="2:14">
      <c r="B372" s="23" t="s">
        <v>80</v>
      </c>
      <c r="C372" s="2" t="s">
        <v>68</v>
      </c>
      <c r="D372" s="2"/>
      <c r="E372" s="16">
        <f t="shared" ref="E372:H373" si="46">E365+E368</f>
        <v>4382.6207921355781</v>
      </c>
      <c r="F372" s="16">
        <f t="shared" si="46"/>
        <v>3347.3316421619156</v>
      </c>
      <c r="G372" s="150">
        <f t="shared" si="46"/>
        <v>2079.0024062668499</v>
      </c>
      <c r="H372" s="123">
        <f t="shared" si="46"/>
        <v>1950.963515835273</v>
      </c>
    </row>
    <row r="373" spans="2:14">
      <c r="B373" s="23" t="s">
        <v>80</v>
      </c>
      <c r="C373" s="2" t="s">
        <v>69</v>
      </c>
      <c r="D373" s="2"/>
      <c r="E373" s="16">
        <f t="shared" si="46"/>
        <v>4428.993077128338</v>
      </c>
      <c r="F373" s="16">
        <f t="shared" si="46"/>
        <v>3416.3892604861312</v>
      </c>
      <c r="G373" s="150">
        <f t="shared" si="46"/>
        <v>2172.9345566498969</v>
      </c>
      <c r="H373" s="123">
        <f t="shared" si="46"/>
        <v>2032.3541503782603</v>
      </c>
    </row>
    <row r="374" spans="2:14">
      <c r="D374" s="12"/>
      <c r="E374" s="26"/>
      <c r="F374" s="26"/>
      <c r="G374" s="26"/>
      <c r="H374" s="124"/>
    </row>
    <row r="375" spans="2:14">
      <c r="B375" s="81" t="s">
        <v>30</v>
      </c>
      <c r="C375" s="82"/>
      <c r="D375" s="82"/>
      <c r="E375" s="93"/>
      <c r="F375" s="93"/>
      <c r="G375" s="93"/>
      <c r="H375" s="139"/>
    </row>
    <row r="376" spans="2:14" ht="25.5">
      <c r="B376" s="23"/>
      <c r="C376" s="2"/>
      <c r="D376" s="2"/>
      <c r="E376" s="24" t="s">
        <v>50</v>
      </c>
      <c r="F376" s="24" t="s">
        <v>51</v>
      </c>
      <c r="G376" s="146" t="s">
        <v>52</v>
      </c>
      <c r="H376" s="117" t="s">
        <v>53</v>
      </c>
      <c r="I376" t="s">
        <v>128</v>
      </c>
    </row>
    <row r="377" spans="2:14">
      <c r="B377" s="169"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3" t="s">
        <v>64</v>
      </c>
      <c r="C379" s="2" t="s">
        <v>65</v>
      </c>
      <c r="D379" s="2"/>
      <c r="E379" s="16">
        <f t="shared" ref="E379:H384" si="47">E364-E38</f>
        <v>11.802842637105186</v>
      </c>
      <c r="F379" s="16">
        <f t="shared" si="47"/>
        <v>10.191279263543038</v>
      </c>
      <c r="G379" s="150">
        <f t="shared" si="47"/>
        <v>8.0209685450174675</v>
      </c>
      <c r="H379" s="123">
        <f t="shared" si="47"/>
        <v>9.2323898002259739</v>
      </c>
      <c r="J379" s="13"/>
      <c r="K379" s="13"/>
      <c r="L379" s="13"/>
      <c r="M379" s="13"/>
      <c r="N379" s="13"/>
    </row>
    <row r="380" spans="2:14">
      <c r="B380" s="23" t="s">
        <v>64</v>
      </c>
      <c r="C380" s="2" t="s">
        <v>68</v>
      </c>
      <c r="D380" s="2"/>
      <c r="E380" s="16">
        <f t="shared" si="47"/>
        <v>15.148642972562357</v>
      </c>
      <c r="F380" s="16">
        <f t="shared" si="47"/>
        <v>8.7836607427636864</v>
      </c>
      <c r="G380" s="150">
        <f t="shared" si="47"/>
        <v>0.53077860525468168</v>
      </c>
      <c r="H380" s="123">
        <f t="shared" si="47"/>
        <v>-5.6736438720585056</v>
      </c>
      <c r="J380" s="13"/>
      <c r="K380" s="13"/>
      <c r="L380" s="13"/>
      <c r="M380" s="13"/>
      <c r="N380" s="13"/>
    </row>
    <row r="381" spans="2:14">
      <c r="B381" s="23" t="s">
        <v>64</v>
      </c>
      <c r="C381" s="2" t="s">
        <v>69</v>
      </c>
      <c r="D381" s="2"/>
      <c r="E381" s="16">
        <f t="shared" si="47"/>
        <v>-55.137222165900312</v>
      </c>
      <c r="F381" s="16">
        <f t="shared" si="47"/>
        <v>-43.25759188664847</v>
      </c>
      <c r="G381" s="150">
        <f t="shared" si="47"/>
        <v>-27.58212291704308</v>
      </c>
      <c r="H381" s="123">
        <f t="shared" si="47"/>
        <v>-25.383455505105303</v>
      </c>
      <c r="J381" s="13"/>
      <c r="K381" s="13"/>
      <c r="L381" s="13"/>
      <c r="M381" s="13"/>
      <c r="N381" s="13"/>
    </row>
    <row r="382" spans="2:14">
      <c r="B382" s="23" t="s">
        <v>70</v>
      </c>
      <c r="C382" s="2" t="s">
        <v>65</v>
      </c>
      <c r="D382" s="2"/>
      <c r="E382" s="16">
        <f t="shared" si="47"/>
        <v>14.968247022729884</v>
      </c>
      <c r="F382" s="16">
        <f t="shared" si="47"/>
        <v>12.563892828426788</v>
      </c>
      <c r="G382" s="150">
        <f t="shared" si="47"/>
        <v>10.077637879992608</v>
      </c>
      <c r="H382" s="123">
        <f t="shared" si="47"/>
        <v>3.5900061823163014</v>
      </c>
      <c r="J382" s="13"/>
      <c r="K382" s="13"/>
      <c r="L382" s="13"/>
      <c r="M382" s="13"/>
      <c r="N382" s="13"/>
    </row>
    <row r="383" spans="2:14">
      <c r="B383" s="23" t="s">
        <v>70</v>
      </c>
      <c r="C383" s="2" t="s">
        <v>68</v>
      </c>
      <c r="D383" s="2"/>
      <c r="E383" s="16">
        <f t="shared" si="47"/>
        <v>2.3657486938382135</v>
      </c>
      <c r="F383" s="16">
        <f t="shared" si="47"/>
        <v>-3.8644825130045319</v>
      </c>
      <c r="G383" s="150">
        <f t="shared" si="47"/>
        <v>-12.15101503018343</v>
      </c>
      <c r="H383" s="123">
        <f t="shared" si="47"/>
        <v>-4.8823485049190367</v>
      </c>
      <c r="J383" s="13"/>
      <c r="K383" s="13"/>
      <c r="L383" s="13"/>
      <c r="M383" s="13"/>
      <c r="N383" s="13"/>
    </row>
    <row r="384" spans="2:14">
      <c r="B384" s="23" t="s">
        <v>70</v>
      </c>
      <c r="C384" s="2" t="s">
        <v>69</v>
      </c>
      <c r="D384" s="2"/>
      <c r="E384" s="16">
        <f t="shared" si="47"/>
        <v>-54.553379434245016</v>
      </c>
      <c r="F384" s="16">
        <f t="shared" si="47"/>
        <v>-40.82537425233113</v>
      </c>
      <c r="G384" s="150">
        <f t="shared" si="47"/>
        <v>-25.064677174264034</v>
      </c>
      <c r="H384" s="123">
        <f t="shared" si="47"/>
        <v>-8.4589594748803165</v>
      </c>
      <c r="J384" s="13"/>
      <c r="K384" s="13"/>
      <c r="L384" s="13"/>
      <c r="M384" s="13"/>
      <c r="N384" s="13"/>
    </row>
    <row r="385" spans="2:14">
      <c r="B385" s="251" t="s">
        <v>77</v>
      </c>
      <c r="C385" s="251"/>
      <c r="D385" s="251"/>
      <c r="E385" s="251"/>
      <c r="F385" s="251"/>
      <c r="G385" s="251"/>
      <c r="H385" s="251"/>
      <c r="J385" s="13"/>
      <c r="K385" s="13"/>
      <c r="L385" s="13"/>
      <c r="M385" s="13"/>
      <c r="N385" s="13"/>
    </row>
    <row r="386" spans="2:14">
      <c r="B386" s="23" t="s">
        <v>80</v>
      </c>
      <c r="C386" s="2" t="s">
        <v>65</v>
      </c>
      <c r="D386" s="2"/>
      <c r="E386" s="16">
        <f>E379+E382</f>
        <v>26.77108965983507</v>
      </c>
      <c r="F386" s="16">
        <f t="shared" ref="F386:H388" si="48">F379+F382</f>
        <v>22.755172091969825</v>
      </c>
      <c r="G386" s="150">
        <f t="shared" si="48"/>
        <v>18.098606425010075</v>
      </c>
      <c r="H386" s="123">
        <f t="shared" si="48"/>
        <v>12.822395982542275</v>
      </c>
      <c r="J386" s="13"/>
      <c r="K386" s="13"/>
      <c r="L386" s="13"/>
      <c r="M386" s="13"/>
      <c r="N386" s="13"/>
    </row>
    <row r="387" spans="2:14">
      <c r="B387" s="23" t="s">
        <v>80</v>
      </c>
      <c r="C387" s="2" t="s">
        <v>68</v>
      </c>
      <c r="D387" s="2"/>
      <c r="E387" s="16">
        <f>E380+E383</f>
        <v>17.51439166640057</v>
      </c>
      <c r="F387" s="16">
        <f t="shared" si="48"/>
        <v>4.9191782297591544</v>
      </c>
      <c r="G387" s="150">
        <f t="shared" si="48"/>
        <v>-11.620236424928748</v>
      </c>
      <c r="H387" s="123">
        <f t="shared" si="48"/>
        <v>-10.555992376977542</v>
      </c>
      <c r="J387" s="13"/>
      <c r="K387" s="13"/>
      <c r="L387" s="13"/>
      <c r="M387" s="13"/>
      <c r="N387" s="13"/>
    </row>
    <row r="388" spans="2:14">
      <c r="B388" s="23" t="s">
        <v>80</v>
      </c>
      <c r="C388" s="2" t="s">
        <v>69</v>
      </c>
      <c r="D388" s="2"/>
      <c r="E388" s="16">
        <f>E381+E384</f>
        <v>-109.69060160014533</v>
      </c>
      <c r="F388" s="16">
        <f t="shared" si="48"/>
        <v>-84.0829661389796</v>
      </c>
      <c r="G388" s="150">
        <f t="shared" si="48"/>
        <v>-52.646800091307114</v>
      </c>
      <c r="H388" s="123">
        <f t="shared" si="48"/>
        <v>-33.84241497998562</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1F61-132D-4484-AD1A-852D5D881EDE}">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139</v>
      </c>
      <c r="H2" s="114"/>
    </row>
    <row r="3" spans="1:9" s="66" customFormat="1">
      <c r="A3" s="65" t="s">
        <v>49</v>
      </c>
      <c r="B3" s="65"/>
      <c r="C3" s="65"/>
      <c r="H3" s="115"/>
    </row>
    <row r="4" spans="1:9">
      <c r="A4" s="8"/>
      <c r="B4" s="8"/>
      <c r="C4" s="8"/>
    </row>
    <row r="5" spans="1:9" ht="25.5">
      <c r="A5" s="2"/>
      <c r="B5" s="2"/>
      <c r="C5" s="2"/>
      <c r="D5" s="2"/>
      <c r="E5" s="24" t="s">
        <v>50</v>
      </c>
      <c r="F5" s="24" t="s">
        <v>51</v>
      </c>
      <c r="G5" s="146" t="s">
        <v>52</v>
      </c>
      <c r="H5" s="117" t="s">
        <v>53</v>
      </c>
    </row>
    <row r="6" spans="1:9">
      <c r="A6" s="5" t="s">
        <v>54</v>
      </c>
      <c r="B6" s="5" t="s">
        <v>55</v>
      </c>
      <c r="C6" s="5" t="s">
        <v>56</v>
      </c>
      <c r="D6" s="5" t="s">
        <v>57</v>
      </c>
      <c r="E6" s="22" t="s">
        <v>58</v>
      </c>
      <c r="F6" s="22" t="s">
        <v>59</v>
      </c>
      <c r="G6" s="147" t="s">
        <v>60</v>
      </c>
      <c r="H6" s="118" t="s">
        <v>61</v>
      </c>
      <c r="I6" t="s">
        <v>62</v>
      </c>
    </row>
    <row r="7" spans="1:9" ht="13.5" customHeight="1">
      <c r="A7" s="2" t="s">
        <v>140</v>
      </c>
      <c r="B7" s="2"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0.69880357005492855</v>
      </c>
      <c r="F7" s="48" cm="1">
        <f t="array" ref="F7">INDEX('Regional Cap levels'!$F$361:$J$528,MATCH($A7&amp;$B7&amp;$C7&amp;$D7,'Regional Cap levels'!$B$361:$B$528&amp;'Regional Cap levels'!$C$361:$C$528&amp;'Regional Cap levels'!$D$361:$D$528&amp;'Regional Cap levels'!$E$361:$E$528,0),MATCH(F$6,'Regional Cap levels'!$F$360:$J$360,0))</f>
        <v>0.52160803636630748</v>
      </c>
      <c r="G7" s="148" cm="1">
        <f t="array" ref="G7">INDEX('Regional Cap levels'!$F$361:$J$528,MATCH($A7&amp;$B7&amp;$C7&amp;$D7,'Regional Cap levels'!$B$361:$B$528&amp;'Regional Cap levels'!$C$361:$C$528&amp;'Regional Cap levels'!$D$361:$D$528&amp;'Regional Cap levels'!$E$361:$E$528,0),MATCH(G$6,'Regional Cap levels'!$F$360:$J$360,0))</f>
        <v>0.31096373522610926</v>
      </c>
      <c r="H7" s="119" cm="1">
        <f t="array" ref="H7">INDEX('Regional Cap levels'!$F$361:$J$528,MATCH($A7&amp;$B7&amp;$C7&amp;$D7,'Regional Cap levels'!$B$361:$B$528&amp;'Regional Cap levels'!$C$361:$C$528&amp;'Regional Cap levels'!$D$361:$D$528&amp;'Regional Cap levels'!$E$361:$E$528,0),MATCH(H$6,'Regional Cap levels'!$F$360:$J$360,0))</f>
        <v>0.28258675103857001</v>
      </c>
      <c r="I7" s="8" t="s">
        <v>67</v>
      </c>
    </row>
    <row r="8" spans="1:9" ht="13.5" customHeight="1">
      <c r="A8" s="2" t="s">
        <v>140</v>
      </c>
      <c r="B8" s="2"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0.68815425578692979</v>
      </c>
      <c r="F8" s="48" cm="1">
        <f t="array" ref="F8">INDEX('Regional Cap levels'!$F$361:$J$528,MATCH($A8&amp;$B8&amp;$C8&amp;$D8,'Regional Cap levels'!$B$361:$B$528&amp;'Regional Cap levels'!$C$361:$C$528&amp;'Regional Cap levels'!$D$361:$D$528&amp;'Regional Cap levels'!$E$361:$E$528,0),MATCH(F$6,'Regional Cap levels'!$F$360:$J$360,0))</f>
        <v>0.50981156538222727</v>
      </c>
      <c r="G8" s="148" cm="1">
        <f t="array" ref="G8">INDEX('Regional Cap levels'!$F$361:$J$528,MATCH($A8&amp;$B8&amp;$C8&amp;$D8,'Regional Cap levels'!$B$361:$B$528&amp;'Regional Cap levels'!$C$361:$C$528&amp;'Regional Cap levels'!$D$361:$D$528&amp;'Regional Cap levels'!$E$361:$E$528,0),MATCH(G$6,'Regional Cap levels'!$F$360:$J$360,0))</f>
        <v>0.30018463988841099</v>
      </c>
      <c r="H8" s="119" cm="1">
        <f t="array" ref="H8">INDEX('Regional Cap levels'!$F$361:$J$528,MATCH($A8&amp;$B8&amp;$C8&amp;$D8,'Regional Cap levels'!$B$361:$B$528&amp;'Regional Cap levels'!$C$361:$C$528&amp;'Regional Cap levels'!$D$361:$D$528&amp;'Regional Cap levels'!$E$361:$E$528,0),MATCH(H$6,'Regional Cap levels'!$F$360:$J$360,0))</f>
        <v>0.27818667112587486</v>
      </c>
    </row>
    <row r="9" spans="1:9" ht="13.5" customHeight="1">
      <c r="A9" s="2" t="s">
        <v>140</v>
      </c>
      <c r="B9" s="2"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0.73602166134171876</v>
      </c>
      <c r="F9" s="48" cm="1">
        <f t="array" ref="F9">INDEX('Regional Cap levels'!$F$361:$J$528,MATCH($A9&amp;$B9&amp;$C9&amp;$D9,'Regional Cap levels'!$B$361:$B$528&amp;'Regional Cap levels'!$C$361:$C$528&amp;'Regional Cap levels'!$D$361:$D$528&amp;'Regional Cap levels'!$E$361:$E$528,0),MATCH(F$6,'Regional Cap levels'!$F$360:$J$360,0))</f>
        <v>0.54939689948708548</v>
      </c>
      <c r="G9" s="148" cm="1">
        <f t="array" ref="G9">INDEX('Regional Cap levels'!$F$361:$J$528,MATCH($A9&amp;$B9&amp;$C9&amp;$D9,'Regional Cap levels'!$B$361:$B$528&amp;'Regional Cap levels'!$C$361:$C$528&amp;'Regional Cap levels'!$D$361:$D$528&amp;'Regional Cap levels'!$E$361:$E$528,0),MATCH(G$6,'Regional Cap levels'!$F$360:$J$360,0))</f>
        <v>0.32754679456481783</v>
      </c>
      <c r="H9" s="119" cm="1">
        <f t="array" ref="H9">INDEX('Regional Cap levels'!$F$361:$J$528,MATCH($A9&amp;$B9&amp;$C9&amp;$D9,'Regional Cap levels'!$B$361:$B$528&amp;'Regional Cap levels'!$C$361:$C$528&amp;'Regional Cap levels'!$D$361:$D$528&amp;'Regional Cap levels'!$E$361:$E$528,0),MATCH(H$6,'Regional Cap levels'!$F$360:$J$360,0))</f>
        <v>0.29748500290140906</v>
      </c>
    </row>
    <row r="10" spans="1:9" ht="13.5" customHeight="1">
      <c r="A10" s="2" t="s">
        <v>140</v>
      </c>
      <c r="B10" s="2"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0.1708888921790935</v>
      </c>
      <c r="F10" s="48" cm="1">
        <f t="array" ref="F10">INDEX('Regional Cap levels'!$F$361:$J$528,MATCH($A10&amp;$B10&amp;$C10&amp;$D10,'Regional Cap levels'!$B$361:$B$528&amp;'Regional Cap levels'!$C$361:$C$528&amp;'Regional Cap levels'!$D$361:$D$528&amp;'Regional Cap levels'!$E$361:$E$528,0),MATCH(F$6,'Regional Cap levels'!$F$360:$J$360,0))</f>
        <v>0.12643419803010958</v>
      </c>
      <c r="G10" s="148" cm="1">
        <f t="array" ref="G10">INDEX('Regional Cap levels'!$F$361:$J$528,MATCH($A10&amp;$B10&amp;$C10&amp;$D10,'Regional Cap levels'!$B$361:$B$528&amp;'Regional Cap levels'!$C$361:$C$528&amp;'Regional Cap levels'!$D$361:$D$528&amp;'Regional Cap levels'!$E$361:$E$528,0),MATCH(G$6,'Regional Cap levels'!$F$360:$J$360,0))</f>
        <v>7.5438747324287264E-2</v>
      </c>
      <c r="H10" s="119" cm="1">
        <f t="array" ref="H10">INDEX('Regional Cap levels'!$F$361:$J$528,MATCH($A10&amp;$B10&amp;$C10&amp;$D10,'Regional Cap levels'!$B$361:$B$528&amp;'Regional Cap levels'!$C$361:$C$528&amp;'Regional Cap levels'!$D$361:$D$528&amp;'Regional Cap levels'!$E$361:$E$528,0),MATCH(H$6,'Regional Cap levels'!$F$360:$J$360,0))</f>
        <v>6.9291311463775596E-2</v>
      </c>
    </row>
    <row r="11" spans="1:9" ht="13.5" customHeight="1">
      <c r="A11" s="2" t="s">
        <v>140</v>
      </c>
      <c r="B11" s="2"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0.17545566070004284</v>
      </c>
      <c r="F11" s="48" cm="1">
        <f t="array" ref="F11">INDEX('Regional Cap levels'!$F$361:$J$528,MATCH($A11&amp;$B11&amp;$C11&amp;$D11,'Regional Cap levels'!$B$361:$B$528&amp;'Regional Cap levels'!$C$361:$C$528&amp;'Regional Cap levels'!$D$361:$D$528&amp;'Regional Cap levels'!$E$361:$E$528,0),MATCH(F$6,'Regional Cap levels'!$F$360:$J$360,0))</f>
        <v>0.12846605369931777</v>
      </c>
      <c r="G11" s="148" cm="1">
        <f t="array" ref="G11">INDEX('Regional Cap levels'!$F$361:$J$528,MATCH($A11&amp;$B11&amp;$C11&amp;$D11,'Regional Cap levels'!$B$361:$B$528&amp;'Regional Cap levels'!$C$361:$C$528&amp;'Regional Cap levels'!$D$361:$D$528&amp;'Regional Cap levels'!$E$361:$E$528,0),MATCH(G$6,'Regional Cap levels'!$F$360:$J$360,0))</f>
        <v>7.3789763167987063E-2</v>
      </c>
      <c r="H11" s="119" cm="1">
        <f t="array" ref="H11">INDEX('Regional Cap levels'!$F$361:$J$528,MATCH($A11&amp;$B11&amp;$C11&amp;$D11,'Regional Cap levels'!$B$361:$B$528&amp;'Regional Cap levels'!$C$361:$C$528&amp;'Regional Cap levels'!$D$361:$D$528&amp;'Regional Cap levels'!$E$361:$E$528,0),MATCH(H$6,'Regional Cap levels'!$F$360:$J$360,0))</f>
        <v>6.6759688336252954E-2</v>
      </c>
    </row>
    <row r="12" spans="1:9" ht="13.5" customHeight="1">
      <c r="A12" s="2" t="s">
        <v>140</v>
      </c>
      <c r="B12" s="2"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0.17998709048049408</v>
      </c>
      <c r="F12" s="48" cm="1">
        <f t="array" ref="F12">INDEX('Regional Cap levels'!$F$361:$J$528,MATCH($A12&amp;$B12&amp;$C12&amp;$D12,'Regional Cap levels'!$B$361:$B$528&amp;'Regional Cap levels'!$C$361:$C$528&amp;'Regional Cap levels'!$D$361:$D$528&amp;'Regional Cap levels'!$E$361:$E$528,0),MATCH(F$6,'Regional Cap levels'!$F$360:$J$360,0))</f>
        <v>0.13316869054053504</v>
      </c>
      <c r="G12" s="148" cm="1">
        <f t="array" ref="G12">INDEX('Regional Cap levels'!$F$361:$J$528,MATCH($A12&amp;$B12&amp;$C12&amp;$D12,'Regional Cap levels'!$B$361:$B$528&amp;'Regional Cap levels'!$C$361:$C$528&amp;'Regional Cap levels'!$D$361:$D$528&amp;'Regional Cap levels'!$E$361:$E$528,0),MATCH(G$6,'Regional Cap levels'!$F$360:$J$360,0))</f>
        <v>7.9461753721157713E-2</v>
      </c>
      <c r="H12" s="119" cm="1">
        <f t="array" ref="H12">INDEX('Regional Cap levels'!$F$361:$J$528,MATCH($A12&amp;$B12&amp;$C12&amp;$D12,'Regional Cap levels'!$B$361:$B$528&amp;'Regional Cap levels'!$C$361:$C$528&amp;'Regional Cap levels'!$D$361:$D$528&amp;'Regional Cap levels'!$E$361:$E$528,0),MATCH(H$6,'Regional Cap levels'!$F$360:$J$360,0))</f>
        <v>7.2935556712590596E-2</v>
      </c>
    </row>
    <row r="13" spans="1:9" ht="13.5" customHeight="1">
      <c r="A13" s="2" t="s">
        <v>140</v>
      </c>
      <c r="B13" s="2"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0.48597656280454721</v>
      </c>
      <c r="F13" s="48" cm="1">
        <f t="array" ref="F13">INDEX('Regional Cap levels'!$F$361:$J$528,MATCH($A13&amp;$B13&amp;$C13&amp;$D13,'Regional Cap levels'!$B$361:$B$528&amp;'Regional Cap levels'!$C$361:$C$528&amp;'Regional Cap levels'!$D$361:$D$528&amp;'Regional Cap levels'!$E$361:$E$528,0),MATCH(F$6,'Regional Cap levels'!$F$360:$J$360,0))</f>
        <v>0.61819313151421196</v>
      </c>
      <c r="G13" s="148" cm="1">
        <f t="array" ref="G13">INDEX('Regional Cap levels'!$F$361:$J$528,MATCH($A13&amp;$B13&amp;$C13&amp;$D13,'Regional Cap levels'!$B$361:$B$528&amp;'Regional Cap levels'!$C$361:$C$528&amp;'Regional Cap levels'!$D$361:$D$528&amp;'Regional Cap levels'!$E$361:$E$528,0),MATCH(G$6,'Regional Cap levels'!$F$360:$J$360,0))</f>
        <v>0.61819313151421196</v>
      </c>
      <c r="H13" s="119" cm="1">
        <f t="array" ref="H13">INDEX('Regional Cap levels'!$F$361:$J$528,MATCH($A13&amp;$B13&amp;$C13&amp;$D13,'Regional Cap levels'!$B$361:$B$528&amp;'Regional Cap levels'!$C$361:$C$528&amp;'Regional Cap levels'!$D$361:$D$528&amp;'Regional Cap levels'!$E$361:$E$528,0),MATCH(H$6,'Regional Cap levels'!$F$360:$J$360,0))</f>
        <v>0.6222741582265966</v>
      </c>
    </row>
    <row r="14" spans="1:9" ht="13.5" customHeight="1">
      <c r="A14" s="2" t="s">
        <v>140</v>
      </c>
      <c r="B14" s="2"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0.53640430946597795</v>
      </c>
      <c r="F14" s="48" cm="1">
        <f t="array" ref="F14">INDEX('Regional Cap levels'!$F$361:$J$528,MATCH($A14&amp;$B14&amp;$C14&amp;$D14,'Regional Cap levels'!$B$361:$B$528&amp;'Regional Cap levels'!$C$361:$C$528&amp;'Regional Cap levels'!$D$361:$D$528&amp;'Regional Cap levels'!$E$361:$E$528,0),MATCH(F$6,'Regional Cap levels'!$F$360:$J$360,0))</f>
        <v>0.6689061250859345</v>
      </c>
      <c r="G14" s="148" cm="1">
        <f t="array" ref="G14">INDEX('Regional Cap levels'!$F$361:$J$528,MATCH($A14&amp;$B14&amp;$C14&amp;$D14,'Regional Cap levels'!$B$361:$B$528&amp;'Regional Cap levels'!$C$361:$C$528&amp;'Regional Cap levels'!$D$361:$D$528&amp;'Regional Cap levels'!$E$361:$E$528,0),MATCH(G$6,'Regional Cap levels'!$F$360:$J$360,0))</f>
        <v>0.6689061250859345</v>
      </c>
      <c r="H14" s="119" cm="1">
        <f t="array" ref="H14">INDEX('Regional Cap levels'!$F$361:$J$528,MATCH($A14&amp;$B14&amp;$C14&amp;$D14,'Regional Cap levels'!$B$361:$B$528&amp;'Regional Cap levels'!$C$361:$C$528&amp;'Regional Cap levels'!$D$361:$D$528&amp;'Regional Cap levels'!$E$361:$E$528,0),MATCH(H$6,'Regional Cap levels'!$F$360:$J$360,0))</f>
        <v>0.69094699202179288</v>
      </c>
    </row>
    <row r="15" spans="1:9" ht="13.5" customHeight="1">
      <c r="A15" s="2" t="s">
        <v>140</v>
      </c>
      <c r="B15" s="2"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0.5476139747340586</v>
      </c>
      <c r="F15" s="48" cm="1">
        <f t="array" ref="F15">INDEX('Regional Cap levels'!$F$361:$J$528,MATCH($A15&amp;$B15&amp;$C15&amp;$D15,'Regional Cap levels'!$B$361:$B$528&amp;'Regional Cap levels'!$C$361:$C$528&amp;'Regional Cap levels'!$D$361:$D$528&amp;'Regional Cap levels'!$E$361:$E$528,0),MATCH(F$6,'Regional Cap levels'!$F$360:$J$360,0))</f>
        <v>0.68837453155668682</v>
      </c>
      <c r="G15" s="148" cm="1">
        <f t="array" ref="G15">INDEX('Regional Cap levels'!$F$361:$J$528,MATCH($A15&amp;$B15&amp;$C15&amp;$D15,'Regional Cap levels'!$B$361:$B$528&amp;'Regional Cap levels'!$C$361:$C$528&amp;'Regional Cap levels'!$D$361:$D$528&amp;'Regional Cap levels'!$E$361:$E$528,0),MATCH(G$6,'Regional Cap levels'!$F$360:$J$360,0))</f>
        <v>0.68837453155668682</v>
      </c>
      <c r="H15" s="119" cm="1">
        <f t="array" ref="H15">INDEX('Regional Cap levels'!$F$361:$J$528,MATCH($A15&amp;$B15&amp;$C15&amp;$D15,'Regional Cap levels'!$B$361:$B$528&amp;'Regional Cap levels'!$C$361:$C$528&amp;'Regional Cap levels'!$D$361:$D$528&amp;'Regional Cap levels'!$E$361:$E$528,0),MATCH(H$6,'Regional Cap levels'!$F$360:$J$360,0))</f>
        <v>0.69363479426793273</v>
      </c>
    </row>
    <row r="16" spans="1:9" ht="13.5" customHeight="1">
      <c r="A16" s="2" t="s">
        <v>140</v>
      </c>
      <c r="B16" s="2"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0.29617840979166304</v>
      </c>
    </row>
    <row r="17" spans="1:9" ht="13.5" customHeight="1">
      <c r="A17" s="2" t="s">
        <v>140</v>
      </c>
      <c r="B17" s="2"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0.40444866296589277</v>
      </c>
    </row>
    <row r="18" spans="1:9" ht="13.5" customHeight="1">
      <c r="A18" s="2" t="s">
        <v>140</v>
      </c>
      <c r="B18" s="2"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0.34989612955552435</v>
      </c>
    </row>
    <row r="19" spans="1:9" ht="13.5" customHeight="1">
      <c r="D19" s="12"/>
      <c r="E19" s="55"/>
      <c r="F19" s="55"/>
      <c r="G19" s="55"/>
      <c r="H19" s="120"/>
    </row>
    <row r="20" spans="1:9" ht="13.5" customHeight="1">
      <c r="B20" s="67" t="s">
        <v>72</v>
      </c>
      <c r="C20" s="68"/>
      <c r="D20" s="68"/>
      <c r="E20" s="68"/>
      <c r="F20" s="68"/>
      <c r="G20" s="68"/>
      <c r="H20" s="121"/>
    </row>
    <row r="21" spans="1:9" ht="28.5" customHeight="1">
      <c r="B21" s="2"/>
      <c r="C21" s="2"/>
      <c r="D21" s="2"/>
      <c r="E21" s="24" t="s">
        <v>50</v>
      </c>
      <c r="F21" s="24" t="s">
        <v>51</v>
      </c>
      <c r="G21" s="146" t="s">
        <v>52</v>
      </c>
      <c r="H21" s="117" t="s">
        <v>53</v>
      </c>
    </row>
    <row r="22" spans="1:9" ht="13.5" customHeight="1">
      <c r="B22" s="5"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 t="s">
        <v>64</v>
      </c>
      <c r="C24" s="2" t="s">
        <v>65</v>
      </c>
      <c r="D24" s="23" t="s">
        <v>66</v>
      </c>
      <c r="E24" s="69">
        <f>(E7*'TDCV Values'!$C$4)</f>
        <v>2026.5303531592929</v>
      </c>
      <c r="F24" s="69">
        <f>(F7*'TDCV Values'!$C$4)</f>
        <v>1512.6633054622916</v>
      </c>
      <c r="G24" s="149">
        <f>(G7*'TDCV Values'!$C$4)</f>
        <v>901.7948321557169</v>
      </c>
      <c r="H24" s="122">
        <f>(H7*'TDCV Values'!$D$4)</f>
        <v>819.50157801185298</v>
      </c>
    </row>
    <row r="25" spans="1:9" ht="13.5" customHeight="1">
      <c r="B25" s="2" t="s">
        <v>64</v>
      </c>
      <c r="C25" s="2" t="s">
        <v>68</v>
      </c>
      <c r="D25" s="23" t="s">
        <v>66</v>
      </c>
      <c r="E25" s="69">
        <f>(E8*'TDCV Values'!$C$4)</f>
        <v>1995.6473417820964</v>
      </c>
      <c r="F25" s="69">
        <f>(F8*'TDCV Values'!$C$4)</f>
        <v>1478.4535396084591</v>
      </c>
      <c r="G25" s="149">
        <f>(G8*'TDCV Values'!$C$4)</f>
        <v>870.53545567639185</v>
      </c>
      <c r="H25" s="122">
        <f>(H8*'TDCV Values'!$D$4)</f>
        <v>806.74134626503712</v>
      </c>
    </row>
    <row r="26" spans="1:9" ht="13.5" customHeight="1">
      <c r="B26" s="2" t="s">
        <v>64</v>
      </c>
      <c r="C26" s="2" t="s">
        <v>69</v>
      </c>
      <c r="D26" s="23" t="s">
        <v>66</v>
      </c>
      <c r="E26" s="69">
        <f>(E9*'TDCV Values'!$C$4)</f>
        <v>2134.4628178909843</v>
      </c>
      <c r="F26" s="69">
        <f>(F9*'TDCV Values'!$C$4)</f>
        <v>1593.251008512548</v>
      </c>
      <c r="G26" s="149">
        <f>(G9*'TDCV Values'!$C$4)</f>
        <v>949.88570423797171</v>
      </c>
      <c r="H26" s="122">
        <f>(H9*'TDCV Values'!$D$4)</f>
        <v>862.70650841408622</v>
      </c>
    </row>
    <row r="27" spans="1:9" ht="13.5" customHeight="1">
      <c r="B27" s="2" t="s">
        <v>70</v>
      </c>
      <c r="C27" s="2" t="s">
        <v>65</v>
      </c>
      <c r="D27" s="23" t="s">
        <v>66</v>
      </c>
      <c r="E27" s="69">
        <f>(E10*'TDCV Values'!$C$5)</f>
        <v>2050.6667061491221</v>
      </c>
      <c r="F27" s="69">
        <f>(F10*'TDCV Values'!$C$5)</f>
        <v>1517.210376361315</v>
      </c>
      <c r="G27" s="149">
        <f>(G10*'TDCV Values'!$C$5)</f>
        <v>905.26496789144721</v>
      </c>
      <c r="H27" s="122">
        <f>(H10*'TDCV Values'!$D$5)</f>
        <v>831.49573756530719</v>
      </c>
    </row>
    <row r="28" spans="1:9" ht="13.5" customHeight="1">
      <c r="B28" s="2" t="s">
        <v>70</v>
      </c>
      <c r="C28" s="2" t="s">
        <v>68</v>
      </c>
      <c r="D28" s="23" t="s">
        <v>66</v>
      </c>
      <c r="E28" s="69">
        <f>(E11*'TDCV Values'!$C$5)</f>
        <v>2105.4679284005142</v>
      </c>
      <c r="F28" s="69">
        <f>(F11*'TDCV Values'!$C$5)</f>
        <v>1541.5926443918131</v>
      </c>
      <c r="G28" s="149">
        <f>(G11*'TDCV Values'!$C$5)</f>
        <v>885.47715801584479</v>
      </c>
      <c r="H28" s="122">
        <f>(H11*'TDCV Values'!$D$5)</f>
        <v>801.11626003503545</v>
      </c>
    </row>
    <row r="29" spans="1:9" ht="13.5" customHeight="1">
      <c r="B29" s="2" t="s">
        <v>70</v>
      </c>
      <c r="C29" s="2" t="s">
        <v>69</v>
      </c>
      <c r="D29" s="23" t="s">
        <v>66</v>
      </c>
      <c r="E29" s="69">
        <f>(E12*'TDCV Values'!$C$5)</f>
        <v>2159.8450857659291</v>
      </c>
      <c r="F29" s="69">
        <f>(F12*'TDCV Values'!$C$5)</f>
        <v>1598.0242864864206</v>
      </c>
      <c r="G29" s="149">
        <f>(G12*'TDCV Values'!$C$5)</f>
        <v>953.54104465389253</v>
      </c>
      <c r="H29" s="122">
        <f>(H12*'TDCV Values'!$D$5)</f>
        <v>875.22668055108716</v>
      </c>
    </row>
    <row r="30" spans="1:9" ht="13.5" customHeight="1">
      <c r="B30" s="241" t="s">
        <v>75</v>
      </c>
      <c r="C30" s="242"/>
      <c r="D30" s="242"/>
      <c r="E30" s="242"/>
      <c r="F30" s="242"/>
      <c r="G30" s="242"/>
      <c r="H30" s="242"/>
      <c r="I30" t="s">
        <v>76</v>
      </c>
    </row>
    <row r="31" spans="1:9" ht="13.5" customHeight="1">
      <c r="B31" s="2" t="s">
        <v>64</v>
      </c>
      <c r="C31" s="2" t="s">
        <v>65</v>
      </c>
      <c r="D31" s="23" t="s">
        <v>71</v>
      </c>
      <c r="E31" s="16">
        <f>E13*365</f>
        <v>177.38144542365973</v>
      </c>
      <c r="F31" s="16">
        <f t="shared" ref="F31:H31" si="0">F13*365</f>
        <v>225.64049300268738</v>
      </c>
      <c r="G31" s="150">
        <f t="shared" si="0"/>
        <v>225.64049300268738</v>
      </c>
      <c r="H31" s="123">
        <f t="shared" si="0"/>
        <v>227.13006775270776</v>
      </c>
    </row>
    <row r="32" spans="1:9" ht="13.5" customHeight="1">
      <c r="B32" s="2" t="s">
        <v>64</v>
      </c>
      <c r="C32" s="2" t="s">
        <v>68</v>
      </c>
      <c r="D32" s="23" t="s">
        <v>71</v>
      </c>
      <c r="E32" s="16">
        <f t="shared" ref="E32:H36" si="1">E14*365</f>
        <v>195.78757295508194</v>
      </c>
      <c r="F32" s="16">
        <f t="shared" si="1"/>
        <v>244.15073565636609</v>
      </c>
      <c r="G32" s="150">
        <f t="shared" si="1"/>
        <v>244.15073565636609</v>
      </c>
      <c r="H32" s="123">
        <f t="shared" si="1"/>
        <v>252.19565208795441</v>
      </c>
    </row>
    <row r="33" spans="2:9" ht="13.5" customHeight="1">
      <c r="B33" s="2" t="s">
        <v>64</v>
      </c>
      <c r="C33" s="2" t="s">
        <v>69</v>
      </c>
      <c r="D33" s="23" t="s">
        <v>71</v>
      </c>
      <c r="E33" s="16">
        <f t="shared" si="1"/>
        <v>199.8791007779314</v>
      </c>
      <c r="F33" s="16">
        <f t="shared" si="1"/>
        <v>251.2567040181907</v>
      </c>
      <c r="G33" s="150">
        <f t="shared" si="1"/>
        <v>251.2567040181907</v>
      </c>
      <c r="H33" s="123">
        <f t="shared" si="1"/>
        <v>253.17669990779544</v>
      </c>
    </row>
    <row r="34" spans="2:9" ht="13.5" customHeight="1">
      <c r="B34" s="2" t="s">
        <v>70</v>
      </c>
      <c r="C34" s="2" t="s">
        <v>65</v>
      </c>
      <c r="D34" s="23" t="s">
        <v>71</v>
      </c>
      <c r="E34" s="16">
        <f t="shared" si="1"/>
        <v>103.97092936909048</v>
      </c>
      <c r="F34" s="16">
        <f t="shared" si="1"/>
        <v>106.25787182977324</v>
      </c>
      <c r="G34" s="150">
        <f t="shared" si="1"/>
        <v>106.25787182977324</v>
      </c>
      <c r="H34" s="123">
        <f t="shared" si="1"/>
        <v>108.10511957395701</v>
      </c>
    </row>
    <row r="35" spans="2:9" ht="13.5" customHeight="1">
      <c r="B35" s="2" t="s">
        <v>70</v>
      </c>
      <c r="C35" s="2" t="s">
        <v>68</v>
      </c>
      <c r="D35" s="23" t="s">
        <v>71</v>
      </c>
      <c r="E35" s="16">
        <f t="shared" si="1"/>
        <v>136.9058156755768</v>
      </c>
      <c r="F35" s="16">
        <f t="shared" si="1"/>
        <v>137.96643218303919</v>
      </c>
      <c r="G35" s="150">
        <f t="shared" si="1"/>
        <v>137.96643218303919</v>
      </c>
      <c r="H35" s="123">
        <f t="shared" si="1"/>
        <v>147.62376198255086</v>
      </c>
    </row>
    <row r="36" spans="2:9" ht="13.5" customHeight="1">
      <c r="B36" s="2" t="s">
        <v>70</v>
      </c>
      <c r="C36" s="2" t="s">
        <v>69</v>
      </c>
      <c r="D36" s="23" t="s">
        <v>71</v>
      </c>
      <c r="E36" s="16">
        <f t="shared" si="1"/>
        <v>122.41270806287491</v>
      </c>
      <c r="F36" s="16">
        <f t="shared" si="1"/>
        <v>125.33564757652866</v>
      </c>
      <c r="G36" s="150">
        <f t="shared" si="1"/>
        <v>125.33564757652866</v>
      </c>
      <c r="H36" s="123">
        <f t="shared" si="1"/>
        <v>127.71208728776639</v>
      </c>
    </row>
    <row r="37" spans="2:9" ht="13.5" customHeight="1">
      <c r="B37" s="241" t="s">
        <v>77</v>
      </c>
      <c r="C37" s="242"/>
      <c r="D37" s="242"/>
      <c r="E37" s="242"/>
      <c r="F37" s="242"/>
      <c r="G37" s="242"/>
      <c r="H37" s="242"/>
      <c r="I37" t="s">
        <v>78</v>
      </c>
    </row>
    <row r="38" spans="2:9" ht="13.5" customHeight="1">
      <c r="B38" s="2" t="s">
        <v>64</v>
      </c>
      <c r="C38" s="2" t="s">
        <v>65</v>
      </c>
      <c r="D38" s="2"/>
      <c r="E38" s="16">
        <f t="shared" ref="E38:H43" si="2">E24+E31</f>
        <v>2203.9117985829525</v>
      </c>
      <c r="F38" s="16">
        <f t="shared" si="2"/>
        <v>1738.3037984649791</v>
      </c>
      <c r="G38" s="150">
        <f t="shared" si="2"/>
        <v>1127.4353251584043</v>
      </c>
      <c r="H38" s="123">
        <f t="shared" si="2"/>
        <v>1046.6316457645607</v>
      </c>
    </row>
    <row r="39" spans="2:9" ht="13.5" customHeight="1">
      <c r="B39" s="2" t="s">
        <v>64</v>
      </c>
      <c r="C39" s="2" t="s">
        <v>68</v>
      </c>
      <c r="D39" s="2"/>
      <c r="E39" s="16">
        <f t="shared" si="2"/>
        <v>2191.4349147371786</v>
      </c>
      <c r="F39" s="16">
        <f t="shared" si="2"/>
        <v>1722.6042752648252</v>
      </c>
      <c r="G39" s="150">
        <f t="shared" si="2"/>
        <v>1114.686191332758</v>
      </c>
      <c r="H39" s="123">
        <f t="shared" si="2"/>
        <v>1058.9369983529916</v>
      </c>
    </row>
    <row r="40" spans="2:9" ht="13.5" customHeight="1">
      <c r="B40" s="2" t="s">
        <v>64</v>
      </c>
      <c r="C40" s="2" t="s">
        <v>69</v>
      </c>
      <c r="D40" s="2"/>
      <c r="E40" s="16">
        <f t="shared" si="2"/>
        <v>2334.3419186689157</v>
      </c>
      <c r="F40" s="16">
        <f t="shared" si="2"/>
        <v>1844.5077125307387</v>
      </c>
      <c r="G40" s="150">
        <f t="shared" si="2"/>
        <v>1201.1424082561625</v>
      </c>
      <c r="H40" s="123">
        <f t="shared" si="2"/>
        <v>1115.8832083218817</v>
      </c>
    </row>
    <row r="41" spans="2:9" ht="13.5" customHeight="1">
      <c r="B41" s="2" t="s">
        <v>70</v>
      </c>
      <c r="C41" s="2" t="s">
        <v>65</v>
      </c>
      <c r="D41" s="2"/>
      <c r="E41" s="16">
        <f t="shared" si="2"/>
        <v>2154.6376355182124</v>
      </c>
      <c r="F41" s="16">
        <f t="shared" si="2"/>
        <v>1623.4682481910882</v>
      </c>
      <c r="G41" s="150">
        <f t="shared" si="2"/>
        <v>1011.5228397212204</v>
      </c>
      <c r="H41" s="123">
        <f t="shared" si="2"/>
        <v>939.60085713926424</v>
      </c>
    </row>
    <row r="42" spans="2:9" ht="13.5" customHeight="1">
      <c r="B42" s="2" t="s">
        <v>70</v>
      </c>
      <c r="C42" s="2" t="s">
        <v>68</v>
      </c>
      <c r="D42" s="2"/>
      <c r="E42" s="16">
        <f t="shared" si="2"/>
        <v>2242.373744076091</v>
      </c>
      <c r="F42" s="16">
        <f t="shared" si="2"/>
        <v>1679.5590765748523</v>
      </c>
      <c r="G42" s="150">
        <f t="shared" si="2"/>
        <v>1023.443590198884</v>
      </c>
      <c r="H42" s="123">
        <f t="shared" si="2"/>
        <v>948.74002201758628</v>
      </c>
    </row>
    <row r="43" spans="2:9" ht="13.5" customHeight="1">
      <c r="B43" s="2" t="s">
        <v>70</v>
      </c>
      <c r="C43" s="2" t="s">
        <v>69</v>
      </c>
      <c r="D43" s="2"/>
      <c r="E43" s="16">
        <f t="shared" si="2"/>
        <v>2282.2577938288041</v>
      </c>
      <c r="F43" s="16">
        <f t="shared" si="2"/>
        <v>1723.3599340629492</v>
      </c>
      <c r="G43" s="150">
        <f t="shared" si="2"/>
        <v>1078.8766922304212</v>
      </c>
      <c r="H43" s="123">
        <f t="shared" si="2"/>
        <v>1002.9387678388536</v>
      </c>
    </row>
    <row r="44" spans="2:9" ht="13.5" customHeight="1">
      <c r="B44" s="241" t="s">
        <v>77</v>
      </c>
      <c r="C44" s="242"/>
      <c r="D44" s="242"/>
      <c r="E44" s="242"/>
      <c r="F44" s="242"/>
      <c r="G44" s="242"/>
      <c r="H44" s="242"/>
      <c r="I44" t="s">
        <v>79</v>
      </c>
    </row>
    <row r="45" spans="2:9" ht="13.5" customHeight="1">
      <c r="B45" s="2" t="s">
        <v>80</v>
      </c>
      <c r="C45" s="2" t="s">
        <v>65</v>
      </c>
      <c r="D45" s="2"/>
      <c r="E45" s="16">
        <f>E38+E41</f>
        <v>4358.5494341011654</v>
      </c>
      <c r="F45" s="16">
        <f t="shared" ref="F45:H45" si="3">F38+F41</f>
        <v>3361.7720466560672</v>
      </c>
      <c r="G45" s="150">
        <f t="shared" si="3"/>
        <v>2138.9581648796247</v>
      </c>
      <c r="H45" s="123">
        <f t="shared" si="3"/>
        <v>1986.232502903825</v>
      </c>
    </row>
    <row r="46" spans="2:9" ht="13.5" customHeight="1">
      <c r="B46" s="2" t="s">
        <v>80</v>
      </c>
      <c r="C46" s="2" t="s">
        <v>68</v>
      </c>
      <c r="D46" s="2"/>
      <c r="E46" s="16">
        <f t="shared" ref="E46:H47" si="4">E39+E42</f>
        <v>4433.8086588132701</v>
      </c>
      <c r="F46" s="16">
        <f t="shared" si="4"/>
        <v>3402.1633518396775</v>
      </c>
      <c r="G46" s="150">
        <f t="shared" si="4"/>
        <v>2138.129781531642</v>
      </c>
      <c r="H46" s="123">
        <f t="shared" si="4"/>
        <v>2007.6770203705778</v>
      </c>
    </row>
    <row r="47" spans="2:9" ht="13.5" customHeight="1">
      <c r="B47" s="2" t="s">
        <v>80</v>
      </c>
      <c r="C47" s="2" t="s">
        <v>69</v>
      </c>
      <c r="D47" s="2"/>
      <c r="E47" s="16">
        <f t="shared" si="4"/>
        <v>4616.5997124977202</v>
      </c>
      <c r="F47" s="16">
        <f t="shared" si="4"/>
        <v>3567.8676465936878</v>
      </c>
      <c r="G47" s="150">
        <f t="shared" si="4"/>
        <v>2280.0191004865837</v>
      </c>
      <c r="H47" s="123">
        <f t="shared" si="4"/>
        <v>2118.8219761607352</v>
      </c>
    </row>
    <row r="48" spans="2:9" ht="13.5" customHeight="1">
      <c r="E48" s="26"/>
      <c r="F48" s="26"/>
      <c r="G48" s="26"/>
      <c r="H48" s="124"/>
      <c r="I48" s="26"/>
    </row>
    <row r="49" spans="1:9" s="65" customFormat="1" ht="13.5" customHeight="1">
      <c r="A49" s="65" t="s">
        <v>81</v>
      </c>
      <c r="E49" s="70"/>
      <c r="F49" s="70"/>
      <c r="G49" s="70"/>
      <c r="H49" s="125"/>
      <c r="I49" s="70"/>
    </row>
    <row r="50" spans="1:9" ht="13.5" customHeight="1">
      <c r="E50" s="26"/>
      <c r="F50" s="26"/>
      <c r="G50" s="26"/>
      <c r="H50" s="124"/>
      <c r="I50" s="26"/>
    </row>
    <row r="51" spans="1:9" ht="13.5" customHeight="1">
      <c r="B51" s="8" t="s">
        <v>82</v>
      </c>
      <c r="D51" s="58">
        <v>8.77</v>
      </c>
      <c r="E51" s="26"/>
      <c r="F51" s="26"/>
      <c r="G51" s="26"/>
      <c r="H51" s="124"/>
    </row>
    <row r="52" spans="1:9" ht="13.5" customHeight="1">
      <c r="B52" s="8" t="s">
        <v>83</v>
      </c>
      <c r="D52" s="58">
        <f>D51/2</f>
        <v>4.3849999999999998</v>
      </c>
      <c r="E52" s="26"/>
      <c r="F52" s="26"/>
      <c r="G52" s="26"/>
      <c r="H52" s="124"/>
    </row>
    <row r="53" spans="1:9" ht="13.5" customHeight="1">
      <c r="B53" s="8" t="s">
        <v>84</v>
      </c>
      <c r="D53" s="58">
        <f>D51/2</f>
        <v>4.3849999999999998</v>
      </c>
      <c r="E53" s="26"/>
      <c r="F53" s="26"/>
      <c r="G53" s="26"/>
      <c r="H53" s="124"/>
    </row>
    <row r="54" spans="1:9" ht="13.5" customHeight="1">
      <c r="B54" s="8" t="s">
        <v>85</v>
      </c>
      <c r="D54" s="58">
        <f>D52/365</f>
        <v>1.2013698630136986E-2</v>
      </c>
      <c r="E54" s="26"/>
      <c r="F54" s="26"/>
      <c r="G54" s="26"/>
      <c r="H54" s="124"/>
    </row>
    <row r="55" spans="1:9" ht="13.5" customHeight="1">
      <c r="B55" s="8" t="s">
        <v>86</v>
      </c>
      <c r="D55" s="58">
        <f>D53/365</f>
        <v>1.2013698630136986E-2</v>
      </c>
      <c r="E55" s="26"/>
      <c r="F55" s="26"/>
      <c r="G55" s="26"/>
      <c r="H55" s="124"/>
    </row>
    <row r="56" spans="1:9" ht="13.5" customHeight="1">
      <c r="E56" s="26"/>
      <c r="F56" s="26"/>
      <c r="G56" s="26"/>
      <c r="H56" s="124"/>
    </row>
    <row r="57" spans="1:9" ht="13.5" customHeight="1">
      <c r="B57" s="8" t="s">
        <v>87</v>
      </c>
      <c r="E57" s="26"/>
      <c r="F57" s="26"/>
      <c r="G57" s="26"/>
      <c r="H57" s="124"/>
    </row>
    <row r="58" spans="1:9" ht="25.5">
      <c r="B58" s="2"/>
      <c r="C58" s="2"/>
      <c r="D58" s="2"/>
      <c r="E58" s="24" t="s">
        <v>50</v>
      </c>
      <c r="F58" s="24" t="s">
        <v>51</v>
      </c>
      <c r="G58" s="146" t="s">
        <v>52</v>
      </c>
      <c r="H58" s="117" t="s">
        <v>53</v>
      </c>
    </row>
    <row r="59" spans="1:9" ht="13.5" customHeight="1">
      <c r="B59" s="5" t="s">
        <v>55</v>
      </c>
      <c r="C59" s="5" t="s">
        <v>56</v>
      </c>
      <c r="D59" s="5" t="s">
        <v>57</v>
      </c>
      <c r="E59" s="22" t="s">
        <v>58</v>
      </c>
      <c r="F59" s="22" t="s">
        <v>59</v>
      </c>
      <c r="G59" s="147" t="s">
        <v>60</v>
      </c>
      <c r="H59" s="118" t="s">
        <v>61</v>
      </c>
      <c r="I59" t="s">
        <v>88</v>
      </c>
    </row>
    <row r="60" spans="1:9" ht="13.5" customHeight="1">
      <c r="B60" s="2" t="s">
        <v>64</v>
      </c>
      <c r="C60" s="2" t="s">
        <v>65</v>
      </c>
      <c r="D60" s="23" t="s">
        <v>66</v>
      </c>
      <c r="E60" s="71">
        <f t="shared" ref="E60:H66" si="5">E7</f>
        <v>0.69880357005492855</v>
      </c>
      <c r="F60" s="71">
        <f t="shared" si="5"/>
        <v>0.52160803636630748</v>
      </c>
      <c r="G60" s="151">
        <f t="shared" si="5"/>
        <v>0.31096373522610926</v>
      </c>
      <c r="H60" s="126">
        <f t="shared" si="5"/>
        <v>0.28258675103857001</v>
      </c>
    </row>
    <row r="61" spans="1:9" ht="13.5" customHeight="1">
      <c r="B61" s="2" t="s">
        <v>64</v>
      </c>
      <c r="C61" s="2" t="s">
        <v>68</v>
      </c>
      <c r="D61" s="23" t="s">
        <v>66</v>
      </c>
      <c r="E61" s="71">
        <f t="shared" si="5"/>
        <v>0.68815425578692979</v>
      </c>
      <c r="F61" s="71">
        <f t="shared" si="5"/>
        <v>0.50981156538222727</v>
      </c>
      <c r="G61" s="151">
        <f t="shared" si="5"/>
        <v>0.30018463988841099</v>
      </c>
      <c r="H61" s="126">
        <f t="shared" si="5"/>
        <v>0.27818667112587486</v>
      </c>
    </row>
    <row r="62" spans="1:9" ht="13.5" customHeight="1">
      <c r="B62" s="2" t="s">
        <v>64</v>
      </c>
      <c r="C62" s="2" t="s">
        <v>69</v>
      </c>
      <c r="D62" s="23" t="s">
        <v>66</v>
      </c>
      <c r="E62" s="71">
        <f t="shared" si="5"/>
        <v>0.73602166134171876</v>
      </c>
      <c r="F62" s="71">
        <f t="shared" si="5"/>
        <v>0.54939689948708548</v>
      </c>
      <c r="G62" s="151">
        <f t="shared" si="5"/>
        <v>0.32754679456481783</v>
      </c>
      <c r="H62" s="126">
        <f t="shared" si="5"/>
        <v>0.29748500290140906</v>
      </c>
    </row>
    <row r="63" spans="1:9" ht="13.5" customHeight="1">
      <c r="B63" s="2" t="s">
        <v>70</v>
      </c>
      <c r="C63" s="2" t="s">
        <v>65</v>
      </c>
      <c r="D63" s="23" t="s">
        <v>66</v>
      </c>
      <c r="E63" s="71">
        <f t="shared" si="5"/>
        <v>0.1708888921790935</v>
      </c>
      <c r="F63" s="71">
        <f t="shared" si="5"/>
        <v>0.12643419803010958</v>
      </c>
      <c r="G63" s="151">
        <f t="shared" si="5"/>
        <v>7.5438747324287264E-2</v>
      </c>
      <c r="H63" s="126">
        <f t="shared" si="5"/>
        <v>6.9291311463775596E-2</v>
      </c>
    </row>
    <row r="64" spans="1:9" ht="13.5" customHeight="1">
      <c r="B64" s="2" t="s">
        <v>70</v>
      </c>
      <c r="C64" s="2" t="s">
        <v>68</v>
      </c>
      <c r="D64" s="23" t="s">
        <v>66</v>
      </c>
      <c r="E64" s="71">
        <f t="shared" si="5"/>
        <v>0.17545566070004284</v>
      </c>
      <c r="F64" s="71">
        <f t="shared" si="5"/>
        <v>0.12846605369931777</v>
      </c>
      <c r="G64" s="151">
        <f t="shared" si="5"/>
        <v>7.3789763167987063E-2</v>
      </c>
      <c r="H64" s="126">
        <f t="shared" si="5"/>
        <v>6.6759688336252954E-2</v>
      </c>
    </row>
    <row r="65" spans="2:9" ht="13.5" customHeight="1">
      <c r="B65" s="2" t="s">
        <v>70</v>
      </c>
      <c r="C65" s="2" t="s">
        <v>69</v>
      </c>
      <c r="D65" s="23" t="s">
        <v>66</v>
      </c>
      <c r="E65" s="71">
        <f t="shared" si="5"/>
        <v>0.17998709048049408</v>
      </c>
      <c r="F65" s="71">
        <f t="shared" si="5"/>
        <v>0.13316869054053504</v>
      </c>
      <c r="G65" s="151">
        <f t="shared" si="5"/>
        <v>7.9461753721157713E-2</v>
      </c>
      <c r="H65" s="126">
        <f t="shared" si="5"/>
        <v>7.2935556712590596E-2</v>
      </c>
    </row>
    <row r="66" spans="2:9" ht="13.5" customHeight="1">
      <c r="B66" s="2" t="s">
        <v>64</v>
      </c>
      <c r="C66" s="2" t="s">
        <v>65</v>
      </c>
      <c r="D66" s="23" t="s">
        <v>71</v>
      </c>
      <c r="E66" s="71">
        <f t="shared" si="5"/>
        <v>0.48597656280454721</v>
      </c>
      <c r="F66" s="71">
        <f t="shared" si="5"/>
        <v>0.61819313151421196</v>
      </c>
      <c r="G66" s="151">
        <f t="shared" si="5"/>
        <v>0.61819313151421196</v>
      </c>
      <c r="H66" s="126">
        <f t="shared" si="5"/>
        <v>0.6222741582265966</v>
      </c>
    </row>
    <row r="67" spans="2:9" ht="13.5" customHeight="1">
      <c r="B67" s="2" t="s">
        <v>64</v>
      </c>
      <c r="C67" s="2" t="s">
        <v>68</v>
      </c>
      <c r="D67" s="23" t="s">
        <v>71</v>
      </c>
      <c r="E67" s="72">
        <f>E14-$D$54</f>
        <v>0.52439061083584093</v>
      </c>
      <c r="F67" s="72">
        <f>F14-$D$54</f>
        <v>0.65689242645579748</v>
      </c>
      <c r="G67" s="152">
        <f>G14-$D$54</f>
        <v>0.65689242645579748</v>
      </c>
      <c r="H67" s="127">
        <f>H14-$D$54</f>
        <v>0.67893329339165587</v>
      </c>
    </row>
    <row r="68" spans="2:9" ht="13.5" customHeight="1">
      <c r="B68" s="2" t="s">
        <v>64</v>
      </c>
      <c r="C68" s="2" t="s">
        <v>69</v>
      </c>
      <c r="D68" s="23" t="s">
        <v>71</v>
      </c>
      <c r="E68" s="71">
        <f t="shared" ref="E68:H69" si="6">E15</f>
        <v>0.5476139747340586</v>
      </c>
      <c r="F68" s="71">
        <f t="shared" si="6"/>
        <v>0.68837453155668682</v>
      </c>
      <c r="G68" s="151">
        <f t="shared" si="6"/>
        <v>0.68837453155668682</v>
      </c>
      <c r="H68" s="126">
        <f t="shared" si="6"/>
        <v>0.69363479426793273</v>
      </c>
    </row>
    <row r="69" spans="2:9" ht="13.5" customHeight="1">
      <c r="B69" s="2" t="s">
        <v>70</v>
      </c>
      <c r="C69" s="2" t="s">
        <v>65</v>
      </c>
      <c r="D69" s="23" t="s">
        <v>71</v>
      </c>
      <c r="E69" s="71">
        <f t="shared" si="6"/>
        <v>0.28485186128517942</v>
      </c>
      <c r="F69" s="71">
        <f t="shared" si="6"/>
        <v>0.2911174570678719</v>
      </c>
      <c r="G69" s="151">
        <f t="shared" si="6"/>
        <v>0.2911174570678719</v>
      </c>
      <c r="H69" s="126">
        <f t="shared" si="6"/>
        <v>0.29617840979166304</v>
      </c>
    </row>
    <row r="70" spans="2:9" ht="13.5" customHeight="1">
      <c r="B70" s="2" t="s">
        <v>70</v>
      </c>
      <c r="C70" s="2" t="s">
        <v>68</v>
      </c>
      <c r="D70" s="23" t="s">
        <v>71</v>
      </c>
      <c r="E70" s="72">
        <f>E17-$D$55</f>
        <v>0.36307072787829264</v>
      </c>
      <c r="F70" s="72">
        <f>F17-$D$55</f>
        <v>0.36597652652887452</v>
      </c>
      <c r="G70" s="152">
        <f>G17-$D$55</f>
        <v>0.36597652652887452</v>
      </c>
      <c r="H70" s="127">
        <f>H17-$D$55</f>
        <v>0.39243496433575581</v>
      </c>
    </row>
    <row r="71" spans="2:9" ht="13.5" customHeight="1">
      <c r="B71" s="2" t="s">
        <v>70</v>
      </c>
      <c r="C71" s="2" t="s">
        <v>69</v>
      </c>
      <c r="D71" s="23" t="s">
        <v>71</v>
      </c>
      <c r="E71" s="71">
        <f>E18</f>
        <v>0.33537728236404085</v>
      </c>
      <c r="F71" s="71">
        <f>F18</f>
        <v>0.34338533582610592</v>
      </c>
      <c r="G71" s="151">
        <f>G18</f>
        <v>0.34338533582610592</v>
      </c>
      <c r="H71" s="126">
        <f>H18</f>
        <v>0.34989612955552435</v>
      </c>
    </row>
    <row r="72" spans="2:9" ht="13.5" customHeight="1">
      <c r="D72" s="12"/>
      <c r="E72" s="55"/>
      <c r="F72" s="55"/>
      <c r="G72" s="55"/>
      <c r="H72" s="120"/>
    </row>
    <row r="73" spans="2:9" ht="13.5" customHeight="1">
      <c r="B73" s="67" t="s">
        <v>72</v>
      </c>
      <c r="C73" s="68"/>
      <c r="D73" s="68"/>
      <c r="E73" s="68"/>
      <c r="F73" s="68"/>
      <c r="G73" s="68"/>
      <c r="H73" s="121"/>
    </row>
    <row r="74" spans="2:9" ht="25.5">
      <c r="B74" s="2"/>
      <c r="C74" s="2"/>
      <c r="D74" s="2"/>
      <c r="E74" s="24" t="s">
        <v>50</v>
      </c>
      <c r="F74" s="24" t="s">
        <v>51</v>
      </c>
      <c r="G74" s="146" t="s">
        <v>52</v>
      </c>
      <c r="H74" s="117" t="s">
        <v>53</v>
      </c>
    </row>
    <row r="75" spans="2:9" ht="13.5" customHeight="1">
      <c r="B75" s="5"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 t="s">
        <v>64</v>
      </c>
      <c r="C77" s="2" t="s">
        <v>65</v>
      </c>
      <c r="D77" s="23" t="s">
        <v>66</v>
      </c>
      <c r="E77" s="69">
        <f>(E60*'TDCV Values'!$C$4)</f>
        <v>2026.5303531592929</v>
      </c>
      <c r="F77" s="69">
        <f>(F60*'TDCV Values'!$C$4)</f>
        <v>1512.6633054622916</v>
      </c>
      <c r="G77" s="149">
        <f>(G60*'TDCV Values'!$C$4)</f>
        <v>901.7948321557169</v>
      </c>
      <c r="H77" s="122">
        <f>(H60*'TDCV Values'!$D$4)</f>
        <v>819.50157801185298</v>
      </c>
    </row>
    <row r="78" spans="2:9" ht="13.5" customHeight="1">
      <c r="B78" s="2" t="s">
        <v>64</v>
      </c>
      <c r="C78" s="2" t="s">
        <v>68</v>
      </c>
      <c r="D78" s="23" t="s">
        <v>66</v>
      </c>
      <c r="E78" s="69">
        <f>(E61*'TDCV Values'!$C$4)</f>
        <v>1995.6473417820964</v>
      </c>
      <c r="F78" s="69">
        <f>(F61*'TDCV Values'!$C$4)</f>
        <v>1478.4535396084591</v>
      </c>
      <c r="G78" s="149">
        <f>(G61*'TDCV Values'!$C$4)</f>
        <v>870.53545567639185</v>
      </c>
      <c r="H78" s="122">
        <f>(H61*'TDCV Values'!$D$4)</f>
        <v>806.74134626503712</v>
      </c>
    </row>
    <row r="79" spans="2:9" ht="13.5" customHeight="1">
      <c r="B79" s="2" t="s">
        <v>64</v>
      </c>
      <c r="C79" s="2" t="s">
        <v>69</v>
      </c>
      <c r="D79" s="23" t="s">
        <v>66</v>
      </c>
      <c r="E79" s="69">
        <f>(E62*'TDCV Values'!$C$4)</f>
        <v>2134.4628178909843</v>
      </c>
      <c r="F79" s="69">
        <f>(F62*'TDCV Values'!$C$4)</f>
        <v>1593.251008512548</v>
      </c>
      <c r="G79" s="149">
        <f>(G62*'TDCV Values'!$C$4)</f>
        <v>949.88570423797171</v>
      </c>
      <c r="H79" s="122">
        <f>(H62*'TDCV Values'!$D$4)</f>
        <v>862.70650841408622</v>
      </c>
    </row>
    <row r="80" spans="2:9" ht="13.5" customHeight="1">
      <c r="B80" s="2" t="s">
        <v>70</v>
      </c>
      <c r="C80" s="2" t="s">
        <v>65</v>
      </c>
      <c r="D80" s="23" t="s">
        <v>66</v>
      </c>
      <c r="E80" s="69">
        <f>(E63*'TDCV Values'!$C$5)</f>
        <v>2050.6667061491221</v>
      </c>
      <c r="F80" s="69">
        <f>(F63*'TDCV Values'!$C$5)</f>
        <v>1517.210376361315</v>
      </c>
      <c r="G80" s="149">
        <f>(G63*'TDCV Values'!$C$5)</f>
        <v>905.26496789144721</v>
      </c>
      <c r="H80" s="122">
        <f>(H63*'TDCV Values'!$D$5)</f>
        <v>831.49573756530719</v>
      </c>
    </row>
    <row r="81" spans="2:9" ht="13.5" customHeight="1">
      <c r="B81" s="2" t="s">
        <v>70</v>
      </c>
      <c r="C81" s="2" t="s">
        <v>68</v>
      </c>
      <c r="D81" s="23" t="s">
        <v>66</v>
      </c>
      <c r="E81" s="69">
        <f>(E64*'TDCV Values'!$C$5)</f>
        <v>2105.4679284005142</v>
      </c>
      <c r="F81" s="69">
        <f>(F64*'TDCV Values'!$C$5)</f>
        <v>1541.5926443918131</v>
      </c>
      <c r="G81" s="149">
        <f>(G64*'TDCV Values'!$C$5)</f>
        <v>885.47715801584479</v>
      </c>
      <c r="H81" s="122">
        <f>(H64*'TDCV Values'!$D$5)</f>
        <v>801.11626003503545</v>
      </c>
    </row>
    <row r="82" spans="2:9" ht="13.5" customHeight="1">
      <c r="B82" s="2" t="s">
        <v>70</v>
      </c>
      <c r="C82" s="2" t="s">
        <v>69</v>
      </c>
      <c r="D82" s="23" t="s">
        <v>66</v>
      </c>
      <c r="E82" s="69">
        <f>(E65*'TDCV Values'!$C$5)</f>
        <v>2159.8450857659291</v>
      </c>
      <c r="F82" s="69">
        <f>(F65*'TDCV Values'!$C$5)</f>
        <v>1598.0242864864206</v>
      </c>
      <c r="G82" s="149">
        <f>(G65*'TDCV Values'!$C$5)</f>
        <v>953.54104465389253</v>
      </c>
      <c r="H82" s="122">
        <f>(H65*'TDCV Values'!$D$5)</f>
        <v>875.22668055108716</v>
      </c>
    </row>
    <row r="83" spans="2:9" ht="13.5" customHeight="1">
      <c r="B83" s="241" t="s">
        <v>75</v>
      </c>
      <c r="C83" s="255"/>
      <c r="D83" s="255"/>
      <c r="E83" s="255"/>
      <c r="F83" s="255"/>
      <c r="G83" s="255"/>
      <c r="H83" s="255"/>
      <c r="I83" t="s">
        <v>76</v>
      </c>
    </row>
    <row r="84" spans="2:9" ht="13.5" customHeight="1">
      <c r="B84" s="2" t="s">
        <v>64</v>
      </c>
      <c r="C84" s="2" t="s">
        <v>65</v>
      </c>
      <c r="D84" s="23" t="s">
        <v>71</v>
      </c>
      <c r="E84" s="16">
        <f>E66*365</f>
        <v>177.38144542365973</v>
      </c>
      <c r="F84" s="16">
        <f t="shared" ref="F84:H84" si="7">F66*365</f>
        <v>225.64049300268738</v>
      </c>
      <c r="G84" s="150">
        <f t="shared" si="7"/>
        <v>225.64049300268738</v>
      </c>
      <c r="H84" s="123">
        <f t="shared" si="7"/>
        <v>227.13006775270776</v>
      </c>
    </row>
    <row r="85" spans="2:9" ht="13.5" customHeight="1">
      <c r="B85" s="2" t="s">
        <v>64</v>
      </c>
      <c r="C85" s="2" t="s">
        <v>68</v>
      </c>
      <c r="D85" s="23" t="s">
        <v>71</v>
      </c>
      <c r="E85" s="16">
        <f t="shared" ref="E85:H89" si="8">E67*365</f>
        <v>191.40257295508195</v>
      </c>
      <c r="F85" s="16">
        <f t="shared" si="8"/>
        <v>239.76573565636608</v>
      </c>
      <c r="G85" s="150">
        <f t="shared" si="8"/>
        <v>239.76573565636608</v>
      </c>
      <c r="H85" s="123">
        <f t="shared" si="8"/>
        <v>247.8106520879544</v>
      </c>
    </row>
    <row r="86" spans="2:9" ht="13.5" customHeight="1">
      <c r="B86" s="2" t="s">
        <v>64</v>
      </c>
      <c r="C86" s="2" t="s">
        <v>69</v>
      </c>
      <c r="D86" s="23" t="s">
        <v>71</v>
      </c>
      <c r="E86" s="16">
        <f t="shared" si="8"/>
        <v>199.8791007779314</v>
      </c>
      <c r="F86" s="16">
        <f t="shared" si="8"/>
        <v>251.2567040181907</v>
      </c>
      <c r="G86" s="150">
        <f t="shared" si="8"/>
        <v>251.2567040181907</v>
      </c>
      <c r="H86" s="123">
        <f t="shared" si="8"/>
        <v>253.17669990779544</v>
      </c>
    </row>
    <row r="87" spans="2:9" ht="13.5" customHeight="1">
      <c r="B87" s="2" t="s">
        <v>70</v>
      </c>
      <c r="C87" s="2" t="s">
        <v>65</v>
      </c>
      <c r="D87" s="23" t="s">
        <v>71</v>
      </c>
      <c r="E87" s="16">
        <f t="shared" si="8"/>
        <v>103.97092936909048</v>
      </c>
      <c r="F87" s="16">
        <f t="shared" si="8"/>
        <v>106.25787182977324</v>
      </c>
      <c r="G87" s="150">
        <f t="shared" si="8"/>
        <v>106.25787182977324</v>
      </c>
      <c r="H87" s="123">
        <f t="shared" si="8"/>
        <v>108.10511957395701</v>
      </c>
    </row>
    <row r="88" spans="2:9" ht="13.5" customHeight="1">
      <c r="B88" s="2" t="s">
        <v>70</v>
      </c>
      <c r="C88" s="2" t="s">
        <v>68</v>
      </c>
      <c r="D88" s="23" t="s">
        <v>71</v>
      </c>
      <c r="E88" s="16">
        <f t="shared" si="8"/>
        <v>132.52081567557681</v>
      </c>
      <c r="F88" s="16">
        <f t="shared" si="8"/>
        <v>133.5814321830392</v>
      </c>
      <c r="G88" s="150">
        <f t="shared" si="8"/>
        <v>133.5814321830392</v>
      </c>
      <c r="H88" s="123">
        <f t="shared" si="8"/>
        <v>143.23876198255087</v>
      </c>
    </row>
    <row r="89" spans="2:9" ht="13.5" customHeight="1">
      <c r="B89" s="2" t="s">
        <v>70</v>
      </c>
      <c r="C89" s="2" t="s">
        <v>69</v>
      </c>
      <c r="D89" s="23" t="s">
        <v>71</v>
      </c>
      <c r="E89" s="16">
        <f t="shared" si="8"/>
        <v>122.41270806287491</v>
      </c>
      <c r="F89" s="16">
        <f t="shared" si="8"/>
        <v>125.33564757652866</v>
      </c>
      <c r="G89" s="150">
        <f t="shared" si="8"/>
        <v>125.33564757652866</v>
      </c>
      <c r="H89" s="123">
        <f t="shared" si="8"/>
        <v>127.71208728776639</v>
      </c>
    </row>
    <row r="90" spans="2:9" ht="13.5" customHeight="1">
      <c r="B90" s="241" t="s">
        <v>77</v>
      </c>
      <c r="C90" s="242"/>
      <c r="D90" s="242"/>
      <c r="E90" s="242"/>
      <c r="F90" s="242"/>
      <c r="G90" s="242"/>
      <c r="H90" s="242"/>
      <c r="I90" t="s">
        <v>78</v>
      </c>
    </row>
    <row r="91" spans="2:9" ht="13.5" customHeight="1">
      <c r="B91" s="2" t="s">
        <v>64</v>
      </c>
      <c r="C91" s="2" t="s">
        <v>65</v>
      </c>
      <c r="D91" s="2"/>
      <c r="E91" s="16">
        <f t="shared" ref="E91:H96" si="9">E77+E84</f>
        <v>2203.9117985829525</v>
      </c>
      <c r="F91" s="16">
        <f t="shared" si="9"/>
        <v>1738.3037984649791</v>
      </c>
      <c r="G91" s="150">
        <f t="shared" si="9"/>
        <v>1127.4353251584043</v>
      </c>
      <c r="H91" s="123">
        <f t="shared" si="9"/>
        <v>1046.6316457645607</v>
      </c>
    </row>
    <row r="92" spans="2:9" ht="13.5" customHeight="1">
      <c r="B92" s="2" t="s">
        <v>64</v>
      </c>
      <c r="C92" s="2" t="s">
        <v>68</v>
      </c>
      <c r="D92" s="2"/>
      <c r="E92" s="16">
        <f t="shared" si="9"/>
        <v>2187.0499147371784</v>
      </c>
      <c r="F92" s="16">
        <f t="shared" si="9"/>
        <v>1718.2192752648252</v>
      </c>
      <c r="G92" s="150">
        <f t="shared" si="9"/>
        <v>1110.301191332758</v>
      </c>
      <c r="H92" s="123">
        <f t="shared" si="9"/>
        <v>1054.5519983529916</v>
      </c>
    </row>
    <row r="93" spans="2:9" ht="13.5" customHeight="1">
      <c r="B93" s="2" t="s">
        <v>64</v>
      </c>
      <c r="C93" s="2" t="s">
        <v>69</v>
      </c>
      <c r="D93" s="2"/>
      <c r="E93" s="16">
        <f t="shared" si="9"/>
        <v>2334.3419186689157</v>
      </c>
      <c r="F93" s="16">
        <f t="shared" si="9"/>
        <v>1844.5077125307387</v>
      </c>
      <c r="G93" s="150">
        <f t="shared" si="9"/>
        <v>1201.1424082561625</v>
      </c>
      <c r="H93" s="123">
        <f t="shared" si="9"/>
        <v>1115.8832083218817</v>
      </c>
    </row>
    <row r="94" spans="2:9" ht="13.5" customHeight="1">
      <c r="B94" s="2" t="s">
        <v>70</v>
      </c>
      <c r="C94" s="2" t="s">
        <v>65</v>
      </c>
      <c r="D94" s="2"/>
      <c r="E94" s="16">
        <f t="shared" si="9"/>
        <v>2154.6376355182124</v>
      </c>
      <c r="F94" s="16">
        <f t="shared" si="9"/>
        <v>1623.4682481910882</v>
      </c>
      <c r="G94" s="150">
        <f t="shared" si="9"/>
        <v>1011.5228397212204</v>
      </c>
      <c r="H94" s="123">
        <f t="shared" si="9"/>
        <v>939.60085713926424</v>
      </c>
    </row>
    <row r="95" spans="2:9" ht="13.5" customHeight="1">
      <c r="B95" s="2" t="s">
        <v>70</v>
      </c>
      <c r="C95" s="2" t="s">
        <v>68</v>
      </c>
      <c r="D95" s="2"/>
      <c r="E95" s="16">
        <f t="shared" si="9"/>
        <v>2237.9887440760908</v>
      </c>
      <c r="F95" s="16">
        <f t="shared" si="9"/>
        <v>1675.1740765748523</v>
      </c>
      <c r="G95" s="150">
        <f t="shared" si="9"/>
        <v>1019.058590198884</v>
      </c>
      <c r="H95" s="123">
        <f t="shared" si="9"/>
        <v>944.35502201758629</v>
      </c>
    </row>
    <row r="96" spans="2:9" ht="13.5" customHeight="1">
      <c r="B96" s="2" t="s">
        <v>70</v>
      </c>
      <c r="C96" s="2" t="s">
        <v>69</v>
      </c>
      <c r="D96" s="2"/>
      <c r="E96" s="16">
        <f t="shared" si="9"/>
        <v>2282.2577938288041</v>
      </c>
      <c r="F96" s="16">
        <f t="shared" si="9"/>
        <v>1723.3599340629492</v>
      </c>
      <c r="G96" s="150">
        <f t="shared" si="9"/>
        <v>1078.8766922304212</v>
      </c>
      <c r="H96" s="123">
        <f t="shared" si="9"/>
        <v>1002.9387678388536</v>
      </c>
    </row>
    <row r="97" spans="1:14" ht="13.5" customHeight="1">
      <c r="B97" s="251" t="s">
        <v>77</v>
      </c>
      <c r="C97" s="251"/>
      <c r="D97" s="251"/>
      <c r="E97" s="251"/>
      <c r="F97" s="251"/>
      <c r="G97" s="251"/>
      <c r="H97" s="251"/>
      <c r="I97" t="s">
        <v>79</v>
      </c>
    </row>
    <row r="98" spans="1:14" ht="13.5" customHeight="1">
      <c r="B98" s="2" t="s">
        <v>80</v>
      </c>
      <c r="C98" s="2" t="s">
        <v>65</v>
      </c>
      <c r="D98" s="2"/>
      <c r="E98" s="16">
        <f>E91+E94</f>
        <v>4358.5494341011654</v>
      </c>
      <c r="F98" s="16">
        <f t="shared" ref="F98:H98" si="10">F91+F94</f>
        <v>3361.7720466560672</v>
      </c>
      <c r="G98" s="150">
        <f t="shared" si="10"/>
        <v>2138.9581648796247</v>
      </c>
      <c r="H98" s="123">
        <f t="shared" si="10"/>
        <v>1986.232502903825</v>
      </c>
    </row>
    <row r="99" spans="1:14" ht="13.5" customHeight="1">
      <c r="B99" s="2" t="s">
        <v>80</v>
      </c>
      <c r="C99" s="2" t="s">
        <v>68</v>
      </c>
      <c r="D99" s="2"/>
      <c r="E99" s="16">
        <f t="shared" ref="E99:H100" si="11">E92+E95</f>
        <v>4425.0386588132696</v>
      </c>
      <c r="F99" s="16">
        <f t="shared" si="11"/>
        <v>3393.3933518396775</v>
      </c>
      <c r="G99" s="150">
        <f t="shared" si="11"/>
        <v>2129.3597815316421</v>
      </c>
      <c r="H99" s="123">
        <f t="shared" si="11"/>
        <v>1998.9070203705778</v>
      </c>
    </row>
    <row r="100" spans="1:14" ht="13.5" customHeight="1">
      <c r="B100" s="2" t="s">
        <v>80</v>
      </c>
      <c r="C100" s="2" t="s">
        <v>69</v>
      </c>
      <c r="D100" s="2"/>
      <c r="E100" s="16">
        <f t="shared" si="11"/>
        <v>4616.5997124977202</v>
      </c>
      <c r="F100" s="16">
        <f t="shared" si="11"/>
        <v>3567.8676465936878</v>
      </c>
      <c r="G100" s="150">
        <f t="shared" si="11"/>
        <v>2280.0191004865837</v>
      </c>
      <c r="H100" s="123">
        <f t="shared" si="11"/>
        <v>2118.8219761607352</v>
      </c>
    </row>
    <row r="101" spans="1:14" ht="13.5" customHeight="1">
      <c r="E101" s="26"/>
      <c r="F101" s="26"/>
      <c r="G101" s="26"/>
      <c r="H101" s="124"/>
    </row>
    <row r="102" spans="1:14" s="65" customFormat="1">
      <c r="A102" s="65" t="s">
        <v>90</v>
      </c>
      <c r="E102" s="70"/>
      <c r="F102" s="70"/>
      <c r="G102" s="70"/>
      <c r="H102" s="125"/>
    </row>
    <row r="103" spans="1:14">
      <c r="E103" s="26"/>
      <c r="F103" s="26"/>
      <c r="G103" s="26"/>
      <c r="H103" s="124"/>
    </row>
    <row r="104" spans="1:14">
      <c r="B104" s="8" t="s">
        <v>82</v>
      </c>
      <c r="D104" s="58">
        <f>D51</f>
        <v>8.77</v>
      </c>
      <c r="F104" s="18"/>
      <c r="I104" t="s">
        <v>91</v>
      </c>
    </row>
    <row r="105" spans="1:14">
      <c r="B105" s="8" t="s">
        <v>83</v>
      </c>
      <c r="D105" s="58">
        <f t="shared" ref="D105:D108" si="12">D52</f>
        <v>4.3849999999999998</v>
      </c>
    </row>
    <row r="106" spans="1:14">
      <c r="B106" s="8" t="s">
        <v>84</v>
      </c>
      <c r="D106" s="58">
        <f t="shared" si="12"/>
        <v>4.3849999999999998</v>
      </c>
    </row>
    <row r="107" spans="1:14">
      <c r="B107" s="8" t="s">
        <v>85</v>
      </c>
      <c r="D107" s="58">
        <f>D54</f>
        <v>1.2013698630136986E-2</v>
      </c>
    </row>
    <row r="108" spans="1:14">
      <c r="B108" s="8" t="s">
        <v>86</v>
      </c>
      <c r="C108" s="18"/>
      <c r="D108" s="58">
        <f t="shared" si="12"/>
        <v>1.2013698630136986E-2</v>
      </c>
    </row>
    <row r="109" spans="1:14">
      <c r="E109" s="26"/>
      <c r="F109" s="26"/>
      <c r="G109" s="26"/>
      <c r="H109" s="124"/>
      <c r="I109" s="26"/>
    </row>
    <row r="110" spans="1:14">
      <c r="B110" s="67" t="s">
        <v>92</v>
      </c>
      <c r="C110" s="68"/>
      <c r="D110" s="59"/>
      <c r="E110" s="73"/>
      <c r="F110" s="73"/>
      <c r="G110" s="73"/>
      <c r="H110" s="128"/>
    </row>
    <row r="111" spans="1:14" ht="63.75" customHeight="1">
      <c r="B111" s="2"/>
      <c r="C111" s="2"/>
      <c r="D111" s="2"/>
      <c r="E111" s="24" t="s">
        <v>50</v>
      </c>
      <c r="F111" s="24" t="s">
        <v>51</v>
      </c>
      <c r="G111" s="146" t="s">
        <v>52</v>
      </c>
      <c r="H111" s="117" t="s">
        <v>53</v>
      </c>
      <c r="I111" s="74"/>
      <c r="K111" s="74"/>
      <c r="L111" s="74"/>
      <c r="M111" s="74"/>
      <c r="N111" s="74"/>
    </row>
    <row r="112" spans="1:14">
      <c r="B112" s="5" t="s">
        <v>55</v>
      </c>
      <c r="C112" s="5" t="s">
        <v>93</v>
      </c>
      <c r="D112" s="5" t="s">
        <v>57</v>
      </c>
      <c r="E112" s="22" t="s">
        <v>58</v>
      </c>
      <c r="F112" s="22" t="s">
        <v>59</v>
      </c>
      <c r="G112" s="147" t="s">
        <v>60</v>
      </c>
      <c r="H112" s="118" t="s">
        <v>61</v>
      </c>
      <c r="I112" t="s">
        <v>94</v>
      </c>
    </row>
    <row r="113" spans="2:14">
      <c r="B113" s="2" t="s">
        <v>64</v>
      </c>
      <c r="C113" s="2" t="s">
        <v>65</v>
      </c>
      <c r="D113" s="2" t="s">
        <v>71</v>
      </c>
      <c r="E113" s="16">
        <f>'Customer Numbers - N Wales &amp; M'!$D$17*$D$107</f>
        <v>2.3345873946259222E-3</v>
      </c>
      <c r="F113" s="16">
        <f>'Customer Numbers - N Wales &amp; M'!$D$17*$D$107</f>
        <v>2.3345873946259222E-3</v>
      </c>
      <c r="G113" s="150">
        <f>'Customer Numbers - N Wales &amp; M'!$D$17*$D$107</f>
        <v>2.3345873946259222E-3</v>
      </c>
      <c r="H113" s="123">
        <f>'Customer Numbers - N Wales &amp; M'!$D$17*$D$107</f>
        <v>2.3345873946259222E-3</v>
      </c>
      <c r="I113" s="75"/>
      <c r="K113" s="75"/>
      <c r="L113" s="75"/>
      <c r="M113" s="75"/>
      <c r="N113" s="75"/>
    </row>
    <row r="114" spans="2:14">
      <c r="B114" s="2" t="s">
        <v>64</v>
      </c>
      <c r="C114" s="2" t="s">
        <v>68</v>
      </c>
      <c r="D114" s="2" t="s">
        <v>71</v>
      </c>
      <c r="E114" s="16">
        <f>'Customer Numbers - N Wales &amp; M'!$D$17*$D$107</f>
        <v>2.3345873946259222E-3</v>
      </c>
      <c r="F114" s="16">
        <f>'Customer Numbers - N Wales &amp; M'!$D$17*$D$107</f>
        <v>2.3345873946259222E-3</v>
      </c>
      <c r="G114" s="150">
        <f>'Customer Numbers - N Wales &amp; M'!$D$17*$D$107</f>
        <v>2.3345873946259222E-3</v>
      </c>
      <c r="H114" s="123">
        <f>'Customer Numbers - N Wales &amp; M'!$D$17*$D$107</f>
        <v>2.3345873946259222E-3</v>
      </c>
      <c r="I114" s="75"/>
      <c r="K114" s="75"/>
      <c r="L114" s="75"/>
      <c r="M114" s="75"/>
      <c r="N114" s="75"/>
    </row>
    <row r="115" spans="2:14">
      <c r="B115" s="2" t="s">
        <v>64</v>
      </c>
      <c r="C115" s="2" t="s">
        <v>95</v>
      </c>
      <c r="D115" s="23" t="s">
        <v>71</v>
      </c>
      <c r="E115" s="16">
        <f>'Customer Numbers - N Wales &amp; M'!$D$17*$D$107</f>
        <v>2.3345873946259222E-3</v>
      </c>
      <c r="F115" s="16">
        <f>'Customer Numbers - N Wales &amp; M'!$D$17*$D$107</f>
        <v>2.3345873946259222E-3</v>
      </c>
      <c r="G115" s="150">
        <f>'Customer Numbers - N Wales &amp; M'!$D$17*$D$107</f>
        <v>2.3345873946259222E-3</v>
      </c>
      <c r="H115" s="123">
        <f>'Customer Numbers - N Wales &amp; M'!$D$17*$D$107</f>
        <v>2.3345873946259222E-3</v>
      </c>
      <c r="I115" s="75"/>
      <c r="K115" s="75"/>
      <c r="L115" s="75"/>
      <c r="M115" s="75"/>
      <c r="N115" s="75"/>
    </row>
    <row r="116" spans="2:14">
      <c r="B116" s="2" t="s">
        <v>70</v>
      </c>
      <c r="C116" s="2" t="s">
        <v>65</v>
      </c>
      <c r="D116" s="2" t="s">
        <v>71</v>
      </c>
      <c r="E116" s="16">
        <f>'Customer Numbers - N Wales &amp; M'!$D$22*$D$108</f>
        <v>2.1989002341073066E-3</v>
      </c>
      <c r="F116" s="16">
        <f>'Customer Numbers - N Wales &amp; M'!$D$22*$D$108</f>
        <v>2.1989002341073066E-3</v>
      </c>
      <c r="G116" s="150">
        <f>'Customer Numbers - N Wales &amp; M'!$D$22*$D$108</f>
        <v>2.1989002341073066E-3</v>
      </c>
      <c r="H116" s="123">
        <f>'Customer Numbers - N Wales &amp; M'!$D$22*$D$108</f>
        <v>2.1989002341073066E-3</v>
      </c>
      <c r="I116" s="75"/>
      <c r="K116" s="75"/>
      <c r="L116" s="75"/>
      <c r="M116" s="75"/>
      <c r="N116" s="75"/>
    </row>
    <row r="117" spans="2:14">
      <c r="B117" s="2" t="s">
        <v>70</v>
      </c>
      <c r="C117" s="2" t="s">
        <v>68</v>
      </c>
      <c r="D117" s="2" t="s">
        <v>71</v>
      </c>
      <c r="E117" s="16">
        <f>'Customer Numbers - N Wales &amp; M'!$D$22*$D$108</f>
        <v>2.1989002341073066E-3</v>
      </c>
      <c r="F117" s="16">
        <f>'Customer Numbers - N Wales &amp; M'!$D$22*$D$108</f>
        <v>2.1989002341073066E-3</v>
      </c>
      <c r="G117" s="150">
        <f>'Customer Numbers - N Wales &amp; M'!$D$22*$D$108</f>
        <v>2.1989002341073066E-3</v>
      </c>
      <c r="H117" s="123">
        <f>'Customer Numbers - N Wales &amp; M'!$D$22*$D$108</f>
        <v>2.1989002341073066E-3</v>
      </c>
      <c r="I117" s="75"/>
      <c r="K117" s="75"/>
      <c r="L117" s="75"/>
      <c r="M117" s="75"/>
      <c r="N117" s="75"/>
    </row>
    <row r="118" spans="2:14">
      <c r="B118" s="2" t="s">
        <v>70</v>
      </c>
      <c r="C118" s="2" t="s">
        <v>95</v>
      </c>
      <c r="D118" s="23" t="s">
        <v>71</v>
      </c>
      <c r="E118" s="16">
        <f>'Customer Numbers - N Wales &amp; M'!$D$22*$D$108</f>
        <v>2.1989002341073066E-3</v>
      </c>
      <c r="F118" s="16">
        <f>'Customer Numbers - N Wales &amp; M'!$D$22*$D$108</f>
        <v>2.1989002341073066E-3</v>
      </c>
      <c r="G118" s="150">
        <f>'Customer Numbers - N Wales &amp; M'!$D$22*$D$108</f>
        <v>2.1989002341073066E-3</v>
      </c>
      <c r="H118" s="123">
        <f>'Customer Numbers - N Wales &amp; M'!$D$22*$D$108</f>
        <v>2.1989002341073066E-3</v>
      </c>
      <c r="I118" s="75"/>
      <c r="K118" s="75"/>
      <c r="L118" s="75"/>
      <c r="M118" s="75"/>
      <c r="N118" s="75"/>
    </row>
    <row r="119" spans="2:14">
      <c r="D119" s="12"/>
      <c r="E119" s="26"/>
      <c r="F119" s="26"/>
      <c r="G119" s="26"/>
      <c r="H119" s="124"/>
    </row>
    <row r="120" spans="2:14">
      <c r="B120" s="8" t="s">
        <v>96</v>
      </c>
      <c r="F120" s="9"/>
      <c r="I120" s="18"/>
    </row>
    <row r="121" spans="2:14" ht="25.5">
      <c r="B121" s="2"/>
      <c r="C121" s="2"/>
      <c r="D121" s="2"/>
      <c r="E121" s="24" t="s">
        <v>50</v>
      </c>
      <c r="F121" s="24" t="s">
        <v>51</v>
      </c>
      <c r="G121" s="146" t="s">
        <v>52</v>
      </c>
      <c r="H121" s="117" t="s">
        <v>53</v>
      </c>
      <c r="I121" s="18"/>
    </row>
    <row r="122" spans="2:14">
      <c r="B122" s="5" t="s">
        <v>55</v>
      </c>
      <c r="C122" s="5" t="s">
        <v>56</v>
      </c>
      <c r="D122" s="5" t="s">
        <v>57</v>
      </c>
      <c r="E122" s="22" t="s">
        <v>58</v>
      </c>
      <c r="F122" s="22" t="s">
        <v>59</v>
      </c>
      <c r="G122" s="147" t="s">
        <v>60</v>
      </c>
      <c r="H122" s="118" t="s">
        <v>61</v>
      </c>
      <c r="I122" s="76" t="s">
        <v>97</v>
      </c>
      <c r="K122" s="75"/>
      <c r="L122" s="75"/>
      <c r="M122" s="75"/>
      <c r="N122" s="75"/>
    </row>
    <row r="123" spans="2:14">
      <c r="B123" s="2" t="s">
        <v>64</v>
      </c>
      <c r="C123" s="2" t="s">
        <v>65</v>
      </c>
      <c r="D123" s="23" t="s">
        <v>66</v>
      </c>
      <c r="E123" s="16">
        <f>E60</f>
        <v>0.69880357005492855</v>
      </c>
      <c r="F123" s="16">
        <f t="shared" ref="F123:H128" si="13">F7</f>
        <v>0.52160803636630748</v>
      </c>
      <c r="G123" s="150">
        <f t="shared" si="13"/>
        <v>0.31096373522610926</v>
      </c>
      <c r="H123" s="123">
        <f t="shared" si="13"/>
        <v>0.28258675103857001</v>
      </c>
      <c r="K123" s="75"/>
      <c r="L123" s="75"/>
      <c r="M123" s="75"/>
      <c r="N123" s="75"/>
    </row>
    <row r="124" spans="2:14">
      <c r="B124" s="2" t="s">
        <v>64</v>
      </c>
      <c r="C124" s="2" t="s">
        <v>68</v>
      </c>
      <c r="D124" s="23" t="s">
        <v>66</v>
      </c>
      <c r="E124" s="16">
        <f t="shared" ref="E124:E127" si="14">E61</f>
        <v>0.68815425578692979</v>
      </c>
      <c r="F124" s="16">
        <f t="shared" si="13"/>
        <v>0.50981156538222727</v>
      </c>
      <c r="G124" s="150">
        <f t="shared" si="13"/>
        <v>0.30018463988841099</v>
      </c>
      <c r="H124" s="123">
        <f t="shared" si="13"/>
        <v>0.27818667112587486</v>
      </c>
      <c r="J124" s="75"/>
      <c r="K124" s="75"/>
      <c r="L124" s="75"/>
      <c r="M124" s="75"/>
      <c r="N124" s="75"/>
    </row>
    <row r="125" spans="2:14">
      <c r="B125" s="2" t="s">
        <v>64</v>
      </c>
      <c r="C125" s="2" t="s">
        <v>69</v>
      </c>
      <c r="D125" s="23" t="s">
        <v>66</v>
      </c>
      <c r="E125" s="16">
        <f t="shared" si="14"/>
        <v>0.73602166134171876</v>
      </c>
      <c r="F125" s="16">
        <f t="shared" si="13"/>
        <v>0.54939689948708548</v>
      </c>
      <c r="G125" s="150">
        <f t="shared" si="13"/>
        <v>0.32754679456481783</v>
      </c>
      <c r="H125" s="123">
        <f t="shared" si="13"/>
        <v>0.29748500290140906</v>
      </c>
      <c r="J125" s="75"/>
      <c r="K125" s="75"/>
      <c r="L125" s="75"/>
      <c r="M125" s="75"/>
      <c r="N125" s="75"/>
    </row>
    <row r="126" spans="2:14">
      <c r="B126" s="2" t="s">
        <v>70</v>
      </c>
      <c r="C126" s="2" t="s">
        <v>65</v>
      </c>
      <c r="D126" s="23" t="s">
        <v>66</v>
      </c>
      <c r="E126" s="16">
        <f t="shared" si="14"/>
        <v>0.1708888921790935</v>
      </c>
      <c r="F126" s="16">
        <f t="shared" si="13"/>
        <v>0.12643419803010958</v>
      </c>
      <c r="G126" s="150">
        <f t="shared" si="13"/>
        <v>7.5438747324287264E-2</v>
      </c>
      <c r="H126" s="123">
        <f t="shared" si="13"/>
        <v>6.9291311463775596E-2</v>
      </c>
      <c r="J126" s="75"/>
      <c r="K126" s="75"/>
      <c r="L126" s="75"/>
      <c r="M126" s="75"/>
      <c r="N126" s="75"/>
    </row>
    <row r="127" spans="2:14">
      <c r="B127" s="2" t="s">
        <v>70</v>
      </c>
      <c r="C127" s="2" t="s">
        <v>68</v>
      </c>
      <c r="D127" s="23" t="s">
        <v>66</v>
      </c>
      <c r="E127" s="16">
        <f t="shared" si="14"/>
        <v>0.17545566070004284</v>
      </c>
      <c r="F127" s="16">
        <f t="shared" si="13"/>
        <v>0.12846605369931777</v>
      </c>
      <c r="G127" s="150">
        <f t="shared" si="13"/>
        <v>7.3789763167987063E-2</v>
      </c>
      <c r="H127" s="123">
        <f t="shared" si="13"/>
        <v>6.6759688336252954E-2</v>
      </c>
      <c r="J127" s="75"/>
      <c r="K127" s="75"/>
      <c r="L127" s="75"/>
      <c r="M127" s="75"/>
      <c r="N127" s="75"/>
    </row>
    <row r="128" spans="2:14">
      <c r="B128" s="2" t="s">
        <v>70</v>
      </c>
      <c r="C128" s="2" t="s">
        <v>69</v>
      </c>
      <c r="D128" s="23" t="s">
        <v>66</v>
      </c>
      <c r="E128" s="16">
        <f>E65</f>
        <v>0.17998709048049408</v>
      </c>
      <c r="F128" s="16">
        <f t="shared" si="13"/>
        <v>0.13316869054053504</v>
      </c>
      <c r="G128" s="150">
        <f t="shared" si="13"/>
        <v>7.9461753721157713E-2</v>
      </c>
      <c r="H128" s="123">
        <f t="shared" si="13"/>
        <v>7.2935556712590596E-2</v>
      </c>
      <c r="J128" s="77"/>
    </row>
    <row r="129" spans="2:14">
      <c r="B129" s="2" t="s">
        <v>64</v>
      </c>
      <c r="C129" s="2" t="s">
        <v>65</v>
      </c>
      <c r="D129" s="23" t="s">
        <v>71</v>
      </c>
      <c r="E129" s="69">
        <f>E66+E113</f>
        <v>0.48831115019917315</v>
      </c>
      <c r="F129" s="69">
        <f t="shared" ref="E129:H134" si="15">F66+F113</f>
        <v>0.62052771890883784</v>
      </c>
      <c r="G129" s="149">
        <f t="shared" si="15"/>
        <v>0.62052771890883784</v>
      </c>
      <c r="H129" s="122">
        <f t="shared" si="15"/>
        <v>0.62460874562122248</v>
      </c>
      <c r="J129" s="18"/>
      <c r="K129" s="18"/>
      <c r="L129" s="18"/>
      <c r="M129" s="18"/>
      <c r="N129" s="18"/>
    </row>
    <row r="130" spans="2:14">
      <c r="B130" s="2" t="s">
        <v>64</v>
      </c>
      <c r="C130" s="2" t="s">
        <v>68</v>
      </c>
      <c r="D130" s="23" t="s">
        <v>71</v>
      </c>
      <c r="E130" s="69">
        <f>E67+E114</f>
        <v>0.52672519823046682</v>
      </c>
      <c r="F130" s="69">
        <f t="shared" si="15"/>
        <v>0.65922701385042337</v>
      </c>
      <c r="G130" s="149">
        <f t="shared" si="15"/>
        <v>0.65922701385042337</v>
      </c>
      <c r="H130" s="122">
        <f t="shared" si="15"/>
        <v>0.68126788078628175</v>
      </c>
      <c r="J130" s="18"/>
      <c r="K130" s="18"/>
      <c r="L130" s="18"/>
      <c r="M130" s="18"/>
      <c r="N130" s="18"/>
    </row>
    <row r="131" spans="2:14">
      <c r="B131" s="2" t="s">
        <v>64</v>
      </c>
      <c r="C131" s="2" t="s">
        <v>69</v>
      </c>
      <c r="D131" s="23" t="s">
        <v>71</v>
      </c>
      <c r="E131" s="69">
        <f t="shared" si="15"/>
        <v>0.54994856212868448</v>
      </c>
      <c r="F131" s="69">
        <f t="shared" si="15"/>
        <v>0.69070911895131271</v>
      </c>
      <c r="G131" s="149">
        <f>G68+G115</f>
        <v>0.69070911895131271</v>
      </c>
      <c r="H131" s="122">
        <f t="shared" si="15"/>
        <v>0.69596938166255862</v>
      </c>
      <c r="J131" s="18"/>
      <c r="K131" s="18"/>
      <c r="L131" s="18"/>
      <c r="M131" s="18"/>
      <c r="N131" s="18"/>
    </row>
    <row r="132" spans="2:14">
      <c r="B132" s="2" t="s">
        <v>70</v>
      </c>
      <c r="C132" s="2" t="s">
        <v>65</v>
      </c>
      <c r="D132" s="23" t="s">
        <v>71</v>
      </c>
      <c r="E132" s="69">
        <f t="shared" si="15"/>
        <v>0.28705076151928671</v>
      </c>
      <c r="F132" s="69">
        <f t="shared" si="15"/>
        <v>0.29331635730197919</v>
      </c>
      <c r="G132" s="149">
        <f t="shared" si="15"/>
        <v>0.29331635730197919</v>
      </c>
      <c r="H132" s="122">
        <f t="shared" si="15"/>
        <v>0.29837731002577034</v>
      </c>
      <c r="J132" s="18"/>
      <c r="K132" s="18"/>
      <c r="L132" s="18"/>
      <c r="M132" s="18"/>
      <c r="N132" s="18"/>
    </row>
    <row r="133" spans="2:14">
      <c r="B133" s="2" t="s">
        <v>70</v>
      </c>
      <c r="C133" s="2" t="s">
        <v>68</v>
      </c>
      <c r="D133" s="23" t="s">
        <v>71</v>
      </c>
      <c r="E133" s="69">
        <f t="shared" si="15"/>
        <v>0.36526962811239994</v>
      </c>
      <c r="F133" s="69">
        <f t="shared" si="15"/>
        <v>0.36817542676298182</v>
      </c>
      <c r="G133" s="149">
        <f t="shared" si="15"/>
        <v>0.36817542676298182</v>
      </c>
      <c r="H133" s="122">
        <f t="shared" si="15"/>
        <v>0.3946338645698631</v>
      </c>
      <c r="J133" s="18"/>
      <c r="K133" s="18"/>
      <c r="L133" s="18"/>
      <c r="M133" s="18"/>
      <c r="N133" s="18"/>
    </row>
    <row r="134" spans="2:14">
      <c r="B134" s="2" t="s">
        <v>70</v>
      </c>
      <c r="C134" s="2" t="s">
        <v>69</v>
      </c>
      <c r="D134" s="23" t="s">
        <v>71</v>
      </c>
      <c r="E134" s="69">
        <f t="shared" si="15"/>
        <v>0.33757618259814814</v>
      </c>
      <c r="F134" s="69">
        <f t="shared" si="15"/>
        <v>0.34558423606021321</v>
      </c>
      <c r="G134" s="149">
        <f t="shared" si="15"/>
        <v>0.34558423606021321</v>
      </c>
      <c r="H134" s="122">
        <f t="shared" si="15"/>
        <v>0.35209502978963164</v>
      </c>
      <c r="J134" s="18"/>
      <c r="K134" s="18"/>
      <c r="L134" s="18"/>
      <c r="M134" s="18"/>
      <c r="N134" s="18"/>
    </row>
    <row r="135" spans="2:14">
      <c r="D135" s="12"/>
      <c r="E135" s="26"/>
      <c r="F135" s="26"/>
      <c r="G135" s="26"/>
      <c r="H135" s="124"/>
      <c r="J135" s="18"/>
    </row>
    <row r="136" spans="2:14">
      <c r="B136" s="67" t="s">
        <v>72</v>
      </c>
      <c r="C136" s="68"/>
      <c r="D136" s="68"/>
      <c r="E136" s="68"/>
      <c r="F136" s="68"/>
      <c r="G136" s="68"/>
      <c r="H136" s="121"/>
      <c r="J136" s="18"/>
    </row>
    <row r="137" spans="2:14" ht="25.5">
      <c r="B137" s="2"/>
      <c r="C137" s="2"/>
      <c r="D137" s="2"/>
      <c r="E137" s="24" t="s">
        <v>50</v>
      </c>
      <c r="F137" s="24" t="s">
        <v>51</v>
      </c>
      <c r="G137" s="146" t="s">
        <v>52</v>
      </c>
      <c r="H137" s="117" t="s">
        <v>53</v>
      </c>
      <c r="J137" s="18"/>
    </row>
    <row r="138" spans="2:14">
      <c r="B138" s="5"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 t="s">
        <v>64</v>
      </c>
      <c r="C140" s="2" t="s">
        <v>65</v>
      </c>
      <c r="D140" s="23" t="s">
        <v>66</v>
      </c>
      <c r="E140" s="69">
        <f>(E123*'TDCV Values'!$C$4)</f>
        <v>2026.5303531592929</v>
      </c>
      <c r="F140" s="69">
        <f>(F123*'TDCV Values'!$C$4)</f>
        <v>1512.6633054622916</v>
      </c>
      <c r="G140" s="149">
        <f>(G123*'TDCV Values'!$C$4)</f>
        <v>901.7948321557169</v>
      </c>
      <c r="H140" s="122">
        <f>(H123*'TDCV Values'!$D$4)</f>
        <v>819.50157801185298</v>
      </c>
    </row>
    <row r="141" spans="2:14">
      <c r="B141" s="2" t="s">
        <v>64</v>
      </c>
      <c r="C141" s="2" t="s">
        <v>68</v>
      </c>
      <c r="D141" s="23" t="s">
        <v>66</v>
      </c>
      <c r="E141" s="69">
        <f>(E124*'TDCV Values'!$C$4)</f>
        <v>1995.6473417820964</v>
      </c>
      <c r="F141" s="69">
        <f>(F124*'TDCV Values'!$C$4)</f>
        <v>1478.4535396084591</v>
      </c>
      <c r="G141" s="149">
        <f>(G124*'TDCV Values'!$C$4)</f>
        <v>870.53545567639185</v>
      </c>
      <c r="H141" s="122">
        <f>(H124*'TDCV Values'!$D$4)</f>
        <v>806.74134626503712</v>
      </c>
    </row>
    <row r="142" spans="2:14">
      <c r="B142" s="2" t="s">
        <v>64</v>
      </c>
      <c r="C142" s="2" t="s">
        <v>69</v>
      </c>
      <c r="D142" s="23" t="s">
        <v>66</v>
      </c>
      <c r="E142" s="69">
        <f>(E125*'TDCV Values'!$C$4)</f>
        <v>2134.4628178909843</v>
      </c>
      <c r="F142" s="69">
        <f>(F125*'TDCV Values'!$C$4)</f>
        <v>1593.251008512548</v>
      </c>
      <c r="G142" s="149">
        <f>(G125*'TDCV Values'!$C$4)</f>
        <v>949.88570423797171</v>
      </c>
      <c r="H142" s="122">
        <f>(H125*'TDCV Values'!$D$4)</f>
        <v>862.70650841408622</v>
      </c>
    </row>
    <row r="143" spans="2:14">
      <c r="B143" s="2" t="s">
        <v>70</v>
      </c>
      <c r="C143" s="2" t="s">
        <v>65</v>
      </c>
      <c r="D143" s="23" t="s">
        <v>66</v>
      </c>
      <c r="E143" s="69">
        <f>(E126*'TDCV Values'!$C$5)</f>
        <v>2050.6667061491221</v>
      </c>
      <c r="F143" s="69">
        <f>(F126*'TDCV Values'!$C$5)</f>
        <v>1517.210376361315</v>
      </c>
      <c r="G143" s="149">
        <f>(G126*'TDCV Values'!$C$5)</f>
        <v>905.26496789144721</v>
      </c>
      <c r="H143" s="122">
        <f>(H126*'TDCV Values'!$D$5)</f>
        <v>831.49573756530719</v>
      </c>
    </row>
    <row r="144" spans="2:14">
      <c r="B144" s="2" t="s">
        <v>70</v>
      </c>
      <c r="C144" s="2" t="s">
        <v>68</v>
      </c>
      <c r="D144" s="23" t="s">
        <v>66</v>
      </c>
      <c r="E144" s="69">
        <f>(E127*'TDCV Values'!$C$5)</f>
        <v>2105.4679284005142</v>
      </c>
      <c r="F144" s="69">
        <f>(F127*'TDCV Values'!$C$5)</f>
        <v>1541.5926443918131</v>
      </c>
      <c r="G144" s="149">
        <f>(G127*'TDCV Values'!$C$5)</f>
        <v>885.47715801584479</v>
      </c>
      <c r="H144" s="122">
        <f>(H127*'TDCV Values'!$D$5)</f>
        <v>801.11626003503545</v>
      </c>
    </row>
    <row r="145" spans="2:14">
      <c r="B145" s="2" t="s">
        <v>70</v>
      </c>
      <c r="C145" s="2" t="s">
        <v>69</v>
      </c>
      <c r="D145" s="23" t="s">
        <v>66</v>
      </c>
      <c r="E145" s="69">
        <f>(E128*'TDCV Values'!$C$5)</f>
        <v>2159.8450857659291</v>
      </c>
      <c r="F145" s="69">
        <f>(F128*'TDCV Values'!$C$5)</f>
        <v>1598.0242864864206</v>
      </c>
      <c r="G145" s="149">
        <f>(G128*'TDCV Values'!$C$5)</f>
        <v>953.54104465389253</v>
      </c>
      <c r="H145" s="122">
        <f>(H128*'TDCV Values'!$D$5)</f>
        <v>875.22668055108716</v>
      </c>
    </row>
    <row r="146" spans="2:14">
      <c r="B146" s="241" t="s">
        <v>75</v>
      </c>
      <c r="C146" s="255"/>
      <c r="D146" s="255"/>
      <c r="E146" s="255"/>
      <c r="F146" s="255"/>
      <c r="G146" s="255"/>
      <c r="H146" s="255"/>
      <c r="I146" t="s">
        <v>76</v>
      </c>
    </row>
    <row r="147" spans="2:14">
      <c r="B147" s="2" t="s">
        <v>64</v>
      </c>
      <c r="C147" s="2" t="s">
        <v>65</v>
      </c>
      <c r="D147" s="23" t="s">
        <v>71</v>
      </c>
      <c r="E147" s="78">
        <f>E129*365</f>
        <v>178.2335698226982</v>
      </c>
      <c r="F147" s="78">
        <f t="shared" ref="F147:H147" si="16">F129*365</f>
        <v>226.49261740172582</v>
      </c>
      <c r="G147" s="153">
        <f t="shared" si="16"/>
        <v>226.49261740172582</v>
      </c>
      <c r="H147" s="129">
        <f t="shared" si="16"/>
        <v>227.9821921517462</v>
      </c>
      <c r="K147" s="18"/>
      <c r="L147" s="18"/>
      <c r="M147" s="18"/>
      <c r="N147" s="18"/>
    </row>
    <row r="148" spans="2:14">
      <c r="B148" s="2" t="s">
        <v>64</v>
      </c>
      <c r="C148" s="2" t="s">
        <v>68</v>
      </c>
      <c r="D148" s="23" t="s">
        <v>71</v>
      </c>
      <c r="E148" s="78">
        <f t="shared" ref="E148:H150" si="17">E130*365</f>
        <v>192.2546973541204</v>
      </c>
      <c r="F148" s="78">
        <f t="shared" si="17"/>
        <v>240.61786005540452</v>
      </c>
      <c r="G148" s="153">
        <f t="shared" si="17"/>
        <v>240.61786005540452</v>
      </c>
      <c r="H148" s="129">
        <f t="shared" si="17"/>
        <v>248.66277648699284</v>
      </c>
      <c r="K148" s="18"/>
      <c r="L148" s="18"/>
      <c r="M148" s="18"/>
      <c r="N148" s="18"/>
    </row>
    <row r="149" spans="2:14">
      <c r="B149" s="2" t="s">
        <v>64</v>
      </c>
      <c r="C149" s="2" t="s">
        <v>69</v>
      </c>
      <c r="D149" s="23" t="s">
        <v>71</v>
      </c>
      <c r="E149" s="78">
        <f t="shared" si="17"/>
        <v>200.73122517696984</v>
      </c>
      <c r="F149" s="78">
        <f t="shared" si="17"/>
        <v>252.10882841722915</v>
      </c>
      <c r="G149" s="153">
        <f t="shared" si="17"/>
        <v>252.10882841722915</v>
      </c>
      <c r="H149" s="129">
        <f t="shared" si="17"/>
        <v>254.02882430683388</v>
      </c>
      <c r="K149" s="18"/>
      <c r="L149" s="18"/>
      <c r="M149" s="18"/>
      <c r="N149" s="18"/>
    </row>
    <row r="150" spans="2:14">
      <c r="B150" s="2" t="s">
        <v>70</v>
      </c>
      <c r="C150" s="2" t="s">
        <v>65</v>
      </c>
      <c r="D150" s="23" t="s">
        <v>71</v>
      </c>
      <c r="E150" s="78">
        <f>E132*365</f>
        <v>104.77352795453965</v>
      </c>
      <c r="F150" s="78">
        <f t="shared" si="17"/>
        <v>107.06047041522241</v>
      </c>
      <c r="G150" s="153">
        <f t="shared" si="17"/>
        <v>107.06047041522241</v>
      </c>
      <c r="H150" s="129">
        <f t="shared" si="17"/>
        <v>108.90771815940617</v>
      </c>
      <c r="K150" s="18"/>
      <c r="L150" s="18"/>
      <c r="M150" s="18"/>
      <c r="N150" s="18"/>
    </row>
    <row r="151" spans="2:14">
      <c r="B151" s="2" t="s">
        <v>70</v>
      </c>
      <c r="C151" s="2" t="s">
        <v>68</v>
      </c>
      <c r="D151" s="23" t="s">
        <v>71</v>
      </c>
      <c r="E151" s="78">
        <f t="shared" ref="E151:H152" si="18">E133*365</f>
        <v>133.32341426102599</v>
      </c>
      <c r="F151" s="78">
        <f t="shared" si="18"/>
        <v>134.38403076848837</v>
      </c>
      <c r="G151" s="153">
        <f t="shared" si="18"/>
        <v>134.38403076848837</v>
      </c>
      <c r="H151" s="129">
        <f t="shared" si="18"/>
        <v>144.04136056800004</v>
      </c>
      <c r="K151" s="18"/>
      <c r="L151" s="18"/>
      <c r="M151" s="18"/>
      <c r="N151" s="18"/>
    </row>
    <row r="152" spans="2:14">
      <c r="B152" s="2" t="s">
        <v>70</v>
      </c>
      <c r="C152" s="2" t="s">
        <v>69</v>
      </c>
      <c r="D152" s="23" t="s">
        <v>71</v>
      </c>
      <c r="E152" s="78">
        <f>E134*365</f>
        <v>123.21530664832407</v>
      </c>
      <c r="F152" s="78">
        <f t="shared" si="18"/>
        <v>126.13824616197782</v>
      </c>
      <c r="G152" s="153">
        <f t="shared" si="18"/>
        <v>126.13824616197782</v>
      </c>
      <c r="H152" s="129">
        <f t="shared" si="18"/>
        <v>128.51468587321554</v>
      </c>
      <c r="K152" s="18"/>
      <c r="L152" s="18"/>
      <c r="M152" s="18"/>
      <c r="N152" s="18"/>
    </row>
    <row r="153" spans="2:14">
      <c r="B153" s="241" t="s">
        <v>77</v>
      </c>
      <c r="C153" s="242"/>
      <c r="D153" s="242"/>
      <c r="E153" s="242"/>
      <c r="F153" s="242"/>
      <c r="G153" s="242"/>
      <c r="H153" s="242"/>
      <c r="I153" t="s">
        <v>78</v>
      </c>
    </row>
    <row r="154" spans="2:14">
      <c r="B154" s="2" t="s">
        <v>64</v>
      </c>
      <c r="C154" s="2" t="s">
        <v>65</v>
      </c>
      <c r="D154" s="2"/>
      <c r="E154" s="16">
        <f>E140+E147</f>
        <v>2204.7639229819911</v>
      </c>
      <c r="F154" s="16">
        <f t="shared" ref="F154:H154" si="19">F140+F147</f>
        <v>1739.1559228640174</v>
      </c>
      <c r="G154" s="150">
        <f t="shared" si="19"/>
        <v>1128.2874495574426</v>
      </c>
      <c r="H154" s="123">
        <f t="shared" si="19"/>
        <v>1047.4837701635993</v>
      </c>
      <c r="K154" s="75"/>
      <c r="L154" s="75"/>
      <c r="M154" s="75"/>
      <c r="N154" s="75"/>
    </row>
    <row r="155" spans="2:14">
      <c r="B155" s="2" t="s">
        <v>64</v>
      </c>
      <c r="C155" s="2" t="s">
        <v>68</v>
      </c>
      <c r="D155" s="2"/>
      <c r="E155" s="16">
        <f t="shared" ref="E155:H159" si="20">E141+E148</f>
        <v>2187.9020391362169</v>
      </c>
      <c r="F155" s="16">
        <f t="shared" si="20"/>
        <v>1719.0713996638635</v>
      </c>
      <c r="G155" s="150">
        <f t="shared" si="20"/>
        <v>1111.1533157317963</v>
      </c>
      <c r="H155" s="123">
        <f t="shared" si="20"/>
        <v>1055.4041227520299</v>
      </c>
      <c r="K155" s="75"/>
      <c r="L155" s="75"/>
      <c r="M155" s="75"/>
      <c r="N155" s="75"/>
    </row>
    <row r="156" spans="2:14">
      <c r="B156" s="2" t="s">
        <v>64</v>
      </c>
      <c r="C156" s="2" t="s">
        <v>69</v>
      </c>
      <c r="D156" s="2"/>
      <c r="E156" s="16">
        <f t="shared" si="20"/>
        <v>2335.1940430679542</v>
      </c>
      <c r="F156" s="16">
        <f t="shared" si="20"/>
        <v>1845.3598369297772</v>
      </c>
      <c r="G156" s="150">
        <f t="shared" si="20"/>
        <v>1201.9945326552008</v>
      </c>
      <c r="H156" s="123">
        <f t="shared" si="20"/>
        <v>1116.73533272092</v>
      </c>
      <c r="K156" s="75"/>
      <c r="L156" s="75"/>
      <c r="M156" s="75"/>
      <c r="N156" s="75"/>
    </row>
    <row r="157" spans="2:14">
      <c r="B157" s="2" t="s">
        <v>70</v>
      </c>
      <c r="C157" s="2" t="s">
        <v>65</v>
      </c>
      <c r="D157" s="2"/>
      <c r="E157" s="16">
        <f t="shared" si="20"/>
        <v>2155.4402341036616</v>
      </c>
      <c r="F157" s="16">
        <f t="shared" si="20"/>
        <v>1624.2708467765374</v>
      </c>
      <c r="G157" s="150">
        <f t="shared" si="20"/>
        <v>1012.3254383066696</v>
      </c>
      <c r="H157" s="123">
        <f t="shared" si="20"/>
        <v>940.40345572471335</v>
      </c>
      <c r="K157" s="75"/>
      <c r="L157" s="75"/>
      <c r="M157" s="75"/>
      <c r="N157" s="75"/>
    </row>
    <row r="158" spans="2:14">
      <c r="B158" s="2" t="s">
        <v>70</v>
      </c>
      <c r="C158" s="2" t="s">
        <v>68</v>
      </c>
      <c r="D158" s="2"/>
      <c r="E158" s="16">
        <f t="shared" si="20"/>
        <v>2238.7913426615401</v>
      </c>
      <c r="F158" s="16">
        <f t="shared" si="20"/>
        <v>1675.9766751603015</v>
      </c>
      <c r="G158" s="150">
        <f t="shared" si="20"/>
        <v>1019.8611887843332</v>
      </c>
      <c r="H158" s="123">
        <f t="shared" si="20"/>
        <v>945.15762060303553</v>
      </c>
      <c r="K158" s="75"/>
      <c r="L158" s="75"/>
      <c r="M158" s="75"/>
      <c r="N158" s="75"/>
    </row>
    <row r="159" spans="2:14">
      <c r="B159" s="2" t="s">
        <v>70</v>
      </c>
      <c r="C159" s="2" t="s">
        <v>69</v>
      </c>
      <c r="D159" s="2"/>
      <c r="E159" s="16">
        <f t="shared" si="20"/>
        <v>2283.0603924142533</v>
      </c>
      <c r="F159" s="16">
        <f t="shared" si="20"/>
        <v>1724.1625326483984</v>
      </c>
      <c r="G159" s="150">
        <f t="shared" si="20"/>
        <v>1079.6792908158704</v>
      </c>
      <c r="H159" s="123">
        <f t="shared" si="20"/>
        <v>1003.7413664243027</v>
      </c>
      <c r="K159" s="75"/>
      <c r="L159" s="75"/>
      <c r="M159" s="75"/>
      <c r="N159" s="75"/>
    </row>
    <row r="160" spans="2:14">
      <c r="B160" s="251" t="s">
        <v>77</v>
      </c>
      <c r="C160" s="251"/>
      <c r="D160" s="251"/>
      <c r="E160" s="251"/>
      <c r="F160" s="251"/>
      <c r="G160" s="251"/>
      <c r="H160" s="251"/>
      <c r="I160" t="s">
        <v>79</v>
      </c>
      <c r="K160" s="79"/>
      <c r="L160" s="79"/>
      <c r="M160" s="79"/>
      <c r="N160" s="79"/>
    </row>
    <row r="161" spans="1:14">
      <c r="B161" s="2" t="s">
        <v>80</v>
      </c>
      <c r="C161" s="2" t="s">
        <v>65</v>
      </c>
      <c r="D161" s="2"/>
      <c r="E161" s="16">
        <f>E154+E157</f>
        <v>4360.2041570856527</v>
      </c>
      <c r="F161" s="16">
        <f t="shared" ref="F161:H161" si="21">F154+F157</f>
        <v>3363.426769640555</v>
      </c>
      <c r="G161" s="150">
        <f t="shared" si="21"/>
        <v>2140.6128878641121</v>
      </c>
      <c r="H161" s="123">
        <f t="shared" si="21"/>
        <v>1987.8872258883125</v>
      </c>
      <c r="K161" s="75"/>
      <c r="L161" s="75"/>
      <c r="M161" s="75"/>
      <c r="N161" s="75"/>
    </row>
    <row r="162" spans="1:14">
      <c r="B162" s="2" t="s">
        <v>80</v>
      </c>
      <c r="C162" s="2" t="s">
        <v>68</v>
      </c>
      <c r="D162" s="2"/>
      <c r="E162" s="16">
        <f t="shared" ref="E162:H163" si="22">E155+E158</f>
        <v>4426.693381797757</v>
      </c>
      <c r="F162" s="16">
        <f t="shared" si="22"/>
        <v>3395.0480748241653</v>
      </c>
      <c r="G162" s="150">
        <f t="shared" si="22"/>
        <v>2131.0145045161294</v>
      </c>
      <c r="H162" s="123">
        <f t="shared" si="22"/>
        <v>2000.5617433550656</v>
      </c>
      <c r="K162" s="75"/>
      <c r="L162" s="75"/>
      <c r="M162" s="75"/>
      <c r="N162" s="75"/>
    </row>
    <row r="163" spans="1:14">
      <c r="B163" s="2" t="s">
        <v>80</v>
      </c>
      <c r="C163" s="2" t="s">
        <v>69</v>
      </c>
      <c r="D163" s="2"/>
      <c r="E163" s="16">
        <f t="shared" si="22"/>
        <v>4618.2544354822076</v>
      </c>
      <c r="F163" s="16">
        <f t="shared" si="22"/>
        <v>3569.5223695781756</v>
      </c>
      <c r="G163" s="150">
        <f t="shared" si="22"/>
        <v>2281.673823471071</v>
      </c>
      <c r="H163" s="123">
        <f t="shared" si="22"/>
        <v>2120.4766991452225</v>
      </c>
      <c r="K163" s="75"/>
      <c r="L163" s="75"/>
      <c r="M163" s="75"/>
      <c r="N163" s="75"/>
    </row>
    <row r="164" spans="1:14">
      <c r="E164" s="26"/>
      <c r="F164" s="26"/>
      <c r="G164" s="26"/>
      <c r="H164" s="124"/>
      <c r="I164" s="26"/>
    </row>
    <row r="165" spans="1:14" s="66" customFormat="1">
      <c r="A165" s="65" t="s">
        <v>98</v>
      </c>
      <c r="E165" s="80"/>
      <c r="F165" s="80"/>
      <c r="G165" s="80"/>
      <c r="H165" s="130"/>
      <c r="I165" s="80"/>
    </row>
    <row r="166" spans="1:14">
      <c r="A166" s="8"/>
      <c r="E166" s="56"/>
      <c r="F166" s="56"/>
      <c r="G166" s="56"/>
      <c r="H166" s="131"/>
      <c r="I166" s="56"/>
    </row>
    <row r="167" spans="1:14">
      <c r="B167" s="8" t="s">
        <v>99</v>
      </c>
      <c r="E167" s="26"/>
      <c r="F167" s="26"/>
      <c r="G167" s="26"/>
      <c r="H167" s="124"/>
      <c r="I167" s="26"/>
    </row>
    <row r="168" spans="1:14" ht="25.5">
      <c r="B168" s="2"/>
      <c r="C168" s="2"/>
      <c r="D168" s="2"/>
      <c r="E168" s="24" t="s">
        <v>50</v>
      </c>
      <c r="F168" s="24" t="s">
        <v>51</v>
      </c>
      <c r="G168" s="146" t="s">
        <v>52</v>
      </c>
      <c r="H168" s="117" t="s">
        <v>53</v>
      </c>
    </row>
    <row r="169" spans="1:14">
      <c r="B169" s="5" t="s">
        <v>55</v>
      </c>
      <c r="C169" s="5" t="s">
        <v>56</v>
      </c>
      <c r="D169" s="5" t="s">
        <v>57</v>
      </c>
      <c r="E169" s="22" t="s">
        <v>58</v>
      </c>
      <c r="F169" s="22" t="s">
        <v>59</v>
      </c>
      <c r="G169" s="147" t="s">
        <v>60</v>
      </c>
      <c r="H169" s="118" t="s">
        <v>61</v>
      </c>
      <c r="I169" t="s">
        <v>100</v>
      </c>
    </row>
    <row r="170" spans="1:14">
      <c r="B170" s="2" t="s">
        <v>64</v>
      </c>
      <c r="C170" s="2" t="s">
        <v>65</v>
      </c>
      <c r="D170" s="23" t="s">
        <v>71</v>
      </c>
      <c r="E170" s="16">
        <f>E147</f>
        <v>178.2335698226982</v>
      </c>
      <c r="F170" s="16">
        <f>F147</f>
        <v>226.49261740172582</v>
      </c>
      <c r="G170" s="150">
        <f t="shared" ref="F170:H171" si="23">G147</f>
        <v>226.49261740172582</v>
      </c>
      <c r="H170" s="123">
        <f t="shared" si="23"/>
        <v>227.9821921517462</v>
      </c>
      <c r="I170" s="18"/>
      <c r="K170" s="18"/>
      <c r="L170" s="18"/>
      <c r="M170" s="18"/>
      <c r="N170" s="18"/>
    </row>
    <row r="171" spans="1:14">
      <c r="B171" s="2" t="s">
        <v>64</v>
      </c>
      <c r="C171" s="2" t="s">
        <v>68</v>
      </c>
      <c r="D171" s="23" t="s">
        <v>71</v>
      </c>
      <c r="E171" s="16">
        <f>E148</f>
        <v>192.2546973541204</v>
      </c>
      <c r="F171" s="16">
        <f t="shared" si="23"/>
        <v>240.61786005540452</v>
      </c>
      <c r="G171" s="150">
        <f t="shared" si="23"/>
        <v>240.61786005540452</v>
      </c>
      <c r="H171" s="123">
        <f t="shared" si="23"/>
        <v>248.66277648699284</v>
      </c>
      <c r="I171" s="18"/>
      <c r="K171" s="18"/>
      <c r="L171" s="18"/>
      <c r="M171" s="18"/>
      <c r="N171" s="18"/>
    </row>
    <row r="172" spans="1:14">
      <c r="B172" s="2" t="s">
        <v>70</v>
      </c>
      <c r="C172" s="2" t="s">
        <v>65</v>
      </c>
      <c r="D172" s="23" t="s">
        <v>71</v>
      </c>
      <c r="E172" s="16">
        <f>E150</f>
        <v>104.77352795453965</v>
      </c>
      <c r="F172" s="16">
        <f t="shared" ref="F172:H173" si="24">F150</f>
        <v>107.06047041522241</v>
      </c>
      <c r="G172" s="150">
        <f t="shared" si="24"/>
        <v>107.06047041522241</v>
      </c>
      <c r="H172" s="123">
        <f t="shared" si="24"/>
        <v>108.90771815940617</v>
      </c>
      <c r="I172" s="18"/>
      <c r="K172" s="18"/>
      <c r="L172" s="18"/>
      <c r="M172" s="18"/>
      <c r="N172" s="18"/>
    </row>
    <row r="173" spans="1:14">
      <c r="B173" s="2" t="s">
        <v>70</v>
      </c>
      <c r="C173" s="2" t="s">
        <v>68</v>
      </c>
      <c r="D173" s="23" t="s">
        <v>71</v>
      </c>
      <c r="E173" s="16">
        <f>E151</f>
        <v>133.32341426102599</v>
      </c>
      <c r="F173" s="16">
        <f t="shared" si="24"/>
        <v>134.38403076848837</v>
      </c>
      <c r="G173" s="150">
        <f t="shared" si="24"/>
        <v>134.38403076848837</v>
      </c>
      <c r="H173" s="123">
        <f t="shared" si="24"/>
        <v>144.04136056800004</v>
      </c>
      <c r="I173" s="18"/>
      <c r="K173" s="18"/>
      <c r="L173" s="18"/>
      <c r="M173" s="18"/>
      <c r="N173" s="18"/>
    </row>
    <row r="175" spans="1:14">
      <c r="B175" s="81" t="s">
        <v>25</v>
      </c>
      <c r="C175" s="82"/>
      <c r="D175" s="82"/>
      <c r="E175" s="82"/>
      <c r="F175" s="82"/>
      <c r="G175" s="82"/>
      <c r="H175" s="132"/>
    </row>
    <row r="176" spans="1:14" ht="25.5">
      <c r="E176" s="24" t="s">
        <v>50</v>
      </c>
      <c r="F176" s="24" t="s">
        <v>51</v>
      </c>
      <c r="G176" s="146" t="s">
        <v>52</v>
      </c>
      <c r="H176" s="117" t="s">
        <v>53</v>
      </c>
    </row>
    <row r="177" spans="2:14">
      <c r="B177" s="5" t="s">
        <v>55</v>
      </c>
      <c r="C177" s="5" t="s">
        <v>101</v>
      </c>
      <c r="D177" s="5" t="s">
        <v>57</v>
      </c>
      <c r="E177" s="53" t="s">
        <v>58</v>
      </c>
      <c r="F177" s="53" t="s">
        <v>59</v>
      </c>
      <c r="G177" s="154" t="s">
        <v>60</v>
      </c>
      <c r="H177" s="133" t="s">
        <v>61</v>
      </c>
      <c r="I177" t="s">
        <v>102</v>
      </c>
    </row>
    <row r="178" spans="2:14">
      <c r="B178" s="2" t="s">
        <v>64</v>
      </c>
      <c r="C178" s="2" t="s">
        <v>103</v>
      </c>
      <c r="D178" s="23" t="s">
        <v>71</v>
      </c>
      <c r="E178" s="83">
        <f>E171-E170</f>
        <v>14.021127531422195</v>
      </c>
      <c r="F178" s="83">
        <f>F171-F170</f>
        <v>14.125242653678697</v>
      </c>
      <c r="G178" s="155">
        <f>G171-G170</f>
        <v>14.125242653678697</v>
      </c>
      <c r="H178" s="134">
        <f>H171-H170</f>
        <v>20.680584335246635</v>
      </c>
      <c r="J178" s="18"/>
      <c r="K178" s="18"/>
      <c r="L178" s="18"/>
      <c r="M178" s="18"/>
      <c r="N178" s="18"/>
    </row>
    <row r="179" spans="2:14">
      <c r="B179" s="2" t="s">
        <v>70</v>
      </c>
      <c r="C179" s="2" t="s">
        <v>103</v>
      </c>
      <c r="D179" s="23" t="s">
        <v>71</v>
      </c>
      <c r="E179" s="83">
        <f>E173-E172</f>
        <v>28.549886306486343</v>
      </c>
      <c r="F179" s="83">
        <f>F173-F172</f>
        <v>27.323560353265961</v>
      </c>
      <c r="G179" s="155">
        <f>G173-G172</f>
        <v>27.323560353265961</v>
      </c>
      <c r="H179" s="134">
        <f>H173-H172</f>
        <v>35.133642408593872</v>
      </c>
      <c r="J179" s="18"/>
      <c r="K179" s="18"/>
      <c r="L179" s="18"/>
      <c r="M179" s="18"/>
      <c r="N179" s="18"/>
    </row>
    <row r="180" spans="2:14">
      <c r="E180" s="84"/>
      <c r="F180" s="84"/>
      <c r="G180" s="84"/>
    </row>
    <row r="181" spans="2:14">
      <c r="F181" s="18"/>
      <c r="G181" s="18"/>
      <c r="H181" s="135"/>
    </row>
    <row r="182" spans="2:14">
      <c r="B182" s="8" t="s">
        <v>104</v>
      </c>
      <c r="E182" s="11"/>
    </row>
    <row r="183" spans="2:14" ht="25.5" customHeight="1">
      <c r="B183" s="49" t="s">
        <v>55</v>
      </c>
      <c r="C183" s="22" t="s">
        <v>68</v>
      </c>
      <c r="D183" s="22" t="s">
        <v>65</v>
      </c>
      <c r="E183" s="249" t="s">
        <v>105</v>
      </c>
      <c r="F183" s="249"/>
      <c r="I183" s="162" t="s">
        <v>106</v>
      </c>
      <c r="J183" s="252" t="s">
        <v>106</v>
      </c>
      <c r="K183" s="253"/>
      <c r="L183" s="254"/>
    </row>
    <row r="184" spans="2:14">
      <c r="B184" s="2" t="s">
        <v>64</v>
      </c>
      <c r="C184" s="50">
        <f>'Customer Numbers - N Wales &amp; M'!$D$5</f>
        <v>283587</v>
      </c>
      <c r="D184" s="50">
        <f>'Customer Numbers - N Wales &amp; M'!$C$5</f>
        <v>939033</v>
      </c>
      <c r="E184" s="250">
        <f>C184/(C184+D184)</f>
        <v>0.23195023801344652</v>
      </c>
      <c r="F184" s="250"/>
      <c r="I184" s="86">
        <f>E192*D184+C184*E193</f>
        <v>221888136.6298807</v>
      </c>
      <c r="J184" s="85">
        <f>E192*D184+C184*E193</f>
        <v>221888136.6298807</v>
      </c>
      <c r="K184" s="86">
        <f>E170*D184+E171*C184</f>
        <v>221888136.6298807</v>
      </c>
      <c r="L184" s="87">
        <f>J184-K184</f>
        <v>0</v>
      </c>
    </row>
    <row r="185" spans="2:14">
      <c r="B185" s="2" t="s">
        <v>70</v>
      </c>
      <c r="C185" s="50">
        <f>'Customer Numbers - N Wales &amp; M'!$D$10</f>
        <v>223979</v>
      </c>
      <c r="D185" s="50">
        <f>'Customer Numbers - N Wales &amp; M'!$C$10</f>
        <v>803055</v>
      </c>
      <c r="E185" s="250">
        <f>C185/(C185+D185)</f>
        <v>0.21808333511840894</v>
      </c>
      <c r="F185" s="250"/>
      <c r="I185" s="88"/>
      <c r="J185" s="89"/>
      <c r="K185" s="89"/>
      <c r="L185" s="247"/>
      <c r="M185" s="247"/>
    </row>
    <row r="187" spans="2:14">
      <c r="B187" s="8" t="s">
        <v>107</v>
      </c>
    </row>
    <row r="188" spans="2:14">
      <c r="B188" s="248" t="s">
        <v>108</v>
      </c>
      <c r="C188" s="248"/>
      <c r="D188" s="54">
        <v>1</v>
      </c>
    </row>
    <row r="190" spans="2:14" ht="25.5">
      <c r="B190" s="2"/>
      <c r="C190" s="2"/>
      <c r="D190" s="2"/>
      <c r="E190" s="24" t="s">
        <v>50</v>
      </c>
      <c r="F190" s="24" t="s">
        <v>51</v>
      </c>
      <c r="G190" s="146" t="s">
        <v>52</v>
      </c>
      <c r="H190" s="117" t="s">
        <v>53</v>
      </c>
    </row>
    <row r="191" spans="2:14">
      <c r="B191" s="5" t="s">
        <v>55</v>
      </c>
      <c r="C191" s="5" t="s">
        <v>56</v>
      </c>
      <c r="D191" s="5" t="s">
        <v>57</v>
      </c>
      <c r="E191" s="22" t="s">
        <v>58</v>
      </c>
      <c r="F191" s="22" t="s">
        <v>59</v>
      </c>
      <c r="G191" s="147" t="s">
        <v>60</v>
      </c>
      <c r="H191" s="118" t="s">
        <v>61</v>
      </c>
      <c r="I191" t="s">
        <v>109</v>
      </c>
    </row>
    <row r="192" spans="2:14">
      <c r="B192" s="2" t="s">
        <v>64</v>
      </c>
      <c r="C192" s="2" t="s">
        <v>65</v>
      </c>
      <c r="D192" s="23" t="s">
        <v>71</v>
      </c>
      <c r="E192" s="69">
        <f>IF(E178&lt;0,E170,E170+($E$184*E178)*$D$188)</f>
        <v>181.48577369082847</v>
      </c>
      <c r="F192" s="69">
        <f>IF(F178&lt;0,F170,F170+($E$184*F178)*$D$188)</f>
        <v>229.76897079724429</v>
      </c>
      <c r="G192" s="149">
        <f>IF(G178&lt;0,G170,G170+($E$184*G178)*$D$188)</f>
        <v>229.76897079724429</v>
      </c>
      <c r="H192" s="122">
        <f>IF(H178&lt;0,H170,H170+($E$184*H178)*$D$188)</f>
        <v>232.77905861056382</v>
      </c>
      <c r="I192" s="12" t="s">
        <v>110</v>
      </c>
    </row>
    <row r="193" spans="2:14">
      <c r="B193" s="2" t="s">
        <v>64</v>
      </c>
      <c r="C193" s="2" t="s">
        <v>68</v>
      </c>
      <c r="D193" s="23" t="s">
        <v>71</v>
      </c>
      <c r="E193" s="90">
        <f>IF(E178&lt;=0,E171,E192+E178*(1-$D$188))</f>
        <v>181.48577369082847</v>
      </c>
      <c r="F193" s="90">
        <f>IF(F178&lt;=0,F171,F192+F178*(1-$D$188))</f>
        <v>229.76897079724429</v>
      </c>
      <c r="G193" s="156">
        <f>IF(G178&lt;=0,G171,G192+G178*(1-$D$188))</f>
        <v>229.76897079724429</v>
      </c>
      <c r="H193" s="137">
        <f>IF(H178&lt;=0,H171,H192+H178*(1-$D$188))</f>
        <v>232.77905861056382</v>
      </c>
      <c r="I193" s="18" t="s">
        <v>111</v>
      </c>
      <c r="K193" s="18"/>
      <c r="L193" s="18"/>
      <c r="M193" s="18"/>
      <c r="N193" s="18"/>
    </row>
    <row r="194" spans="2:14">
      <c r="B194" s="2" t="s">
        <v>70</v>
      </c>
      <c r="C194" s="2" t="s">
        <v>65</v>
      </c>
      <c r="D194" s="23" t="s">
        <v>71</v>
      </c>
      <c r="E194" s="69">
        <f>IF(E179&lt;0,E172,E172+($E$185*E179)*$D$188)</f>
        <v>110.99978237750958</v>
      </c>
      <c r="F194" s="69">
        <f>IF(F179&lt;0,F172,F172+($E$185*F179)*$D$188)</f>
        <v>113.01928358437178</v>
      </c>
      <c r="G194" s="149">
        <f>IF(G179&lt;0,G172,G172+($E$185*G179)*$D$188)</f>
        <v>113.01928358437178</v>
      </c>
      <c r="H194" s="122">
        <f>IF(H179&lt;0,H172,H172+($E$185*H179)*$D$188)</f>
        <v>116.56978007072989</v>
      </c>
      <c r="I194" s="18"/>
      <c r="K194" s="18"/>
      <c r="L194" s="18"/>
      <c r="M194" s="18"/>
      <c r="N194" s="18"/>
    </row>
    <row r="195" spans="2:14">
      <c r="B195" s="2" t="s">
        <v>70</v>
      </c>
      <c r="C195" s="2" t="s">
        <v>68</v>
      </c>
      <c r="D195" s="23" t="s">
        <v>71</v>
      </c>
      <c r="E195" s="69">
        <f>IF(E179&lt;=0,E173,E194+E179*(1-$D$188))</f>
        <v>110.99978237750958</v>
      </c>
      <c r="F195" s="69">
        <f>IF(F179&lt;=0,F173,F194+F179*(1-$D$188))</f>
        <v>113.01928358437178</v>
      </c>
      <c r="G195" s="149">
        <f>IF(G179&lt;=0,G173,G194+G179*(1-$D$188))</f>
        <v>113.01928358437178</v>
      </c>
      <c r="H195" s="122">
        <f>IF(H179&lt;=0,H173,H194+H179*(1-$D$188))</f>
        <v>116.56978007072989</v>
      </c>
      <c r="I195" s="18"/>
      <c r="K195" s="18"/>
      <c r="L195" s="18"/>
      <c r="M195" s="18"/>
      <c r="N195" s="18"/>
    </row>
    <row r="196" spans="2:14">
      <c r="E196" s="84"/>
      <c r="F196" s="84"/>
      <c r="I196" s="18"/>
      <c r="K196" s="18"/>
      <c r="L196" s="18"/>
      <c r="M196" s="18"/>
      <c r="N196" s="18"/>
    </row>
    <row r="197" spans="2:14">
      <c r="B197" s="8" t="s">
        <v>112</v>
      </c>
    </row>
    <row r="198" spans="2:14" ht="25.5">
      <c r="B198" s="2"/>
      <c r="C198" s="2"/>
      <c r="D198" s="2"/>
      <c r="E198" s="24" t="s">
        <v>50</v>
      </c>
      <c r="F198" s="24" t="s">
        <v>51</v>
      </c>
      <c r="G198" s="146" t="s">
        <v>52</v>
      </c>
      <c r="H198" s="117" t="s">
        <v>53</v>
      </c>
    </row>
    <row r="199" spans="2:14">
      <c r="B199" s="5" t="s">
        <v>55</v>
      </c>
      <c r="C199" s="5" t="s">
        <v>56</v>
      </c>
      <c r="D199" s="5" t="s">
        <v>57</v>
      </c>
      <c r="E199" s="22" t="s">
        <v>58</v>
      </c>
      <c r="F199" s="22" t="s">
        <v>59</v>
      </c>
      <c r="G199" s="147" t="s">
        <v>60</v>
      </c>
      <c r="H199" s="118" t="s">
        <v>61</v>
      </c>
      <c r="I199" t="s">
        <v>113</v>
      </c>
    </row>
    <row r="200" spans="2:14">
      <c r="B200" s="2" t="s">
        <v>64</v>
      </c>
      <c r="C200" s="2" t="s">
        <v>65</v>
      </c>
      <c r="D200" s="23" t="s">
        <v>71</v>
      </c>
      <c r="E200" s="16">
        <f>E192/365</f>
        <v>0.49722129778309171</v>
      </c>
      <c r="F200" s="16">
        <f t="shared" ref="F200:H203" si="25">F192/365</f>
        <v>0.62950402958149121</v>
      </c>
      <c r="G200" s="150">
        <f t="shared" si="25"/>
        <v>0.62950402958149121</v>
      </c>
      <c r="H200" s="123">
        <f t="shared" si="25"/>
        <v>0.637750845508394</v>
      </c>
      <c r="I200" s="56"/>
      <c r="K200" s="56"/>
      <c r="L200" s="56"/>
      <c r="M200" s="56"/>
      <c r="N200" s="56"/>
    </row>
    <row r="201" spans="2:14">
      <c r="B201" s="2" t="s">
        <v>64</v>
      </c>
      <c r="C201" s="2" t="s">
        <v>68</v>
      </c>
      <c r="D201" s="23" t="s">
        <v>71</v>
      </c>
      <c r="E201" s="16">
        <f t="shared" ref="E201:G203" si="26">E193/365</f>
        <v>0.49722129778309171</v>
      </c>
      <c r="F201" s="16">
        <f t="shared" si="26"/>
        <v>0.62950402958149121</v>
      </c>
      <c r="G201" s="150">
        <f>G193/365</f>
        <v>0.62950402958149121</v>
      </c>
      <c r="H201" s="123">
        <f t="shared" si="25"/>
        <v>0.637750845508394</v>
      </c>
      <c r="I201" s="56"/>
      <c r="K201" s="56"/>
      <c r="L201" s="56"/>
      <c r="M201" s="56"/>
      <c r="N201" s="56"/>
    </row>
    <row r="202" spans="2:14">
      <c r="B202" s="2" t="s">
        <v>70</v>
      </c>
      <c r="C202" s="2" t="s">
        <v>65</v>
      </c>
      <c r="D202" s="23" t="s">
        <v>71</v>
      </c>
      <c r="E202" s="16">
        <f t="shared" si="26"/>
        <v>0.30410899281509474</v>
      </c>
      <c r="F202" s="16">
        <f t="shared" si="26"/>
        <v>0.30964187283389527</v>
      </c>
      <c r="G202" s="150">
        <f t="shared" si="26"/>
        <v>0.30964187283389527</v>
      </c>
      <c r="H202" s="123">
        <f t="shared" si="25"/>
        <v>0.3193692604677531</v>
      </c>
      <c r="I202" s="56"/>
      <c r="K202" s="56"/>
      <c r="L202" s="56"/>
      <c r="M202" s="56"/>
      <c r="N202" s="56"/>
    </row>
    <row r="203" spans="2:14">
      <c r="B203" s="2" t="s">
        <v>70</v>
      </c>
      <c r="C203" s="2" t="s">
        <v>68</v>
      </c>
      <c r="D203" s="23" t="s">
        <v>71</v>
      </c>
      <c r="E203" s="16">
        <f t="shared" si="26"/>
        <v>0.30410899281509474</v>
      </c>
      <c r="F203" s="16">
        <f t="shared" si="26"/>
        <v>0.30964187283389527</v>
      </c>
      <c r="G203" s="150">
        <f t="shared" si="26"/>
        <v>0.30964187283389527</v>
      </c>
      <c r="H203" s="123">
        <f t="shared" si="25"/>
        <v>0.3193692604677531</v>
      </c>
      <c r="I203" s="56"/>
      <c r="K203" s="56"/>
      <c r="L203" s="56"/>
      <c r="M203" s="56"/>
      <c r="N203" s="56"/>
    </row>
    <row r="205" spans="2:14">
      <c r="B205" s="81" t="s">
        <v>26</v>
      </c>
      <c r="C205" s="82"/>
      <c r="D205" s="82"/>
      <c r="E205" s="82"/>
      <c r="F205" s="82"/>
      <c r="G205" s="82"/>
      <c r="H205" s="132"/>
    </row>
    <row r="206" spans="2:14" ht="25.5">
      <c r="B206" s="2"/>
      <c r="C206" s="2"/>
      <c r="D206" s="2"/>
      <c r="E206" s="24" t="s">
        <v>50</v>
      </c>
      <c r="F206" s="24" t="s">
        <v>51</v>
      </c>
      <c r="G206" s="146" t="s">
        <v>52</v>
      </c>
      <c r="H206" s="117" t="s">
        <v>53</v>
      </c>
    </row>
    <row r="207" spans="2:14">
      <c r="B207" s="5" t="s">
        <v>55</v>
      </c>
      <c r="C207" s="5" t="s">
        <v>56</v>
      </c>
      <c r="D207" s="5" t="s">
        <v>57</v>
      </c>
      <c r="E207" s="22" t="s">
        <v>58</v>
      </c>
      <c r="F207" s="22" t="s">
        <v>59</v>
      </c>
      <c r="G207" s="147" t="s">
        <v>60</v>
      </c>
      <c r="H207" s="118" t="s">
        <v>61</v>
      </c>
      <c r="I207" t="s">
        <v>114</v>
      </c>
    </row>
    <row r="208" spans="2:14">
      <c r="B208" s="2" t="s">
        <v>64</v>
      </c>
      <c r="C208" s="2" t="s">
        <v>65</v>
      </c>
      <c r="D208" s="23" t="s">
        <v>71</v>
      </c>
      <c r="E208" s="69">
        <f>E192-E170</f>
        <v>3.2522038681302661</v>
      </c>
      <c r="F208" s="69">
        <f t="shared" ref="E208:H211" si="27">F192-F170</f>
        <v>3.2763533955184698</v>
      </c>
      <c r="G208" s="149">
        <f t="shared" si="27"/>
        <v>3.2763533955184698</v>
      </c>
      <c r="H208" s="122">
        <f t="shared" si="27"/>
        <v>4.7968664588176182</v>
      </c>
      <c r="I208" s="56"/>
      <c r="K208" s="56"/>
      <c r="L208" s="56"/>
      <c r="M208" s="56"/>
      <c r="N208" s="56"/>
    </row>
    <row r="209" spans="2:14">
      <c r="B209" s="2" t="s">
        <v>64</v>
      </c>
      <c r="C209" s="2" t="s">
        <v>68</v>
      </c>
      <c r="D209" s="23" t="s">
        <v>71</v>
      </c>
      <c r="E209" s="69">
        <f t="shared" si="27"/>
        <v>-10.768923663291929</v>
      </c>
      <c r="F209" s="69">
        <f t="shared" si="27"/>
        <v>-10.848889258160227</v>
      </c>
      <c r="G209" s="149">
        <f t="shared" si="27"/>
        <v>-10.848889258160227</v>
      </c>
      <c r="H209" s="122">
        <f t="shared" si="27"/>
        <v>-15.883717876429017</v>
      </c>
      <c r="I209" s="56"/>
      <c r="K209" s="56"/>
      <c r="L209" s="56"/>
      <c r="M209" s="56"/>
      <c r="N209" s="56"/>
    </row>
    <row r="210" spans="2:14">
      <c r="B210" s="2" t="s">
        <v>70</v>
      </c>
      <c r="C210" s="2" t="s">
        <v>65</v>
      </c>
      <c r="D210" s="23" t="s">
        <v>71</v>
      </c>
      <c r="E210" s="69">
        <f t="shared" si="27"/>
        <v>6.2262544229699301</v>
      </c>
      <c r="F210" s="69">
        <f t="shared" si="27"/>
        <v>5.9588131691493658</v>
      </c>
      <c r="G210" s="149">
        <f t="shared" si="27"/>
        <v>5.9588131691493658</v>
      </c>
      <c r="H210" s="122">
        <f t="shared" si="27"/>
        <v>7.6620619113237183</v>
      </c>
      <c r="I210" s="56"/>
      <c r="K210" s="56"/>
      <c r="L210" s="56"/>
      <c r="M210" s="56"/>
      <c r="N210" s="56"/>
    </row>
    <row r="211" spans="2:14">
      <c r="B211" s="2" t="s">
        <v>70</v>
      </c>
      <c r="C211" s="2" t="s">
        <v>68</v>
      </c>
      <c r="D211" s="23" t="s">
        <v>71</v>
      </c>
      <c r="E211" s="69">
        <f t="shared" si="27"/>
        <v>-22.323631883516413</v>
      </c>
      <c r="F211" s="69">
        <f t="shared" si="27"/>
        <v>-21.364747184116595</v>
      </c>
      <c r="G211" s="149">
        <f t="shared" si="27"/>
        <v>-21.364747184116595</v>
      </c>
      <c r="H211" s="122">
        <f t="shared" si="27"/>
        <v>-27.471580497270153</v>
      </c>
      <c r="I211" s="56"/>
      <c r="K211" s="56"/>
      <c r="L211" s="56"/>
      <c r="M211" s="56"/>
      <c r="N211" s="56"/>
    </row>
    <row r="213" spans="2:14">
      <c r="B213" s="81" t="s">
        <v>27</v>
      </c>
      <c r="C213" s="82"/>
      <c r="D213" s="82"/>
      <c r="E213" s="82"/>
      <c r="F213" s="82"/>
      <c r="G213" s="82"/>
      <c r="H213" s="132"/>
    </row>
    <row r="214" spans="2:14" ht="25.5">
      <c r="B214" s="2"/>
      <c r="C214" s="2"/>
      <c r="D214" s="2"/>
      <c r="E214" s="24" t="s">
        <v>50</v>
      </c>
      <c r="F214" s="24" t="s">
        <v>51</v>
      </c>
      <c r="G214" s="146" t="s">
        <v>52</v>
      </c>
      <c r="H214" s="117" t="s">
        <v>53</v>
      </c>
    </row>
    <row r="215" spans="2:14">
      <c r="B215" s="5" t="s">
        <v>55</v>
      </c>
      <c r="C215" s="5" t="s">
        <v>56</v>
      </c>
      <c r="D215" s="5" t="s">
        <v>57</v>
      </c>
      <c r="E215" s="22" t="s">
        <v>58</v>
      </c>
      <c r="F215" s="22" t="s">
        <v>59</v>
      </c>
      <c r="G215" s="147" t="s">
        <v>60</v>
      </c>
      <c r="H215" s="118" t="s">
        <v>61</v>
      </c>
      <c r="I215" t="s">
        <v>115</v>
      </c>
    </row>
    <row r="216" spans="2:14">
      <c r="B216" s="2" t="s">
        <v>64</v>
      </c>
      <c r="C216" s="2" t="s">
        <v>65</v>
      </c>
      <c r="D216" s="23" t="s">
        <v>71</v>
      </c>
      <c r="E216" s="16">
        <f>E208/365</f>
        <v>8.910147583918537E-3</v>
      </c>
      <c r="F216" s="16">
        <f t="shared" ref="E216:H219" si="28">F208/365</f>
        <v>8.9763106726533422E-3</v>
      </c>
      <c r="G216" s="150">
        <f t="shared" si="28"/>
        <v>8.9763106726533422E-3</v>
      </c>
      <c r="H216" s="123">
        <f t="shared" si="28"/>
        <v>1.3142099887171558E-2</v>
      </c>
      <c r="J216" s="56"/>
      <c r="K216" s="56"/>
      <c r="L216" s="56"/>
      <c r="M216" s="56"/>
      <c r="N216" s="56"/>
    </row>
    <row r="217" spans="2:14">
      <c r="B217" s="2" t="s">
        <v>64</v>
      </c>
      <c r="C217" s="2" t="s">
        <v>68</v>
      </c>
      <c r="D217" s="23" t="s">
        <v>71</v>
      </c>
      <c r="E217" s="16">
        <f t="shared" si="28"/>
        <v>-2.9503900447375147E-2</v>
      </c>
      <c r="F217" s="16">
        <f t="shared" si="28"/>
        <v>-2.9722984268932131E-2</v>
      </c>
      <c r="G217" s="150">
        <f t="shared" si="28"/>
        <v>-2.9722984268932131E-2</v>
      </c>
      <c r="H217" s="123">
        <f t="shared" si="28"/>
        <v>-4.3517035277887715E-2</v>
      </c>
      <c r="J217" s="56"/>
      <c r="K217" s="56"/>
      <c r="L217" s="56"/>
      <c r="M217" s="56"/>
      <c r="N217" s="56"/>
    </row>
    <row r="218" spans="2:14">
      <c r="B218" s="2" t="s">
        <v>70</v>
      </c>
      <c r="C218" s="2" t="s">
        <v>65</v>
      </c>
      <c r="D218" s="23" t="s">
        <v>71</v>
      </c>
      <c r="E218" s="16">
        <f t="shared" si="28"/>
        <v>1.7058231295808027E-2</v>
      </c>
      <c r="F218" s="16">
        <f t="shared" si="28"/>
        <v>1.6325515531916069E-2</v>
      </c>
      <c r="G218" s="150">
        <f t="shared" si="28"/>
        <v>1.6325515531916069E-2</v>
      </c>
      <c r="H218" s="123">
        <f t="shared" si="28"/>
        <v>2.0991950441982789E-2</v>
      </c>
      <c r="J218" s="56"/>
      <c r="K218" s="56"/>
      <c r="L218" s="56"/>
      <c r="M218" s="56"/>
      <c r="N218" s="56"/>
    </row>
    <row r="219" spans="2:14">
      <c r="B219" s="2" t="s">
        <v>70</v>
      </c>
      <c r="C219" s="2" t="s">
        <v>68</v>
      </c>
      <c r="D219" s="23" t="s">
        <v>71</v>
      </c>
      <c r="E219" s="16">
        <f t="shared" si="28"/>
        <v>-6.1160635297305241E-2</v>
      </c>
      <c r="F219" s="16">
        <f t="shared" si="28"/>
        <v>-5.853355392908656E-2</v>
      </c>
      <c r="G219" s="150">
        <f t="shared" si="28"/>
        <v>-5.853355392908656E-2</v>
      </c>
      <c r="H219" s="123">
        <f t="shared" si="28"/>
        <v>-7.5264604102110014E-2</v>
      </c>
      <c r="J219" s="56"/>
      <c r="K219" s="56"/>
      <c r="L219" s="56"/>
      <c r="M219" s="56"/>
      <c r="N219" s="56"/>
    </row>
    <row r="220" spans="2:14">
      <c r="E220" s="26"/>
      <c r="F220" s="26"/>
      <c r="G220" s="26"/>
      <c r="H220" s="124"/>
    </row>
    <row r="221" spans="2:14" ht="25.5">
      <c r="B221" s="2"/>
      <c r="C221" s="2"/>
      <c r="D221" s="2"/>
      <c r="E221" s="24" t="s">
        <v>50</v>
      </c>
      <c r="F221" s="24" t="s">
        <v>51</v>
      </c>
      <c r="G221" s="146" t="s">
        <v>52</v>
      </c>
      <c r="H221" s="117" t="s">
        <v>53</v>
      </c>
    </row>
    <row r="222" spans="2:14">
      <c r="B222" s="5" t="s">
        <v>55</v>
      </c>
      <c r="C222" s="5" t="s">
        <v>56</v>
      </c>
      <c r="D222" s="5" t="s">
        <v>57</v>
      </c>
      <c r="E222" s="22" t="s">
        <v>58</v>
      </c>
      <c r="F222" s="22" t="s">
        <v>59</v>
      </c>
      <c r="G222" s="147" t="s">
        <v>60</v>
      </c>
      <c r="H222" s="118" t="s">
        <v>61</v>
      </c>
      <c r="I222" t="s">
        <v>116</v>
      </c>
    </row>
    <row r="223" spans="2:14">
      <c r="B223" s="2" t="s">
        <v>64</v>
      </c>
      <c r="C223" s="2" t="s">
        <v>65</v>
      </c>
      <c r="D223" s="23" t="s">
        <v>66</v>
      </c>
      <c r="E223" s="71">
        <f>E123</f>
        <v>0.69880357005492855</v>
      </c>
      <c r="F223" s="71">
        <f t="shared" ref="E223:H228" si="29">F123</f>
        <v>0.52160803636630748</v>
      </c>
      <c r="G223" s="151">
        <f t="shared" si="29"/>
        <v>0.31096373522610926</v>
      </c>
      <c r="H223" s="126">
        <f t="shared" si="29"/>
        <v>0.28258675103857001</v>
      </c>
    </row>
    <row r="224" spans="2:14">
      <c r="B224" s="2" t="s">
        <v>64</v>
      </c>
      <c r="C224" s="2" t="s">
        <v>68</v>
      </c>
      <c r="D224" s="23" t="s">
        <v>66</v>
      </c>
      <c r="E224" s="71">
        <f t="shared" si="29"/>
        <v>0.68815425578692979</v>
      </c>
      <c r="F224" s="71">
        <f t="shared" si="29"/>
        <v>0.50981156538222727</v>
      </c>
      <c r="G224" s="151">
        <f t="shared" si="29"/>
        <v>0.30018463988841099</v>
      </c>
      <c r="H224" s="126">
        <f t="shared" si="29"/>
        <v>0.27818667112587486</v>
      </c>
    </row>
    <row r="225" spans="2:14">
      <c r="B225" s="2" t="s">
        <v>64</v>
      </c>
      <c r="C225" s="2" t="s">
        <v>69</v>
      </c>
      <c r="D225" s="23" t="s">
        <v>66</v>
      </c>
      <c r="E225" s="71">
        <f t="shared" si="29"/>
        <v>0.73602166134171876</v>
      </c>
      <c r="F225" s="71">
        <f t="shared" si="29"/>
        <v>0.54939689948708548</v>
      </c>
      <c r="G225" s="151">
        <f t="shared" si="29"/>
        <v>0.32754679456481783</v>
      </c>
      <c r="H225" s="126">
        <f t="shared" si="29"/>
        <v>0.29748500290140906</v>
      </c>
    </row>
    <row r="226" spans="2:14">
      <c r="B226" s="2" t="s">
        <v>70</v>
      </c>
      <c r="C226" s="2" t="s">
        <v>65</v>
      </c>
      <c r="D226" s="23" t="s">
        <v>66</v>
      </c>
      <c r="E226" s="71">
        <f t="shared" si="29"/>
        <v>0.1708888921790935</v>
      </c>
      <c r="F226" s="71">
        <f t="shared" si="29"/>
        <v>0.12643419803010958</v>
      </c>
      <c r="G226" s="151">
        <f t="shared" si="29"/>
        <v>7.5438747324287264E-2</v>
      </c>
      <c r="H226" s="126">
        <f t="shared" si="29"/>
        <v>6.9291311463775596E-2</v>
      </c>
    </row>
    <row r="227" spans="2:14">
      <c r="B227" s="2" t="s">
        <v>70</v>
      </c>
      <c r="C227" s="2" t="s">
        <v>68</v>
      </c>
      <c r="D227" s="23" t="s">
        <v>66</v>
      </c>
      <c r="E227" s="71">
        <f t="shared" si="29"/>
        <v>0.17545566070004284</v>
      </c>
      <c r="F227" s="71">
        <f t="shared" si="29"/>
        <v>0.12846605369931777</v>
      </c>
      <c r="G227" s="151">
        <f t="shared" si="29"/>
        <v>7.3789763167987063E-2</v>
      </c>
      <c r="H227" s="126">
        <f t="shared" si="29"/>
        <v>6.6759688336252954E-2</v>
      </c>
    </row>
    <row r="228" spans="2:14">
      <c r="B228" s="2" t="s">
        <v>70</v>
      </c>
      <c r="C228" s="2" t="s">
        <v>69</v>
      </c>
      <c r="D228" s="23" t="s">
        <v>66</v>
      </c>
      <c r="E228" s="71">
        <f t="shared" si="29"/>
        <v>0.17998709048049408</v>
      </c>
      <c r="F228" s="71">
        <f t="shared" si="29"/>
        <v>0.13316869054053504</v>
      </c>
      <c r="G228" s="151">
        <f t="shared" si="29"/>
        <v>7.9461753721157713E-2</v>
      </c>
      <c r="H228" s="126">
        <f t="shared" si="29"/>
        <v>7.2935556712590596E-2</v>
      </c>
    </row>
    <row r="229" spans="2:14">
      <c r="B229" s="2" t="s">
        <v>64</v>
      </c>
      <c r="C229" s="2" t="s">
        <v>65</v>
      </c>
      <c r="D229" s="23" t="s">
        <v>71</v>
      </c>
      <c r="E229" s="91">
        <f>E200</f>
        <v>0.49722129778309171</v>
      </c>
      <c r="F229" s="91">
        <f t="shared" ref="E229:H230" si="30">F200</f>
        <v>0.62950402958149121</v>
      </c>
      <c r="G229" s="157">
        <f t="shared" si="30"/>
        <v>0.62950402958149121</v>
      </c>
      <c r="H229" s="138">
        <f t="shared" si="30"/>
        <v>0.637750845508394</v>
      </c>
      <c r="J229" s="92"/>
      <c r="K229" s="92"/>
      <c r="L229" s="92"/>
      <c r="M229" s="92"/>
      <c r="N229" s="92"/>
    </row>
    <row r="230" spans="2:14">
      <c r="B230" s="2" t="s">
        <v>64</v>
      </c>
      <c r="C230" s="2" t="s">
        <v>68</v>
      </c>
      <c r="D230" s="23" t="s">
        <v>71</v>
      </c>
      <c r="E230" s="91">
        <f t="shared" si="30"/>
        <v>0.49722129778309171</v>
      </c>
      <c r="F230" s="91">
        <f t="shared" si="30"/>
        <v>0.62950402958149121</v>
      </c>
      <c r="G230" s="157">
        <f t="shared" si="30"/>
        <v>0.62950402958149121</v>
      </c>
      <c r="H230" s="138">
        <f t="shared" si="30"/>
        <v>0.637750845508394</v>
      </c>
      <c r="J230" s="92"/>
      <c r="K230" s="92"/>
      <c r="L230" s="92"/>
      <c r="M230" s="92"/>
      <c r="N230" s="92"/>
    </row>
    <row r="231" spans="2:14">
      <c r="B231" s="2" t="s">
        <v>64</v>
      </c>
      <c r="C231" s="2" t="s">
        <v>69</v>
      </c>
      <c r="D231" s="23" t="s">
        <v>71</v>
      </c>
      <c r="E231" s="71">
        <f>E131</f>
        <v>0.54994856212868448</v>
      </c>
      <c r="F231" s="71">
        <f>F131</f>
        <v>0.69070911895131271</v>
      </c>
      <c r="G231" s="151">
        <f>G131</f>
        <v>0.69070911895131271</v>
      </c>
      <c r="H231" s="126">
        <f>H131</f>
        <v>0.69596938166255862</v>
      </c>
      <c r="J231" s="92"/>
      <c r="K231" s="92"/>
      <c r="L231" s="92"/>
      <c r="M231" s="92"/>
      <c r="N231" s="92"/>
    </row>
    <row r="232" spans="2:14">
      <c r="B232" s="2" t="s">
        <v>70</v>
      </c>
      <c r="C232" s="2" t="s">
        <v>65</v>
      </c>
      <c r="D232" s="23" t="s">
        <v>71</v>
      </c>
      <c r="E232" s="91">
        <f t="shared" ref="E232:H233" si="31">E202</f>
        <v>0.30410899281509474</v>
      </c>
      <c r="F232" s="91">
        <f t="shared" si="31"/>
        <v>0.30964187283389527</v>
      </c>
      <c r="G232" s="157">
        <f t="shared" si="31"/>
        <v>0.30964187283389527</v>
      </c>
      <c r="H232" s="138">
        <f t="shared" si="31"/>
        <v>0.3193692604677531</v>
      </c>
      <c r="J232" s="92"/>
      <c r="K232" s="92"/>
      <c r="L232" s="92"/>
      <c r="M232" s="92"/>
      <c r="N232" s="92"/>
    </row>
    <row r="233" spans="2:14">
      <c r="B233" s="2" t="s">
        <v>70</v>
      </c>
      <c r="C233" s="2" t="s">
        <v>68</v>
      </c>
      <c r="D233" s="23" t="s">
        <v>71</v>
      </c>
      <c r="E233" s="91">
        <f t="shared" si="31"/>
        <v>0.30410899281509474</v>
      </c>
      <c r="F233" s="91">
        <f t="shared" si="31"/>
        <v>0.30964187283389527</v>
      </c>
      <c r="G233" s="157">
        <f t="shared" si="31"/>
        <v>0.30964187283389527</v>
      </c>
      <c r="H233" s="138">
        <f t="shared" si="31"/>
        <v>0.3193692604677531</v>
      </c>
      <c r="J233" s="92"/>
      <c r="K233" s="92"/>
      <c r="L233" s="92"/>
      <c r="M233" s="92"/>
      <c r="N233" s="92"/>
    </row>
    <row r="234" spans="2:14">
      <c r="B234" s="2" t="s">
        <v>70</v>
      </c>
      <c r="C234" s="2" t="s">
        <v>69</v>
      </c>
      <c r="D234" s="23" t="s">
        <v>71</v>
      </c>
      <c r="E234" s="71">
        <f>E134</f>
        <v>0.33757618259814814</v>
      </c>
      <c r="F234" s="71">
        <f>F134</f>
        <v>0.34558423606021321</v>
      </c>
      <c r="G234" s="151">
        <f>G134</f>
        <v>0.34558423606021321</v>
      </c>
      <c r="H234" s="126">
        <f>H134</f>
        <v>0.35209502978963164</v>
      </c>
      <c r="J234" s="92"/>
      <c r="K234" s="92"/>
      <c r="L234" s="92"/>
      <c r="M234" s="92"/>
      <c r="N234" s="92"/>
    </row>
    <row r="235" spans="2:14">
      <c r="E235" s="26"/>
      <c r="F235" s="26"/>
      <c r="G235" s="26"/>
      <c r="H235" s="124"/>
    </row>
    <row r="236" spans="2:14">
      <c r="B236" s="67" t="s">
        <v>72</v>
      </c>
      <c r="C236" s="68"/>
      <c r="D236" s="68"/>
      <c r="E236" s="68"/>
      <c r="F236" s="68"/>
      <c r="G236" s="68"/>
      <c r="H236" s="121"/>
    </row>
    <row r="237" spans="2:14" ht="25.5">
      <c r="B237" s="2"/>
      <c r="C237" s="2"/>
      <c r="D237" s="2"/>
      <c r="E237" s="24" t="s">
        <v>50</v>
      </c>
      <c r="F237" s="24" t="s">
        <v>51</v>
      </c>
      <c r="G237" s="146" t="s">
        <v>52</v>
      </c>
      <c r="H237" s="117" t="s">
        <v>53</v>
      </c>
    </row>
    <row r="238" spans="2:14">
      <c r="B238" s="5"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 t="s">
        <v>64</v>
      </c>
      <c r="C240" s="2" t="s">
        <v>65</v>
      </c>
      <c r="D240" s="23" t="s">
        <v>66</v>
      </c>
      <c r="E240" s="69">
        <f>(E223*'TDCV Values'!$C$4)</f>
        <v>2026.5303531592929</v>
      </c>
      <c r="F240" s="69">
        <f>(F223*'TDCV Values'!$C$4)</f>
        <v>1512.6633054622916</v>
      </c>
      <c r="G240" s="149">
        <f>(G223*'TDCV Values'!$C$4)</f>
        <v>901.7948321557169</v>
      </c>
      <c r="H240" s="122">
        <f>(H223*'TDCV Values'!$D$4)</f>
        <v>819.50157801185298</v>
      </c>
    </row>
    <row r="241" spans="2:14">
      <c r="B241" s="2" t="s">
        <v>64</v>
      </c>
      <c r="C241" s="2" t="s">
        <v>68</v>
      </c>
      <c r="D241" s="23" t="s">
        <v>66</v>
      </c>
      <c r="E241" s="69">
        <f>(E224*'TDCV Values'!$C$4)</f>
        <v>1995.6473417820964</v>
      </c>
      <c r="F241" s="69">
        <f>(F224*'TDCV Values'!$C$4)</f>
        <v>1478.4535396084591</v>
      </c>
      <c r="G241" s="149">
        <f>(G224*'TDCV Values'!$C$4)</f>
        <v>870.53545567639185</v>
      </c>
      <c r="H241" s="122">
        <f>(H224*'TDCV Values'!$D$4)</f>
        <v>806.74134626503712</v>
      </c>
    </row>
    <row r="242" spans="2:14">
      <c r="B242" s="2" t="s">
        <v>64</v>
      </c>
      <c r="C242" s="2" t="s">
        <v>69</v>
      </c>
      <c r="D242" s="23" t="s">
        <v>66</v>
      </c>
      <c r="E242" s="69">
        <f>(E225*'TDCV Values'!$C$4)</f>
        <v>2134.4628178909843</v>
      </c>
      <c r="F242" s="69">
        <f>(F225*'TDCV Values'!$C$4)</f>
        <v>1593.251008512548</v>
      </c>
      <c r="G242" s="149">
        <f>(G225*'TDCV Values'!$C$4)</f>
        <v>949.88570423797171</v>
      </c>
      <c r="H242" s="122">
        <f>(H225*'TDCV Values'!$D$4)</f>
        <v>862.70650841408622</v>
      </c>
    </row>
    <row r="243" spans="2:14">
      <c r="B243" s="2" t="s">
        <v>70</v>
      </c>
      <c r="C243" s="2" t="s">
        <v>65</v>
      </c>
      <c r="D243" s="23" t="s">
        <v>66</v>
      </c>
      <c r="E243" s="69">
        <f>(E226*'TDCV Values'!$C$5)</f>
        <v>2050.6667061491221</v>
      </c>
      <c r="F243" s="69">
        <f>(F226*'TDCV Values'!$C$5)</f>
        <v>1517.210376361315</v>
      </c>
      <c r="G243" s="149">
        <f>(G226*'TDCV Values'!$C$5)</f>
        <v>905.26496789144721</v>
      </c>
      <c r="H243" s="122">
        <f>(H226*'TDCV Values'!$D$5)</f>
        <v>831.49573756530719</v>
      </c>
    </row>
    <row r="244" spans="2:14">
      <c r="B244" s="2" t="s">
        <v>70</v>
      </c>
      <c r="C244" s="2" t="s">
        <v>68</v>
      </c>
      <c r="D244" s="23" t="s">
        <v>66</v>
      </c>
      <c r="E244" s="69">
        <f>(E227*'TDCV Values'!$C$5)</f>
        <v>2105.4679284005142</v>
      </c>
      <c r="F244" s="69">
        <f>(F227*'TDCV Values'!$C$5)</f>
        <v>1541.5926443918131</v>
      </c>
      <c r="G244" s="149">
        <f>(G227*'TDCV Values'!$C$5)</f>
        <v>885.47715801584479</v>
      </c>
      <c r="H244" s="122">
        <f>(H227*'TDCV Values'!$D$5)</f>
        <v>801.11626003503545</v>
      </c>
    </row>
    <row r="245" spans="2:14">
      <c r="B245" s="2" t="s">
        <v>70</v>
      </c>
      <c r="C245" s="2" t="s">
        <v>69</v>
      </c>
      <c r="D245" s="23" t="s">
        <v>66</v>
      </c>
      <c r="E245" s="69">
        <f>(E228*'TDCV Values'!$C$5)</f>
        <v>2159.8450857659291</v>
      </c>
      <c r="F245" s="69">
        <f>(F228*'TDCV Values'!$C$5)</f>
        <v>1598.0242864864206</v>
      </c>
      <c r="G245" s="149">
        <f>(G228*'TDCV Values'!$C$5)</f>
        <v>953.54104465389253</v>
      </c>
      <c r="H245" s="122">
        <f>(H228*'TDCV Values'!$D$5)</f>
        <v>875.22668055108716</v>
      </c>
    </row>
    <row r="246" spans="2:14">
      <c r="B246" s="241" t="s">
        <v>75</v>
      </c>
      <c r="C246" s="255"/>
      <c r="D246" s="255"/>
      <c r="E246" s="255"/>
      <c r="F246" s="255"/>
      <c r="G246" s="255"/>
      <c r="H246" s="255"/>
      <c r="I246" t="s">
        <v>76</v>
      </c>
    </row>
    <row r="247" spans="2:14">
      <c r="B247" s="2" t="s">
        <v>64</v>
      </c>
      <c r="C247" s="2" t="s">
        <v>65</v>
      </c>
      <c r="D247" s="23" t="s">
        <v>71</v>
      </c>
      <c r="E247" s="16">
        <f>E229*365</f>
        <v>181.48577369082847</v>
      </c>
      <c r="F247" s="16">
        <f t="shared" ref="E247:H252" si="32">F229*365</f>
        <v>229.76897079724429</v>
      </c>
      <c r="G247" s="150">
        <f t="shared" si="32"/>
        <v>229.76897079724429</v>
      </c>
      <c r="H247" s="123">
        <f t="shared" si="32"/>
        <v>232.77905861056382</v>
      </c>
      <c r="J247" s="56"/>
      <c r="K247" s="56"/>
      <c r="L247" s="56"/>
      <c r="M247" s="56"/>
      <c r="N247" s="56"/>
    </row>
    <row r="248" spans="2:14">
      <c r="B248" s="2" t="s">
        <v>64</v>
      </c>
      <c r="C248" s="2" t="s">
        <v>68</v>
      </c>
      <c r="D248" s="23" t="s">
        <v>71</v>
      </c>
      <c r="E248" s="16">
        <f>E230*365</f>
        <v>181.48577369082847</v>
      </c>
      <c r="F248" s="16">
        <f t="shared" si="32"/>
        <v>229.76897079724429</v>
      </c>
      <c r="G248" s="150">
        <f t="shared" si="32"/>
        <v>229.76897079724429</v>
      </c>
      <c r="H248" s="123">
        <f t="shared" si="32"/>
        <v>232.77905861056382</v>
      </c>
      <c r="J248" s="56"/>
      <c r="K248" s="56"/>
      <c r="L248" s="56"/>
      <c r="M248" s="56"/>
      <c r="N248" s="56"/>
    </row>
    <row r="249" spans="2:14">
      <c r="B249" s="2" t="s">
        <v>64</v>
      </c>
      <c r="C249" s="2" t="s">
        <v>69</v>
      </c>
      <c r="D249" s="23" t="s">
        <v>71</v>
      </c>
      <c r="E249" s="16">
        <f t="shared" si="32"/>
        <v>200.73122517696984</v>
      </c>
      <c r="F249" s="16">
        <f t="shared" si="32"/>
        <v>252.10882841722915</v>
      </c>
      <c r="G249" s="150">
        <f t="shared" si="32"/>
        <v>252.10882841722915</v>
      </c>
      <c r="H249" s="123">
        <f t="shared" si="32"/>
        <v>254.02882430683388</v>
      </c>
      <c r="J249" s="56"/>
      <c r="K249" s="56"/>
      <c r="L249" s="56"/>
      <c r="M249" s="56"/>
      <c r="N249" s="56"/>
    </row>
    <row r="250" spans="2:14">
      <c r="B250" s="2" t="s">
        <v>70</v>
      </c>
      <c r="C250" s="2" t="s">
        <v>65</v>
      </c>
      <c r="D250" s="23" t="s">
        <v>71</v>
      </c>
      <c r="E250" s="16">
        <f>E232*365</f>
        <v>110.99978237750958</v>
      </c>
      <c r="F250" s="16">
        <f t="shared" si="32"/>
        <v>113.01928358437178</v>
      </c>
      <c r="G250" s="150">
        <f t="shared" si="32"/>
        <v>113.01928358437178</v>
      </c>
      <c r="H250" s="123">
        <f t="shared" si="32"/>
        <v>116.56978007072988</v>
      </c>
      <c r="J250" s="56"/>
      <c r="K250" s="56"/>
      <c r="L250" s="56"/>
      <c r="M250" s="56"/>
      <c r="N250" s="56"/>
    </row>
    <row r="251" spans="2:14">
      <c r="B251" s="2" t="s">
        <v>70</v>
      </c>
      <c r="C251" s="2" t="s">
        <v>68</v>
      </c>
      <c r="D251" s="23" t="s">
        <v>71</v>
      </c>
      <c r="E251" s="16">
        <f>E233*365</f>
        <v>110.99978237750958</v>
      </c>
      <c r="F251" s="16">
        <f t="shared" si="32"/>
        <v>113.01928358437178</v>
      </c>
      <c r="G251" s="150">
        <f t="shared" si="32"/>
        <v>113.01928358437178</v>
      </c>
      <c r="H251" s="123">
        <f t="shared" si="32"/>
        <v>116.56978007072988</v>
      </c>
      <c r="J251" s="56"/>
      <c r="K251" s="56"/>
      <c r="L251" s="56"/>
      <c r="M251" s="56"/>
      <c r="N251" s="56"/>
    </row>
    <row r="252" spans="2:14">
      <c r="B252" s="2" t="s">
        <v>70</v>
      </c>
      <c r="C252" s="2" t="s">
        <v>69</v>
      </c>
      <c r="D252" s="23" t="s">
        <v>71</v>
      </c>
      <c r="E252" s="16">
        <f>E234*365</f>
        <v>123.21530664832407</v>
      </c>
      <c r="F252" s="16">
        <f t="shared" si="32"/>
        <v>126.13824616197782</v>
      </c>
      <c r="G252" s="150">
        <f t="shared" si="32"/>
        <v>126.13824616197782</v>
      </c>
      <c r="H252" s="123">
        <f t="shared" si="32"/>
        <v>128.51468587321554</v>
      </c>
      <c r="J252" s="56"/>
      <c r="K252" s="56"/>
      <c r="L252" s="56"/>
      <c r="M252" s="56"/>
      <c r="N252" s="56"/>
    </row>
    <row r="253" spans="2:14">
      <c r="B253" s="241" t="s">
        <v>77</v>
      </c>
      <c r="C253" s="242"/>
      <c r="D253" s="242"/>
      <c r="E253" s="242"/>
      <c r="F253" s="242"/>
      <c r="G253" s="242"/>
      <c r="H253" s="242"/>
      <c r="I253" t="s">
        <v>78</v>
      </c>
    </row>
    <row r="254" spans="2:14">
      <c r="B254" s="2" t="s">
        <v>64</v>
      </c>
      <c r="C254" s="2" t="s">
        <v>65</v>
      </c>
      <c r="D254" s="2"/>
      <c r="E254" s="16">
        <f>E240+E247</f>
        <v>2208.0161268501215</v>
      </c>
      <c r="F254" s="16">
        <f t="shared" ref="E254:H259" si="33">F240+F247</f>
        <v>1742.4322762595359</v>
      </c>
      <c r="G254" s="150">
        <f t="shared" si="33"/>
        <v>1131.5638029529612</v>
      </c>
      <c r="H254" s="123">
        <f t="shared" si="33"/>
        <v>1052.2806366224168</v>
      </c>
      <c r="J254" s="56"/>
      <c r="K254" s="56"/>
      <c r="L254" s="56"/>
      <c r="M254" s="56"/>
      <c r="N254" s="56"/>
    </row>
    <row r="255" spans="2:14">
      <c r="B255" s="2" t="s">
        <v>64</v>
      </c>
      <c r="C255" s="2" t="s">
        <v>68</v>
      </c>
      <c r="D255" s="2"/>
      <c r="E255" s="16">
        <f>E241+E248</f>
        <v>2177.1331154729251</v>
      </c>
      <c r="F255" s="16">
        <f t="shared" si="33"/>
        <v>1708.2225104057034</v>
      </c>
      <c r="G255" s="150">
        <f t="shared" si="33"/>
        <v>1100.3044264736361</v>
      </c>
      <c r="H255" s="123">
        <f t="shared" si="33"/>
        <v>1039.5204048756009</v>
      </c>
      <c r="J255" s="56"/>
      <c r="K255" s="56"/>
      <c r="L255" s="56"/>
      <c r="M255" s="56"/>
      <c r="N255" s="56"/>
    </row>
    <row r="256" spans="2:14">
      <c r="B256" s="2" t="s">
        <v>64</v>
      </c>
      <c r="C256" s="2" t="s">
        <v>69</v>
      </c>
      <c r="D256" s="2"/>
      <c r="E256" s="16">
        <f t="shared" si="33"/>
        <v>2335.1940430679542</v>
      </c>
      <c r="F256" s="16">
        <f t="shared" si="33"/>
        <v>1845.3598369297772</v>
      </c>
      <c r="G256" s="150">
        <f t="shared" si="33"/>
        <v>1201.9945326552008</v>
      </c>
      <c r="H256" s="123">
        <f>H242+H249</f>
        <v>1116.73533272092</v>
      </c>
      <c r="J256" s="56"/>
      <c r="K256" s="56"/>
      <c r="L256" s="56"/>
      <c r="M256" s="56"/>
      <c r="N256" s="56"/>
    </row>
    <row r="257" spans="2:14">
      <c r="B257" s="2" t="s">
        <v>70</v>
      </c>
      <c r="C257" s="2" t="s">
        <v>65</v>
      </c>
      <c r="D257" s="2"/>
      <c r="E257" s="16">
        <f t="shared" si="33"/>
        <v>2161.6664885266318</v>
      </c>
      <c r="F257" s="16">
        <f t="shared" si="33"/>
        <v>1630.2296599456868</v>
      </c>
      <c r="G257" s="150">
        <f>G243+G250</f>
        <v>1018.284251475819</v>
      </c>
      <c r="H257" s="123">
        <f t="shared" si="33"/>
        <v>948.06551763603704</v>
      </c>
      <c r="J257" s="56"/>
      <c r="K257" s="56"/>
      <c r="L257" s="56"/>
      <c r="M257" s="56"/>
      <c r="N257" s="56"/>
    </row>
    <row r="258" spans="2:14">
      <c r="B258" s="2" t="s">
        <v>70</v>
      </c>
      <c r="C258" s="2" t="s">
        <v>68</v>
      </c>
      <c r="D258" s="2"/>
      <c r="E258" s="16">
        <f t="shared" si="33"/>
        <v>2216.467710778024</v>
      </c>
      <c r="F258" s="16">
        <f t="shared" si="33"/>
        <v>1654.6119279761849</v>
      </c>
      <c r="G258" s="150">
        <f t="shared" si="33"/>
        <v>998.4964416002166</v>
      </c>
      <c r="H258" s="123">
        <f t="shared" si="33"/>
        <v>917.6860401057653</v>
      </c>
      <c r="J258" s="56"/>
      <c r="K258" s="56"/>
      <c r="L258" s="56"/>
      <c r="M258" s="56"/>
      <c r="N258" s="56"/>
    </row>
    <row r="259" spans="2:14">
      <c r="B259" s="2" t="s">
        <v>70</v>
      </c>
      <c r="C259" s="2" t="s">
        <v>69</v>
      </c>
      <c r="D259" s="2"/>
      <c r="E259" s="16">
        <f>E245+E252</f>
        <v>2283.0603924142533</v>
      </c>
      <c r="F259" s="16">
        <f t="shared" si="33"/>
        <v>1724.1625326483984</v>
      </c>
      <c r="G259" s="150">
        <f t="shared" si="33"/>
        <v>1079.6792908158704</v>
      </c>
      <c r="H259" s="123">
        <f t="shared" si="33"/>
        <v>1003.7413664243027</v>
      </c>
      <c r="J259" s="56"/>
      <c r="K259" s="56"/>
      <c r="L259" s="56"/>
      <c r="M259" s="56"/>
      <c r="N259" s="56"/>
    </row>
    <row r="260" spans="2:14">
      <c r="B260" s="251" t="s">
        <v>77</v>
      </c>
      <c r="C260" s="251"/>
      <c r="D260" s="251"/>
      <c r="E260" s="251"/>
      <c r="F260" s="251"/>
      <c r="G260" s="251"/>
      <c r="H260" s="251"/>
      <c r="I260" t="s">
        <v>79</v>
      </c>
    </row>
    <row r="261" spans="2:14">
      <c r="B261" s="2" t="s">
        <v>80</v>
      </c>
      <c r="C261" s="2" t="s">
        <v>65</v>
      </c>
      <c r="D261" s="2"/>
      <c r="E261" s="16">
        <f>E254+E257</f>
        <v>4369.6826153767533</v>
      </c>
      <c r="F261" s="16">
        <f t="shared" ref="F261:H261" si="34">F254+F257</f>
        <v>3372.6619362052224</v>
      </c>
      <c r="G261" s="150">
        <f>G254+G257</f>
        <v>2149.8480544287804</v>
      </c>
      <c r="H261" s="123">
        <f t="shared" si="34"/>
        <v>2000.3461542584537</v>
      </c>
      <c r="J261" s="56"/>
      <c r="K261" s="56"/>
      <c r="L261" s="56"/>
      <c r="M261" s="56"/>
      <c r="N261" s="56"/>
    </row>
    <row r="262" spans="2:14">
      <c r="B262" s="2" t="s">
        <v>80</v>
      </c>
      <c r="C262" s="2" t="s">
        <v>68</v>
      </c>
      <c r="D262" s="2"/>
      <c r="E262" s="16">
        <f t="shared" ref="E262:H263" si="35">E255+E258</f>
        <v>4393.6008262509495</v>
      </c>
      <c r="F262" s="16">
        <f t="shared" si="35"/>
        <v>3362.8344383818885</v>
      </c>
      <c r="G262" s="150">
        <f>G255+G258</f>
        <v>2098.8008680738526</v>
      </c>
      <c r="H262" s="123">
        <f t="shared" si="35"/>
        <v>1957.2064449813661</v>
      </c>
      <c r="J262" s="56"/>
      <c r="K262" s="56"/>
      <c r="L262" s="56"/>
      <c r="M262" s="56"/>
      <c r="N262" s="56"/>
    </row>
    <row r="263" spans="2:14">
      <c r="B263" s="2" t="s">
        <v>80</v>
      </c>
      <c r="C263" s="2" t="s">
        <v>69</v>
      </c>
      <c r="D263" s="2"/>
      <c r="E263" s="16">
        <f t="shared" si="35"/>
        <v>4618.2544354822076</v>
      </c>
      <c r="F263" s="16">
        <f t="shared" si="35"/>
        <v>3569.5223695781756</v>
      </c>
      <c r="G263" s="150">
        <f>G256+G259</f>
        <v>2281.673823471071</v>
      </c>
      <c r="H263" s="123">
        <f t="shared" si="35"/>
        <v>2120.4766991452225</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
      <c r="C266" s="2"/>
      <c r="D266" s="2"/>
      <c r="E266" s="24" t="s">
        <v>50</v>
      </c>
      <c r="F266" s="24" t="s">
        <v>51</v>
      </c>
      <c r="G266" s="146" t="s">
        <v>52</v>
      </c>
      <c r="H266" s="117" t="s">
        <v>53</v>
      </c>
    </row>
    <row r="267" spans="2:14">
      <c r="B267" s="5"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 t="s">
        <v>64</v>
      </c>
      <c r="C269" s="2" t="s">
        <v>65</v>
      </c>
      <c r="D269" s="2"/>
      <c r="E269" s="69">
        <f t="shared" ref="E269:H274" si="36">E254-E38</f>
        <v>4.1043282671689667</v>
      </c>
      <c r="F269" s="69">
        <f t="shared" si="36"/>
        <v>4.1284777945568294</v>
      </c>
      <c r="G269" s="149">
        <f t="shared" si="36"/>
        <v>4.1284777945568294</v>
      </c>
      <c r="H269" s="122">
        <f t="shared" si="36"/>
        <v>5.6489908578560062</v>
      </c>
      <c r="J269" s="56"/>
      <c r="K269" s="56"/>
      <c r="L269" s="56"/>
      <c r="M269" s="56"/>
      <c r="N269" s="56"/>
    </row>
    <row r="270" spans="2:14">
      <c r="B270" s="2" t="s">
        <v>64</v>
      </c>
      <c r="C270" s="2" t="s">
        <v>68</v>
      </c>
      <c r="D270" s="2"/>
      <c r="E270" s="69">
        <f t="shared" si="36"/>
        <v>-14.301799264253532</v>
      </c>
      <c r="F270" s="69">
        <f t="shared" si="36"/>
        <v>-14.381764859121859</v>
      </c>
      <c r="G270" s="149">
        <f t="shared" si="36"/>
        <v>-14.381764859121859</v>
      </c>
      <c r="H270" s="122">
        <f t="shared" si="36"/>
        <v>-19.416593477390734</v>
      </c>
      <c r="J270" s="56"/>
      <c r="K270" s="56"/>
      <c r="L270" s="56"/>
      <c r="M270" s="56"/>
      <c r="N270" s="56"/>
    </row>
    <row r="271" spans="2:14">
      <c r="B271" s="2" t="s">
        <v>64</v>
      </c>
      <c r="C271" s="2" t="s">
        <v>69</v>
      </c>
      <c r="D271" s="2"/>
      <c r="E271" s="69">
        <f t="shared" si="36"/>
        <v>0.8521243990385301</v>
      </c>
      <c r="F271" s="69">
        <f t="shared" si="36"/>
        <v>0.8521243990385301</v>
      </c>
      <c r="G271" s="149">
        <f t="shared" si="36"/>
        <v>0.85212439903830273</v>
      </c>
      <c r="H271" s="122">
        <f t="shared" si="36"/>
        <v>0.85212439903830273</v>
      </c>
      <c r="J271" s="56"/>
      <c r="K271" s="56"/>
      <c r="L271" s="56"/>
      <c r="M271" s="56"/>
      <c r="N271" s="56"/>
    </row>
    <row r="272" spans="2:14">
      <c r="B272" s="2" t="s">
        <v>70</v>
      </c>
      <c r="C272" s="2" t="s">
        <v>65</v>
      </c>
      <c r="D272" s="2"/>
      <c r="E272" s="69">
        <f t="shared" si="36"/>
        <v>7.0288530084194463</v>
      </c>
      <c r="F272" s="69">
        <f t="shared" si="36"/>
        <v>6.7614117545986119</v>
      </c>
      <c r="G272" s="149">
        <f t="shared" si="36"/>
        <v>6.7614117545986119</v>
      </c>
      <c r="H272" s="122">
        <f t="shared" si="36"/>
        <v>8.4646604967728081</v>
      </c>
      <c r="J272" s="56"/>
      <c r="K272" s="56"/>
      <c r="L272" s="56"/>
      <c r="M272" s="56"/>
      <c r="N272" s="56"/>
    </row>
    <row r="273" spans="1:14">
      <c r="B273" s="2" t="s">
        <v>70</v>
      </c>
      <c r="C273" s="2" t="s">
        <v>68</v>
      </c>
      <c r="D273" s="2"/>
      <c r="E273" s="69">
        <f t="shared" si="36"/>
        <v>-25.906033298067086</v>
      </c>
      <c r="F273" s="69">
        <f t="shared" si="36"/>
        <v>-24.947148598667354</v>
      </c>
      <c r="G273" s="149">
        <f t="shared" si="36"/>
        <v>-24.947148598667354</v>
      </c>
      <c r="H273" s="122">
        <f t="shared" si="36"/>
        <v>-31.053981911820983</v>
      </c>
      <c r="J273" s="56"/>
      <c r="K273" s="56"/>
      <c r="L273" s="56"/>
      <c r="M273" s="56"/>
      <c r="N273" s="56"/>
    </row>
    <row r="274" spans="1:14">
      <c r="B274" s="2" t="s">
        <v>70</v>
      </c>
      <c r="C274" s="2" t="s">
        <v>69</v>
      </c>
      <c r="D274" s="2"/>
      <c r="E274" s="69">
        <f t="shared" si="36"/>
        <v>0.8025985854492319</v>
      </c>
      <c r="F274" s="69">
        <f t="shared" si="36"/>
        <v>0.8025985854492319</v>
      </c>
      <c r="G274" s="149">
        <f t="shared" si="36"/>
        <v>0.8025985854492319</v>
      </c>
      <c r="H274" s="122">
        <f t="shared" si="36"/>
        <v>0.80259858544911822</v>
      </c>
      <c r="J274" s="56"/>
      <c r="K274" s="56"/>
      <c r="L274" s="56"/>
      <c r="M274" s="56"/>
      <c r="N274" s="56"/>
    </row>
    <row r="275" spans="1:14">
      <c r="B275" s="251" t="s">
        <v>77</v>
      </c>
      <c r="C275" s="251"/>
      <c r="D275" s="251"/>
      <c r="E275" s="251"/>
      <c r="F275" s="251"/>
      <c r="G275" s="251"/>
      <c r="H275" s="251"/>
    </row>
    <row r="276" spans="1:14">
      <c r="B276" s="2" t="s">
        <v>80</v>
      </c>
      <c r="C276" s="2" t="s">
        <v>65</v>
      </c>
      <c r="D276" s="2"/>
      <c r="E276" s="16">
        <f>E269+E272</f>
        <v>11.133181275588413</v>
      </c>
      <c r="F276" s="16">
        <f t="shared" ref="F276:H276" si="37">F269+F272</f>
        <v>10.889889549155441</v>
      </c>
      <c r="G276" s="150">
        <f>G269+G272</f>
        <v>10.889889549155441</v>
      </c>
      <c r="H276" s="123">
        <f t="shared" si="37"/>
        <v>14.113651354628814</v>
      </c>
      <c r="J276" s="56"/>
      <c r="K276" s="56"/>
      <c r="L276" s="56"/>
      <c r="M276" s="56"/>
      <c r="N276" s="56"/>
    </row>
    <row r="277" spans="1:14">
      <c r="B277" s="2" t="s">
        <v>80</v>
      </c>
      <c r="C277" s="2" t="s">
        <v>68</v>
      </c>
      <c r="D277" s="2"/>
      <c r="E277" s="16">
        <f t="shared" ref="E277:H278" si="38">E270+E273</f>
        <v>-40.207832562320618</v>
      </c>
      <c r="F277" s="16">
        <f t="shared" si="38"/>
        <v>-39.328913457789213</v>
      </c>
      <c r="G277" s="150">
        <f>G270+G273</f>
        <v>-39.328913457789213</v>
      </c>
      <c r="H277" s="123">
        <f t="shared" si="38"/>
        <v>-50.470575389211717</v>
      </c>
      <c r="J277" s="56"/>
      <c r="K277" s="56"/>
      <c r="L277" s="56"/>
      <c r="M277" s="56"/>
      <c r="N277" s="56"/>
    </row>
    <row r="278" spans="1:14">
      <c r="B278" s="2" t="s">
        <v>80</v>
      </c>
      <c r="C278" s="2" t="s">
        <v>69</v>
      </c>
      <c r="D278" s="2"/>
      <c r="E278" s="16">
        <f>E271+E274</f>
        <v>1.654722984487762</v>
      </c>
      <c r="F278" s="16">
        <f t="shared" si="38"/>
        <v>1.654722984487762</v>
      </c>
      <c r="G278" s="150">
        <f>G271+G274</f>
        <v>1.6547229844875346</v>
      </c>
      <c r="H278" s="123">
        <f t="shared" si="38"/>
        <v>1.6547229844874209</v>
      </c>
      <c r="I278" s="18"/>
      <c r="J278" s="56"/>
      <c r="K278" s="56"/>
      <c r="L278" s="56"/>
      <c r="M278" s="56"/>
      <c r="N278" s="56"/>
    </row>
    <row r="279" spans="1:14">
      <c r="E279" s="26"/>
      <c r="F279" s="26"/>
      <c r="G279" s="26"/>
      <c r="H279" s="124"/>
      <c r="I279" s="94"/>
    </row>
    <row r="280" spans="1:14" s="65" customFormat="1">
      <c r="A280" s="65" t="s">
        <v>118</v>
      </c>
      <c r="E280" s="70"/>
      <c r="F280" s="70"/>
      <c r="G280" s="70"/>
      <c r="H280" s="125"/>
    </row>
    <row r="281" spans="1:14" s="8" customFormat="1">
      <c r="E281" s="57"/>
      <c r="F281" s="57"/>
      <c r="G281" s="57"/>
      <c r="H281" s="140"/>
      <c r="J281" s="95"/>
      <c r="K281" s="95"/>
      <c r="L281" s="95"/>
    </row>
    <row r="282" spans="1:14">
      <c r="B282" s="8" t="s">
        <v>119</v>
      </c>
      <c r="E282" s="26"/>
      <c r="F282" s="26"/>
      <c r="G282" s="26"/>
      <c r="H282" s="124"/>
      <c r="I282" s="96"/>
      <c r="J282" s="97"/>
      <c r="K282" s="97"/>
      <c r="L282" s="97"/>
    </row>
    <row r="283" spans="1:14" ht="25.5">
      <c r="B283" s="2"/>
      <c r="C283" s="2"/>
      <c r="D283" s="2"/>
      <c r="E283" s="24" t="s">
        <v>50</v>
      </c>
      <c r="F283" s="24" t="s">
        <v>51</v>
      </c>
      <c r="G283" s="146" t="s">
        <v>52</v>
      </c>
      <c r="H283" s="117" t="s">
        <v>53</v>
      </c>
      <c r="I283" s="96"/>
      <c r="J283" s="97"/>
      <c r="K283" s="97"/>
      <c r="L283" s="97"/>
    </row>
    <row r="284" spans="1:14">
      <c r="B284" s="5" t="s">
        <v>55</v>
      </c>
      <c r="C284" s="5" t="s">
        <v>93</v>
      </c>
      <c r="D284" s="5" t="s">
        <v>57</v>
      </c>
      <c r="E284" s="22" t="s">
        <v>58</v>
      </c>
      <c r="F284" s="22" t="s">
        <v>59</v>
      </c>
      <c r="G284" s="147" t="s">
        <v>60</v>
      </c>
      <c r="H284" s="118" t="s">
        <v>61</v>
      </c>
      <c r="I284" t="s">
        <v>120</v>
      </c>
    </row>
    <row r="285" spans="1:14">
      <c r="B285" s="2" t="s">
        <v>64</v>
      </c>
      <c r="C285" s="2" t="s">
        <v>65</v>
      </c>
      <c r="D285" s="2" t="s">
        <v>66</v>
      </c>
      <c r="E285" s="98">
        <f>'Regional Cap levels'!F703</f>
        <v>7.1094585232167927E-3</v>
      </c>
      <c r="F285" s="98">
        <f>'Regional Cap levels'!G703</f>
        <v>5.3082724807717837E-3</v>
      </c>
      <c r="G285" s="158">
        <f>'Regional Cap levels'!H703</f>
        <v>3.1677221609276258E-3</v>
      </c>
      <c r="H285" s="141">
        <f>'Regional Cap levels'!I703</f>
        <v>2.8671584048084293E-3</v>
      </c>
      <c r="I285" s="99"/>
    </row>
    <row r="286" spans="1:14">
      <c r="B286" s="2" t="s">
        <v>64</v>
      </c>
      <c r="C286" s="2" t="s">
        <v>68</v>
      </c>
      <c r="D286" s="2" t="s">
        <v>66</v>
      </c>
      <c r="E286" s="100">
        <v>0</v>
      </c>
      <c r="F286" s="100">
        <v>0</v>
      </c>
      <c r="G286" s="159">
        <v>0</v>
      </c>
      <c r="H286" s="142">
        <v>0</v>
      </c>
      <c r="I286" s="99"/>
    </row>
    <row r="287" spans="1:14">
      <c r="B287" s="2" t="s">
        <v>64</v>
      </c>
      <c r="C287" s="2" t="s">
        <v>95</v>
      </c>
      <c r="D287" s="23" t="s">
        <v>66</v>
      </c>
      <c r="E287" s="98">
        <f>'Regional Cap levels'!F699</f>
        <v>2.7968043119734044E-2</v>
      </c>
      <c r="F287" s="98">
        <f>'Regional Cap levels'!G699</f>
        <v>2.0882320805262776E-2</v>
      </c>
      <c r="G287" s="158">
        <f>'Regional Cap levels'!H699</f>
        <v>1.2461566474977431E-2</v>
      </c>
      <c r="H287" s="141">
        <f>'Regional Cap levels'!I699</f>
        <v>1.1279172617003645E-2</v>
      </c>
      <c r="I287" s="99"/>
    </row>
    <row r="288" spans="1:14">
      <c r="B288" s="2" t="s">
        <v>70</v>
      </c>
      <c r="C288" s="2" t="s">
        <v>65</v>
      </c>
      <c r="D288" s="2" t="s">
        <v>66</v>
      </c>
      <c r="E288" s="98">
        <f>'Regional Cap levels'!F705</f>
        <v>1.6218681476242466E-3</v>
      </c>
      <c r="F288" s="98">
        <f>'Regional Cap levels'!G705</f>
        <v>1.2005078952161046E-3</v>
      </c>
      <c r="G288" s="158">
        <f>'Regional Cap levels'!H705</f>
        <v>7.1715143115405253E-4</v>
      </c>
      <c r="H288" s="141">
        <f>'Regional Cap levels'!I705</f>
        <v>2.5355481041704838E-3</v>
      </c>
      <c r="I288" s="99"/>
    </row>
    <row r="289" spans="2:10">
      <c r="B289" s="2" t="s">
        <v>70</v>
      </c>
      <c r="C289" s="2" t="s">
        <v>68</v>
      </c>
      <c r="D289" s="2" t="s">
        <v>66</v>
      </c>
      <c r="E289" s="100">
        <v>0</v>
      </c>
      <c r="F289" s="100">
        <v>0</v>
      </c>
      <c r="G289" s="159">
        <v>0</v>
      </c>
      <c r="H289" s="142">
        <v>0</v>
      </c>
      <c r="I289" s="99"/>
    </row>
    <row r="290" spans="2:10">
      <c r="B290" s="2" t="s">
        <v>70</v>
      </c>
      <c r="C290" s="2" t="s">
        <v>95</v>
      </c>
      <c r="D290" s="23" t="s">
        <v>66</v>
      </c>
      <c r="E290" s="98">
        <f>'Regional Cap levels'!F701</f>
        <v>6.7240636774523327E-3</v>
      </c>
      <c r="F290" s="98">
        <f>'Regional Cap levels'!G701</f>
        <v>4.9771564627752599E-3</v>
      </c>
      <c r="G290" s="158">
        <f>'Regional Cap levels'!H701</f>
        <v>2.9732206631713927E-3</v>
      </c>
      <c r="H290" s="141">
        <f>'Regional Cap levels'!I701</f>
        <v>2.7156173524055085E-3</v>
      </c>
      <c r="I290" s="99"/>
    </row>
    <row r="291" spans="2:10">
      <c r="B291" s="2" t="s">
        <v>64</v>
      </c>
      <c r="C291" s="2" t="s">
        <v>65</v>
      </c>
      <c r="D291" s="2" t="s">
        <v>71</v>
      </c>
      <c r="E291" s="98">
        <f>'Regional Cap levels'!F704</f>
        <v>4.8565349774710468E-3</v>
      </c>
      <c r="F291" s="98">
        <f>'Regional Cap levels'!G704</f>
        <v>6.2130675794926996E-3</v>
      </c>
      <c r="G291" s="158">
        <f>'Regional Cap levels'!H704</f>
        <v>6.2130675794926996E-3</v>
      </c>
      <c r="H291" s="141">
        <f>'Regional Cap levels'!I704</f>
        <v>6.2233584430987287E-3</v>
      </c>
      <c r="I291" s="99"/>
    </row>
    <row r="292" spans="2:10">
      <c r="B292" s="2" t="s">
        <v>64</v>
      </c>
      <c r="C292" s="2" t="s">
        <v>68</v>
      </c>
      <c r="D292" s="2" t="s">
        <v>71</v>
      </c>
      <c r="E292" s="100">
        <v>0</v>
      </c>
      <c r="F292" s="100">
        <v>0</v>
      </c>
      <c r="G292" s="159">
        <v>0</v>
      </c>
      <c r="H292" s="142">
        <v>0</v>
      </c>
      <c r="I292" s="99"/>
    </row>
    <row r="293" spans="2:10">
      <c r="B293" s="2" t="s">
        <v>64</v>
      </c>
      <c r="C293" s="2" t="s">
        <v>95</v>
      </c>
      <c r="D293" s="23" t="s">
        <v>71</v>
      </c>
      <c r="E293" s="98">
        <f>'Regional Cap levels'!F700</f>
        <v>1.9105221476269231E-2</v>
      </c>
      <c r="F293" s="98">
        <f>'Regional Cap levels'!G700</f>
        <v>2.4441712600420305E-2</v>
      </c>
      <c r="G293" s="158">
        <f>'Regional Cap levels'!H700</f>
        <v>2.4441712600420305E-2</v>
      </c>
      <c r="H293" s="141">
        <f>'Regional Cap levels'!I700</f>
        <v>2.4482196037539011E-2</v>
      </c>
      <c r="I293" s="99"/>
    </row>
    <row r="294" spans="2:10">
      <c r="B294" s="2" t="s">
        <v>70</v>
      </c>
      <c r="C294" s="2" t="s">
        <v>65</v>
      </c>
      <c r="D294" s="2" t="s">
        <v>71</v>
      </c>
      <c r="E294" s="98">
        <f>'Regional Cap levels'!F706</f>
        <v>2.5940103363497921E-3</v>
      </c>
      <c r="F294" s="98">
        <f>'Regional Cap levels'!G706</f>
        <v>2.6491784412743242E-3</v>
      </c>
      <c r="G294" s="158">
        <f>'Regional Cap levels'!H706</f>
        <v>2.6491784412743242E-3</v>
      </c>
      <c r="H294" s="141">
        <f>'Regional Cap levels'!I706</f>
        <v>2.6769511264842561E-3</v>
      </c>
      <c r="I294" s="99"/>
    </row>
    <row r="295" spans="2:10">
      <c r="B295" s="2" t="s">
        <v>70</v>
      </c>
      <c r="C295" s="2" t="s">
        <v>68</v>
      </c>
      <c r="D295" s="2" t="s">
        <v>71</v>
      </c>
      <c r="E295" s="100">
        <v>0</v>
      </c>
      <c r="F295" s="100">
        <v>0</v>
      </c>
      <c r="G295" s="159">
        <v>0</v>
      </c>
      <c r="H295" s="142">
        <v>0</v>
      </c>
      <c r="I295" s="99"/>
    </row>
    <row r="296" spans="2:10">
      <c r="B296" s="2" t="s">
        <v>70</v>
      </c>
      <c r="C296" s="2" t="s">
        <v>95</v>
      </c>
      <c r="D296" s="23" t="s">
        <v>71</v>
      </c>
      <c r="E296" s="98">
        <f>'Regional Cap levels'!F702</f>
        <v>1.0754444316041011E-2</v>
      </c>
      <c r="F296" s="98">
        <f>'Regional Cap levels'!G702</f>
        <v>1.0983164419472545E-2</v>
      </c>
      <c r="G296" s="158">
        <f>'Regional Cap levels'!H702</f>
        <v>1.0983164419472545E-2</v>
      </c>
      <c r="H296" s="141">
        <f>'Regional Cap levels'!I702</f>
        <v>1.1098306519105592E-2</v>
      </c>
      <c r="I296" s="99"/>
    </row>
    <row r="297" spans="2:10" s="8" customFormat="1">
      <c r="E297" s="57"/>
      <c r="F297" s="57"/>
      <c r="G297" s="57"/>
      <c r="H297" s="140"/>
      <c r="I297" s="101"/>
      <c r="J297" s="102"/>
    </row>
    <row r="298" spans="2:10">
      <c r="B298" s="8" t="s">
        <v>121</v>
      </c>
      <c r="D298" s="12"/>
      <c r="E298" s="52"/>
      <c r="F298" s="52"/>
      <c r="G298" s="52"/>
      <c r="H298" s="143"/>
      <c r="I298" s="96"/>
    </row>
    <row r="299" spans="2:10" ht="25.5">
      <c r="B299" s="2"/>
      <c r="C299" s="2"/>
      <c r="D299" s="2"/>
      <c r="E299" s="24" t="s">
        <v>50</v>
      </c>
      <c r="F299" s="24" t="s">
        <v>51</v>
      </c>
      <c r="G299" s="146" t="s">
        <v>52</v>
      </c>
      <c r="H299" s="117" t="s">
        <v>53</v>
      </c>
      <c r="I299" s="96"/>
    </row>
    <row r="300" spans="2:10">
      <c r="B300" s="5" t="s">
        <v>55</v>
      </c>
      <c r="C300" s="5" t="s">
        <v>93</v>
      </c>
      <c r="D300" s="5" t="s">
        <v>57</v>
      </c>
      <c r="E300" s="22" t="s">
        <v>58</v>
      </c>
      <c r="F300" s="22" t="s">
        <v>59</v>
      </c>
      <c r="G300" s="147" t="s">
        <v>60</v>
      </c>
      <c r="H300" s="118" t="s">
        <v>61</v>
      </c>
      <c r="I300" t="s">
        <v>122</v>
      </c>
    </row>
    <row r="301" spans="2:10">
      <c r="B301" s="2" t="s">
        <v>64</v>
      </c>
      <c r="C301" s="2" t="s">
        <v>65</v>
      </c>
      <c r="D301" s="2" t="s">
        <v>66</v>
      </c>
      <c r="E301" s="51">
        <f>E223-E285</f>
        <v>0.69169411153171179</v>
      </c>
      <c r="F301" s="51">
        <f t="shared" ref="E301:H312" si="39">F223-F285</f>
        <v>0.51629976388553567</v>
      </c>
      <c r="G301" s="160">
        <f t="shared" si="39"/>
        <v>0.30779601306518162</v>
      </c>
      <c r="H301" s="144">
        <f t="shared" si="39"/>
        <v>0.27971959263376156</v>
      </c>
    </row>
    <row r="302" spans="2:10">
      <c r="B302" s="2" t="s">
        <v>64</v>
      </c>
      <c r="C302" s="2" t="s">
        <v>68</v>
      </c>
      <c r="D302" s="2" t="s">
        <v>66</v>
      </c>
      <c r="E302" s="51">
        <f>E224-E286</f>
        <v>0.68815425578692979</v>
      </c>
      <c r="F302" s="51">
        <f t="shared" si="39"/>
        <v>0.50981156538222727</v>
      </c>
      <c r="G302" s="160">
        <f t="shared" si="39"/>
        <v>0.30018463988841099</v>
      </c>
      <c r="H302" s="144">
        <f t="shared" si="39"/>
        <v>0.27818667112587486</v>
      </c>
    </row>
    <row r="303" spans="2:10">
      <c r="B303" s="2" t="s">
        <v>64</v>
      </c>
      <c r="C303" s="2" t="s">
        <v>95</v>
      </c>
      <c r="D303" s="23" t="s">
        <v>66</v>
      </c>
      <c r="E303" s="51">
        <f t="shared" si="39"/>
        <v>0.70805361822198476</v>
      </c>
      <c r="F303" s="51">
        <f t="shared" si="39"/>
        <v>0.52851457868182272</v>
      </c>
      <c r="G303" s="160">
        <f t="shared" si="39"/>
        <v>0.31508522808984041</v>
      </c>
      <c r="H303" s="144">
        <f t="shared" si="39"/>
        <v>0.28620583028440544</v>
      </c>
    </row>
    <row r="304" spans="2:10">
      <c r="B304" s="2" t="s">
        <v>70</v>
      </c>
      <c r="C304" s="2" t="s">
        <v>65</v>
      </c>
      <c r="D304" s="2" t="s">
        <v>66</v>
      </c>
      <c r="E304" s="51">
        <f t="shared" si="39"/>
        <v>0.16926702403146926</v>
      </c>
      <c r="F304" s="51">
        <f t="shared" si="39"/>
        <v>0.12523369013489347</v>
      </c>
      <c r="G304" s="160">
        <f t="shared" si="39"/>
        <v>7.4721595893133208E-2</v>
      </c>
      <c r="H304" s="144">
        <f t="shared" si="39"/>
        <v>6.6755763359605105E-2</v>
      </c>
    </row>
    <row r="305" spans="2:21">
      <c r="B305" s="2" t="s">
        <v>70</v>
      </c>
      <c r="C305" s="2" t="s">
        <v>68</v>
      </c>
      <c r="D305" s="2" t="s">
        <v>66</v>
      </c>
      <c r="E305" s="51">
        <f t="shared" si="39"/>
        <v>0.17545566070004284</v>
      </c>
      <c r="F305" s="51">
        <f t="shared" si="39"/>
        <v>0.12846605369931777</v>
      </c>
      <c r="G305" s="160">
        <f t="shared" si="39"/>
        <v>7.3789763167987063E-2</v>
      </c>
      <c r="H305" s="144">
        <f t="shared" si="39"/>
        <v>6.6759688336252954E-2</v>
      </c>
    </row>
    <row r="306" spans="2:21">
      <c r="B306" s="2" t="s">
        <v>70</v>
      </c>
      <c r="C306" s="2" t="s">
        <v>95</v>
      </c>
      <c r="D306" s="23" t="s">
        <v>66</v>
      </c>
      <c r="E306" s="51">
        <f t="shared" si="39"/>
        <v>0.17326302680304173</v>
      </c>
      <c r="F306" s="51">
        <f t="shared" si="39"/>
        <v>0.12819153407775977</v>
      </c>
      <c r="G306" s="160">
        <f t="shared" si="39"/>
        <v>7.6488533057986322E-2</v>
      </c>
      <c r="H306" s="144">
        <f t="shared" si="39"/>
        <v>7.0219939360185085E-2</v>
      </c>
    </row>
    <row r="307" spans="2:21">
      <c r="B307" s="2" t="s">
        <v>64</v>
      </c>
      <c r="C307" s="2" t="s">
        <v>65</v>
      </c>
      <c r="D307" s="2" t="s">
        <v>71</v>
      </c>
      <c r="E307" s="51">
        <f>E229-E291</f>
        <v>0.49236476280562064</v>
      </c>
      <c r="F307" s="51">
        <f t="shared" si="39"/>
        <v>0.62329096200199852</v>
      </c>
      <c r="G307" s="160">
        <f t="shared" si="39"/>
        <v>0.62329096200199852</v>
      </c>
      <c r="H307" s="144">
        <f t="shared" si="39"/>
        <v>0.63152748706529527</v>
      </c>
      <c r="J307" s="103"/>
      <c r="K307" s="103"/>
      <c r="L307" s="103"/>
      <c r="M307" s="103"/>
      <c r="N307" s="103"/>
    </row>
    <row r="308" spans="2:21">
      <c r="B308" s="2" t="s">
        <v>64</v>
      </c>
      <c r="C308" s="2" t="s">
        <v>68</v>
      </c>
      <c r="D308" s="2" t="s">
        <v>71</v>
      </c>
      <c r="E308" s="51">
        <f>E230-E292</f>
        <v>0.49722129778309171</v>
      </c>
      <c r="F308" s="51">
        <f t="shared" si="39"/>
        <v>0.62950402958149121</v>
      </c>
      <c r="G308" s="160">
        <f t="shared" si="39"/>
        <v>0.62950402958149121</v>
      </c>
      <c r="H308" s="144">
        <f t="shared" si="39"/>
        <v>0.637750845508394</v>
      </c>
      <c r="J308" s="103"/>
      <c r="K308" s="103"/>
      <c r="L308" s="103"/>
      <c r="M308" s="103"/>
      <c r="N308" s="103"/>
    </row>
    <row r="309" spans="2:21">
      <c r="B309" s="2" t="s">
        <v>64</v>
      </c>
      <c r="C309" s="2" t="s">
        <v>95</v>
      </c>
      <c r="D309" s="23" t="s">
        <v>71</v>
      </c>
      <c r="E309" s="51">
        <f t="shared" si="39"/>
        <v>0.53084334065241523</v>
      </c>
      <c r="F309" s="51">
        <f t="shared" si="39"/>
        <v>0.66626740635089243</v>
      </c>
      <c r="G309" s="160">
        <f t="shared" si="39"/>
        <v>0.66626740635089243</v>
      </c>
      <c r="H309" s="144">
        <f t="shared" si="39"/>
        <v>0.67148718562501963</v>
      </c>
      <c r="J309" s="103"/>
      <c r="K309" s="103"/>
      <c r="L309" s="103"/>
      <c r="M309" s="103"/>
      <c r="N309" s="103"/>
    </row>
    <row r="310" spans="2:21">
      <c r="B310" s="2" t="s">
        <v>70</v>
      </c>
      <c r="C310" s="2" t="s">
        <v>65</v>
      </c>
      <c r="D310" s="2" t="s">
        <v>71</v>
      </c>
      <c r="E310" s="51">
        <f t="shared" si="39"/>
        <v>0.30151498247874492</v>
      </c>
      <c r="F310" s="51">
        <f t="shared" si="39"/>
        <v>0.30699269439262095</v>
      </c>
      <c r="G310" s="160">
        <f t="shared" si="39"/>
        <v>0.30699269439262095</v>
      </c>
      <c r="H310" s="144">
        <f t="shared" si="39"/>
        <v>0.31669230934126885</v>
      </c>
      <c r="J310" s="103"/>
      <c r="K310" s="103"/>
      <c r="L310" s="103"/>
      <c r="M310" s="103"/>
      <c r="N310" s="103"/>
    </row>
    <row r="311" spans="2:21">
      <c r="B311" s="2" t="s">
        <v>70</v>
      </c>
      <c r="C311" s="2" t="s">
        <v>68</v>
      </c>
      <c r="D311" s="2" t="s">
        <v>71</v>
      </c>
      <c r="E311" s="51">
        <f t="shared" si="39"/>
        <v>0.30410899281509474</v>
      </c>
      <c r="F311" s="51">
        <f t="shared" si="39"/>
        <v>0.30964187283389527</v>
      </c>
      <c r="G311" s="160">
        <f t="shared" si="39"/>
        <v>0.30964187283389527</v>
      </c>
      <c r="H311" s="144">
        <f t="shared" si="39"/>
        <v>0.3193692604677531</v>
      </c>
      <c r="J311" s="103"/>
      <c r="K311" s="103"/>
      <c r="L311" s="103"/>
      <c r="M311" s="103"/>
      <c r="N311" s="103"/>
    </row>
    <row r="312" spans="2:21">
      <c r="B312" s="2" t="s">
        <v>70</v>
      </c>
      <c r="C312" s="2" t="s">
        <v>95</v>
      </c>
      <c r="D312" s="23" t="s">
        <v>71</v>
      </c>
      <c r="E312" s="51">
        <f t="shared" si="39"/>
        <v>0.32682173828210714</v>
      </c>
      <c r="F312" s="51">
        <f t="shared" si="39"/>
        <v>0.33460107164074065</v>
      </c>
      <c r="G312" s="160">
        <f t="shared" si="39"/>
        <v>0.33460107164074065</v>
      </c>
      <c r="H312" s="144">
        <f t="shared" si="39"/>
        <v>0.34099672327052605</v>
      </c>
      <c r="J312" s="103"/>
      <c r="K312" s="103"/>
      <c r="L312" s="103"/>
      <c r="M312" s="103"/>
      <c r="N312" s="103"/>
    </row>
    <row r="313" spans="2:21">
      <c r="E313" s="26"/>
      <c r="F313" s="26"/>
      <c r="G313" s="26"/>
      <c r="H313" s="124"/>
      <c r="I313" s="8"/>
    </row>
    <row r="314" spans="2:21">
      <c r="B314" s="104" t="s">
        <v>123</v>
      </c>
      <c r="C314" s="68"/>
      <c r="D314" s="68"/>
      <c r="E314" s="68"/>
      <c r="F314" s="105"/>
      <c r="G314" s="68"/>
      <c r="H314" s="121"/>
      <c r="I314" s="96"/>
    </row>
    <row r="315" spans="2:21" ht="25.5">
      <c r="B315" s="2"/>
      <c r="C315" s="2"/>
      <c r="D315" s="2"/>
      <c r="E315" s="24" t="s">
        <v>50</v>
      </c>
      <c r="F315" s="24" t="s">
        <v>51</v>
      </c>
      <c r="G315" s="146" t="s">
        <v>52</v>
      </c>
      <c r="H315" s="117" t="s">
        <v>53</v>
      </c>
      <c r="I315" s="96"/>
    </row>
    <row r="316" spans="2:21">
      <c r="B316" s="5" t="s">
        <v>55</v>
      </c>
      <c r="C316" s="5" t="s">
        <v>56</v>
      </c>
      <c r="D316" s="5" t="s">
        <v>57</v>
      </c>
      <c r="E316" s="22" t="s">
        <v>58</v>
      </c>
      <c r="F316" s="22" t="s">
        <v>59</v>
      </c>
      <c r="G316" s="147" t="s">
        <v>60</v>
      </c>
      <c r="H316" s="118" t="s">
        <v>61</v>
      </c>
      <c r="I316" t="s">
        <v>124</v>
      </c>
      <c r="P316" s="106"/>
    </row>
    <row r="317" spans="2:21">
      <c r="B317" s="2" t="s">
        <v>64</v>
      </c>
      <c r="C317" s="2" t="s">
        <v>65</v>
      </c>
      <c r="D317" s="23" t="s">
        <v>66</v>
      </c>
      <c r="E317" s="16">
        <f>(('Customer Numbers - N Wales &amp; M'!$D$16*E$285)+('Customer Numbers - N Wales &amp; M'!$D$17*E$286)+('Customer Numbers - N Wales &amp; M'!$D$18*E$287))</f>
        <v>9.1112318246602819E-3</v>
      </c>
      <c r="F317" s="16">
        <f>(('Customer Numbers - N Wales &amp; M'!$D$16*F$285)+('Customer Numbers - N Wales &amp; M'!$D$17*F$286)+('Customer Numbers - N Wales &amp; M'!$D$18*F$287))</f>
        <v>6.8028951857352915E-3</v>
      </c>
      <c r="G317" s="150">
        <f>(('Customer Numbers - N Wales &amp; M'!$D$16*G$285)+('Customer Numbers - N Wales &amp; M'!$D$17*G$286)+('Customer Numbers - N Wales &amp; M'!$D$18*G$287))</f>
        <v>4.0596412328834288E-3</v>
      </c>
      <c r="H317" s="123">
        <f>(('Customer Numbers - N Wales &amp; M'!$D$16*H$285)+('Customer Numbers - N Wales &amp; M'!$D$17*H$286)+('Customer Numbers - N Wales &amp; M'!$D$18*H$287))</f>
        <v>3.6744493014374924E-3</v>
      </c>
      <c r="I317" s="99"/>
      <c r="J317" s="56"/>
      <c r="K317" s="56"/>
      <c r="L317" s="56"/>
      <c r="M317" s="56"/>
      <c r="N317" s="56"/>
      <c r="O317" s="11"/>
      <c r="P317" s="56"/>
      <c r="Q317" s="56"/>
      <c r="R317" s="56"/>
      <c r="S317" s="56"/>
      <c r="T317" s="56"/>
      <c r="U317" s="107"/>
    </row>
    <row r="318" spans="2:21">
      <c r="B318" s="2" t="s">
        <v>64</v>
      </c>
      <c r="C318" s="2" t="s">
        <v>68</v>
      </c>
      <c r="D318" s="23" t="s">
        <v>66</v>
      </c>
      <c r="E318" s="16">
        <f>(('Customer Numbers - N Wales &amp; M'!$D$16*E$285)+('Customer Numbers - N Wales &amp; M'!$D$17*E$286)+('Customer Numbers - N Wales &amp; M'!$D$18*E$287))</f>
        <v>9.1112318246602819E-3</v>
      </c>
      <c r="F318" s="16">
        <f>(('Customer Numbers - N Wales &amp; M'!$D$16*F$285)+('Customer Numbers - N Wales &amp; M'!$D$17*F$286)+('Customer Numbers - N Wales &amp; M'!$D$18*F$287))</f>
        <v>6.8028951857352915E-3</v>
      </c>
      <c r="G318" s="150">
        <f>(('Customer Numbers - N Wales &amp; M'!$D$16*G$285)+('Customer Numbers - N Wales &amp; M'!$D$17*G$286)+('Customer Numbers - N Wales &amp; M'!$D$18*G$287))</f>
        <v>4.0596412328834288E-3</v>
      </c>
      <c r="H318" s="123">
        <f>(('Customer Numbers - N Wales &amp; M'!$D$16*H$285)+('Customer Numbers - N Wales &amp; M'!$D$17*H$286)+('Customer Numbers - N Wales &amp; M'!$D$18*H$287))</f>
        <v>3.6744493014374924E-3</v>
      </c>
      <c r="I318" s="99"/>
      <c r="J318" s="56"/>
      <c r="K318" s="56"/>
      <c r="L318" s="56"/>
      <c r="M318" s="56"/>
      <c r="N318" s="56"/>
      <c r="O318" s="11"/>
      <c r="P318" s="56"/>
      <c r="Q318" s="56"/>
      <c r="R318" s="56"/>
      <c r="S318" s="56"/>
      <c r="T318" s="56"/>
      <c r="U318" s="107"/>
    </row>
    <row r="319" spans="2:21">
      <c r="B319" s="2" t="s">
        <v>64</v>
      </c>
      <c r="C319" s="2" t="s">
        <v>69</v>
      </c>
      <c r="D319" s="23" t="s">
        <v>66</v>
      </c>
      <c r="E319" s="16">
        <f>(('Customer Numbers - N Wales &amp; M'!$D$16*E$285)+('Customer Numbers - N Wales &amp; M'!$D$17*E$286)+('Customer Numbers - N Wales &amp; M'!$D$18*E$287))</f>
        <v>9.1112318246602819E-3</v>
      </c>
      <c r="F319" s="16">
        <f>(('Customer Numbers - N Wales &amp; M'!$D$16*F$285)+('Customer Numbers - N Wales &amp; M'!$D$17*F$286)+('Customer Numbers - N Wales &amp; M'!$D$18*F$287))</f>
        <v>6.8028951857352915E-3</v>
      </c>
      <c r="G319" s="150">
        <f>(('Customer Numbers - N Wales &amp; M'!$D$16*G$285)+('Customer Numbers - N Wales &amp; M'!$D$17*G$286)+('Customer Numbers - N Wales &amp; M'!$D$18*G$287))</f>
        <v>4.0596412328834288E-3</v>
      </c>
      <c r="H319" s="123">
        <f>(('Customer Numbers - N Wales &amp; M'!$D$16*H$285)+('Customer Numbers - N Wales &amp; M'!$D$17*H$286)+('Customer Numbers - N Wales &amp; M'!$D$18*H$287))</f>
        <v>3.6744493014374924E-3</v>
      </c>
      <c r="I319" s="99"/>
      <c r="J319" s="56"/>
      <c r="K319" s="56"/>
      <c r="L319" s="56"/>
      <c r="M319" s="56"/>
      <c r="N319" s="56"/>
      <c r="O319" s="11"/>
      <c r="P319" s="56"/>
      <c r="Q319" s="56"/>
      <c r="R319" s="56"/>
      <c r="S319" s="56"/>
      <c r="T319" s="56"/>
      <c r="U319" s="107"/>
    </row>
    <row r="320" spans="2:21">
      <c r="B320" s="2" t="s">
        <v>70</v>
      </c>
      <c r="C320" s="2" t="s">
        <v>65</v>
      </c>
      <c r="D320" s="23" t="s">
        <v>66</v>
      </c>
      <c r="E320" s="16">
        <f>(('Customer Numbers - N Wales &amp; M'!$D$21*E$288)+('Customer Numbers - N Wales &amp; M'!$D$22*E$289)+('Customer Numbers - N Wales &amp; M'!$D$23*E$290))</f>
        <v>2.1450435749622086E-3</v>
      </c>
      <c r="F320" s="16">
        <f>(('Customer Numbers - N Wales &amp; M'!$D$21*F$288)+('Customer Numbers - N Wales &amp; M'!$D$22*F$289)+('Customer Numbers - N Wales &amp; M'!$D$23*F$290))</f>
        <v>1.5877626988956173E-3</v>
      </c>
      <c r="G320" s="150">
        <f>(('Customer Numbers - N Wales &amp; M'!$D$21*G$288)+('Customer Numbers - N Wales &amp; M'!$D$22*G$289)+('Customer Numbers - N Wales &amp; M'!$D$23*G$290))</f>
        <v>9.4848713314046179E-4</v>
      </c>
      <c r="H320" s="123">
        <f>(('Customer Numbers - N Wales &amp; M'!$D$21*H$288)+('Customer Numbers - N Wales &amp; M'!$D$22*H$289)+('Customer Numbers - N Wales &amp; M'!$D$23*H$290))</f>
        <v>2.1004007004897679E-3</v>
      </c>
      <c r="I320" s="99"/>
      <c r="J320" s="56"/>
      <c r="K320" s="56"/>
      <c r="L320" s="56"/>
      <c r="M320" s="56"/>
      <c r="N320" s="56"/>
      <c r="P320" s="56"/>
      <c r="Q320" s="56"/>
      <c r="R320" s="56"/>
      <c r="S320" s="56"/>
      <c r="T320" s="56"/>
    </row>
    <row r="321" spans="2:20">
      <c r="B321" s="2" t="s">
        <v>70</v>
      </c>
      <c r="C321" s="2" t="s">
        <v>68</v>
      </c>
      <c r="D321" s="23" t="s">
        <v>66</v>
      </c>
      <c r="E321" s="16">
        <f>(('Customer Numbers - N Wales &amp; M'!$D$21*E$288)+('Customer Numbers - N Wales &amp; M'!$D$22*E$289)+('Customer Numbers - N Wales &amp; M'!$D$23*E$290))</f>
        <v>2.1450435749622086E-3</v>
      </c>
      <c r="F321" s="16">
        <f>(('Customer Numbers - N Wales &amp; M'!$D$21*F$288)+('Customer Numbers - N Wales &amp; M'!$D$22*F$289)+('Customer Numbers - N Wales &amp; M'!$D$23*F$290))</f>
        <v>1.5877626988956173E-3</v>
      </c>
      <c r="G321" s="150">
        <f>(('Customer Numbers - N Wales &amp; M'!$D$21*G$288)+('Customer Numbers - N Wales &amp; M'!$D$22*G$289)+('Customer Numbers - N Wales &amp; M'!$D$23*G$290))</f>
        <v>9.4848713314046179E-4</v>
      </c>
      <c r="H321" s="123">
        <f>(('Customer Numbers - N Wales &amp; M'!$D$21*H$288)+('Customer Numbers - N Wales &amp; M'!$D$22*H$289)+('Customer Numbers - N Wales &amp; M'!$D$23*H$290))</f>
        <v>2.1004007004897679E-3</v>
      </c>
      <c r="I321" s="99"/>
      <c r="J321" s="56"/>
      <c r="K321" s="56"/>
      <c r="L321" s="56"/>
      <c r="M321" s="56"/>
      <c r="N321" s="56"/>
      <c r="P321" s="56"/>
      <c r="Q321" s="56"/>
      <c r="R321" s="56"/>
      <c r="S321" s="56"/>
      <c r="T321" s="56"/>
    </row>
    <row r="322" spans="2:20">
      <c r="B322" s="2" t="s">
        <v>70</v>
      </c>
      <c r="C322" s="2" t="s">
        <v>69</v>
      </c>
      <c r="D322" s="23" t="s">
        <v>66</v>
      </c>
      <c r="E322" s="16">
        <f>(('Customer Numbers - N Wales &amp; M'!$D$21*E$288)+('Customer Numbers - N Wales &amp; M'!$D$22*E$289)+('Customer Numbers - N Wales &amp; M'!$D$23*E$290))</f>
        <v>2.1450435749622086E-3</v>
      </c>
      <c r="F322" s="16">
        <f>(('Customer Numbers - N Wales &amp; M'!$D$21*F$288)+('Customer Numbers - N Wales &amp; M'!$D$22*F$289)+('Customer Numbers - N Wales &amp; M'!$D$23*F$290))</f>
        <v>1.5877626988956173E-3</v>
      </c>
      <c r="G322" s="150">
        <f>(('Customer Numbers - N Wales &amp; M'!$D$21*G$288)+('Customer Numbers - N Wales &amp; M'!$D$22*G$289)+('Customer Numbers - N Wales &amp; M'!$D$23*G$290))</f>
        <v>9.4848713314046179E-4</v>
      </c>
      <c r="H322" s="123">
        <f>(('Customer Numbers - N Wales &amp; M'!$D$21*H$288)+('Customer Numbers - N Wales &amp; M'!$D$22*H$289)+('Customer Numbers - N Wales &amp; M'!$D$23*H$290))</f>
        <v>2.1004007004897679E-3</v>
      </c>
      <c r="I322" s="99"/>
      <c r="J322" s="56"/>
      <c r="K322" s="56"/>
      <c r="L322" s="56"/>
      <c r="M322" s="56"/>
      <c r="N322" s="56"/>
      <c r="P322" s="56"/>
      <c r="Q322" s="56"/>
      <c r="R322" s="56"/>
      <c r="S322" s="56"/>
      <c r="T322" s="56"/>
    </row>
    <row r="323" spans="2:20">
      <c r="B323" s="2" t="s">
        <v>64</v>
      </c>
      <c r="C323" s="2" t="s">
        <v>65</v>
      </c>
      <c r="D323" s="23" t="s">
        <v>71</v>
      </c>
      <c r="E323" s="16">
        <f>(('Customer Numbers - N Wales &amp; M'!$D$16*E$291)+('Customer Numbers - N Wales &amp; M'!$D$17*E$292)+('Customer Numbers - N Wales &amp; M'!$D$18*E$293))</f>
        <v>6.2239643004892023E-3</v>
      </c>
      <c r="F323" s="16">
        <f>(('Customer Numbers - N Wales &amp; M'!$D$16*F$291)+('Customer Numbers - N Wales &amp; M'!$D$17*F$292)+('Customer Numbers - N Wales &amp; M'!$D$18*F$293))</f>
        <v>7.9624487398268634E-3</v>
      </c>
      <c r="G323" s="150">
        <f>(('Customer Numbers - N Wales &amp; M'!$D$16*G$291)+('Customer Numbers - N Wales &amp; M'!$D$17*G$292)+('Customer Numbers - N Wales &amp; M'!$D$18*G$293))</f>
        <v>7.9624487398268634E-3</v>
      </c>
      <c r="H323" s="123">
        <f>(('Customer Numbers - N Wales &amp; M'!$D$16*H$291)+('Customer Numbers - N Wales &amp; M'!$D$17*H$292)+('Customer Numbers - N Wales &amp; M'!$D$18*H$293))</f>
        <v>7.9756371484355215E-3</v>
      </c>
      <c r="I323" s="99"/>
      <c r="J323" s="56"/>
      <c r="K323" s="56"/>
      <c r="L323" s="56"/>
      <c r="M323" s="56"/>
      <c r="N323" s="56"/>
      <c r="P323" s="56"/>
      <c r="Q323" s="56"/>
      <c r="R323" s="56"/>
      <c r="S323" s="56"/>
      <c r="T323" s="56"/>
    </row>
    <row r="324" spans="2:20">
      <c r="B324" s="2" t="s">
        <v>64</v>
      </c>
      <c r="C324" s="2" t="s">
        <v>68</v>
      </c>
      <c r="D324" s="23" t="s">
        <v>71</v>
      </c>
      <c r="E324" s="16">
        <f>(('Customer Numbers - N Wales &amp; M'!$D$16*E$291)+('Customer Numbers - N Wales &amp; M'!$D$17*E$292)+('Customer Numbers - N Wales &amp; M'!$D$18*E$293))</f>
        <v>6.2239643004892023E-3</v>
      </c>
      <c r="F324" s="16">
        <f>(('Customer Numbers - N Wales &amp; M'!$D$16*F$291)+('Customer Numbers - N Wales &amp; M'!$D$17*F$292)+('Customer Numbers - N Wales &amp; M'!$D$18*F$293))</f>
        <v>7.9624487398268634E-3</v>
      </c>
      <c r="G324" s="150">
        <f>(('Customer Numbers - N Wales &amp; M'!$D$16*G$291)+('Customer Numbers - N Wales &amp; M'!$D$17*G$292)+('Customer Numbers - N Wales &amp; M'!$D$18*G$293))</f>
        <v>7.9624487398268634E-3</v>
      </c>
      <c r="H324" s="123">
        <f>(('Customer Numbers - N Wales &amp; M'!$D$16*H$291)+('Customer Numbers - N Wales &amp; M'!$D$17*H$292)+('Customer Numbers - N Wales &amp; M'!$D$18*H$293))</f>
        <v>7.9756371484355215E-3</v>
      </c>
      <c r="I324" s="99"/>
      <c r="J324" s="56"/>
      <c r="K324" s="56"/>
      <c r="L324" s="56"/>
      <c r="M324" s="56"/>
      <c r="N324" s="56"/>
      <c r="P324" s="56"/>
      <c r="Q324" s="56"/>
      <c r="R324" s="56"/>
      <c r="S324" s="56"/>
      <c r="T324" s="56"/>
    </row>
    <row r="325" spans="2:20">
      <c r="B325" s="2" t="s">
        <v>64</v>
      </c>
      <c r="C325" s="2" t="s">
        <v>69</v>
      </c>
      <c r="D325" s="23" t="s">
        <v>71</v>
      </c>
      <c r="E325" s="16">
        <f>(('Customer Numbers - N Wales &amp; M'!$D$16*E$291)+('Customer Numbers - N Wales &amp; M'!$D$17*E$292)+('Customer Numbers - N Wales &amp; M'!$D$18*E$293))</f>
        <v>6.2239643004892023E-3</v>
      </c>
      <c r="F325" s="16">
        <f>(('Customer Numbers - N Wales &amp; M'!$D$16*F$291)+('Customer Numbers - N Wales &amp; M'!$D$17*F$292)+('Customer Numbers - N Wales &amp; M'!$D$18*F$293))</f>
        <v>7.9624487398268634E-3</v>
      </c>
      <c r="G325" s="150">
        <f>(('Customer Numbers - N Wales &amp; M'!$D$16*G$291)+('Customer Numbers - N Wales &amp; M'!$D$17*G$292)+('Customer Numbers - N Wales &amp; M'!$D$18*G$293))</f>
        <v>7.9624487398268634E-3</v>
      </c>
      <c r="H325" s="123">
        <f>(('Customer Numbers - N Wales &amp; M'!$D$16*H$291)+('Customer Numbers - N Wales &amp; M'!$D$17*H$292)+('Customer Numbers - N Wales &amp; M'!$D$18*H$293))</f>
        <v>7.9756371484355215E-3</v>
      </c>
      <c r="I325" s="99"/>
      <c r="J325" s="56"/>
      <c r="K325" s="56"/>
      <c r="L325" s="56"/>
      <c r="M325" s="56"/>
      <c r="N325" s="56"/>
      <c r="P325" s="56"/>
      <c r="Q325" s="56"/>
      <c r="R325" s="56"/>
      <c r="S325" s="56"/>
      <c r="T325" s="56"/>
    </row>
    <row r="326" spans="2:20">
      <c r="B326" s="2" t="s">
        <v>70</v>
      </c>
      <c r="C326" s="2" t="s">
        <v>65</v>
      </c>
      <c r="D326" s="23" t="s">
        <v>71</v>
      </c>
      <c r="E326" s="16">
        <f>(('Customer Numbers - N Wales &amp; M'!$D$21*E$294)+('Customer Numbers - N Wales &amp; M'!$D$22*E$295)+('Customer Numbers - N Wales &amp; M'!$D$23*E$296))</f>
        <v>3.4307753151964632E-3</v>
      </c>
      <c r="F326" s="16">
        <f>(('Customer Numbers - N Wales &amp; M'!$D$21*F$294)+('Customer Numbers - N Wales &amp; M'!$D$22*F$295)+('Customer Numbers - N Wales &amp; M'!$D$23*F$296))</f>
        <v>3.5037393161138951E-3</v>
      </c>
      <c r="G326" s="150">
        <f>(('Customer Numbers - N Wales &amp; M'!$D$21*G$294)+('Customer Numbers - N Wales &amp; M'!$D$22*G$295)+('Customer Numbers - N Wales &amp; M'!$D$23*G$296))</f>
        <v>3.5037393161138951E-3</v>
      </c>
      <c r="H326" s="123">
        <f>(('Customer Numbers - N Wales &amp; M'!$D$21*H$294)+('Customer Numbers - N Wales &amp; M'!$D$22*H$295)+('Customer Numbers - N Wales &amp; M'!$D$23*H$296))</f>
        <v>3.5404707976811707E-3</v>
      </c>
      <c r="I326" s="99"/>
      <c r="J326" s="56"/>
      <c r="K326" s="56"/>
      <c r="L326" s="56"/>
      <c r="M326" s="56"/>
      <c r="N326" s="56"/>
      <c r="P326" s="56"/>
      <c r="Q326" s="56"/>
      <c r="R326" s="56"/>
      <c r="S326" s="56"/>
      <c r="T326" s="56"/>
    </row>
    <row r="327" spans="2:20">
      <c r="B327" s="2" t="s">
        <v>70</v>
      </c>
      <c r="C327" s="2" t="s">
        <v>68</v>
      </c>
      <c r="D327" s="23" t="s">
        <v>71</v>
      </c>
      <c r="E327" s="16">
        <f>(('Customer Numbers - N Wales &amp; M'!$D$21*E$294)+('Customer Numbers - N Wales &amp; M'!$D$22*E$295)+('Customer Numbers - N Wales &amp; M'!$D$23*E$296))</f>
        <v>3.4307753151964632E-3</v>
      </c>
      <c r="F327" s="16">
        <f>(('Customer Numbers - N Wales &amp; M'!$D$21*F$294)+('Customer Numbers - N Wales &amp; M'!$D$22*F$295)+('Customer Numbers - N Wales &amp; M'!$D$23*F$296))</f>
        <v>3.5037393161138951E-3</v>
      </c>
      <c r="G327" s="150">
        <f>(('Customer Numbers - N Wales &amp; M'!$D$21*G$294)+('Customer Numbers - N Wales &amp; M'!$D$22*G$295)+('Customer Numbers - N Wales &amp; M'!$D$23*G$296))</f>
        <v>3.5037393161138951E-3</v>
      </c>
      <c r="H327" s="123">
        <f>(('Customer Numbers - N Wales &amp; M'!$D$21*H$294)+('Customer Numbers - N Wales &amp; M'!$D$22*H$295)+('Customer Numbers - N Wales &amp; M'!$D$23*H$296))</f>
        <v>3.5404707976811707E-3</v>
      </c>
      <c r="I327" s="99"/>
      <c r="J327" s="56"/>
      <c r="K327" s="56"/>
      <c r="L327" s="56"/>
      <c r="M327" s="56"/>
      <c r="N327" s="56"/>
      <c r="P327" s="56"/>
      <c r="Q327" s="56"/>
      <c r="R327" s="56"/>
      <c r="S327" s="56"/>
      <c r="T327" s="56"/>
    </row>
    <row r="328" spans="2:20">
      <c r="B328" s="2" t="s">
        <v>70</v>
      </c>
      <c r="C328" s="2" t="s">
        <v>69</v>
      </c>
      <c r="D328" s="23" t="s">
        <v>71</v>
      </c>
      <c r="E328" s="16">
        <f>(('Customer Numbers - N Wales &amp; M'!$D$21*E$294)+('Customer Numbers - N Wales &amp; M'!$D$22*E$295)+('Customer Numbers - N Wales &amp; M'!$D$23*E$296))</f>
        <v>3.4307753151964632E-3</v>
      </c>
      <c r="F328" s="16">
        <f>(('Customer Numbers - N Wales &amp; M'!$D$21*F$294)+('Customer Numbers - N Wales &amp; M'!$D$22*F$295)+('Customer Numbers - N Wales &amp; M'!$D$23*F$296))</f>
        <v>3.5037393161138951E-3</v>
      </c>
      <c r="G328" s="150">
        <f>(('Customer Numbers - N Wales &amp; M'!$D$21*G$294)+('Customer Numbers - N Wales &amp; M'!$D$22*G$295)+('Customer Numbers - N Wales &amp; M'!$D$23*G$296))</f>
        <v>3.5037393161138951E-3</v>
      </c>
      <c r="H328" s="123">
        <f>(('Customer Numbers - N Wales &amp; M'!$D$21*H$294)+('Customer Numbers - N Wales &amp; M'!$D$22*H$295)+('Customer Numbers - N Wales &amp; M'!$D$23*H$296))</f>
        <v>3.5404707976811707E-3</v>
      </c>
      <c r="I328" s="99"/>
      <c r="J328" s="56"/>
      <c r="K328" s="56"/>
      <c r="L328" s="56"/>
      <c r="M328" s="56"/>
      <c r="N328" s="56"/>
      <c r="P328" s="56"/>
      <c r="Q328" s="56"/>
      <c r="R328" s="56"/>
      <c r="S328" s="56"/>
      <c r="T328" s="56"/>
    </row>
    <row r="329" spans="2:20">
      <c r="E329" s="26"/>
      <c r="F329" s="26"/>
      <c r="G329" s="26"/>
      <c r="H329" s="124"/>
      <c r="I329" s="101"/>
    </row>
    <row r="330" spans="2:20" s="82" customFormat="1">
      <c r="B330" s="81" t="s">
        <v>29</v>
      </c>
      <c r="F330" s="108"/>
      <c r="G330" s="109" t="s">
        <v>125</v>
      </c>
      <c r="H330" s="132"/>
      <c r="I330" s="110"/>
    </row>
    <row r="331" spans="2:20" ht="25.5">
      <c r="B331" s="2"/>
      <c r="C331" s="2"/>
      <c r="D331" s="2"/>
      <c r="E331" s="24" t="s">
        <v>50</v>
      </c>
      <c r="F331" s="24" t="s">
        <v>51</v>
      </c>
      <c r="G331" s="146" t="s">
        <v>52</v>
      </c>
      <c r="H331" s="117" t="s">
        <v>53</v>
      </c>
    </row>
    <row r="332" spans="2:20">
      <c r="B332" s="5" t="s">
        <v>55</v>
      </c>
      <c r="C332" s="5" t="s">
        <v>56</v>
      </c>
      <c r="D332" s="5" t="s">
        <v>57</v>
      </c>
      <c r="E332" s="22" t="s">
        <v>58</v>
      </c>
      <c r="F332" s="22" t="s">
        <v>59</v>
      </c>
      <c r="G332" s="147" t="s">
        <v>60</v>
      </c>
      <c r="H332" s="118" t="s">
        <v>61</v>
      </c>
      <c r="I332" t="s">
        <v>126</v>
      </c>
    </row>
    <row r="333" spans="2:20">
      <c r="B333" s="2" t="s">
        <v>64</v>
      </c>
      <c r="C333" s="2" t="s">
        <v>65</v>
      </c>
      <c r="D333" s="23" t="s">
        <v>66</v>
      </c>
      <c r="E333" s="16">
        <f t="shared" ref="E333:H344" si="40">E301+E317</f>
        <v>0.70080534335637212</v>
      </c>
      <c r="F333" s="16">
        <f t="shared" si="40"/>
        <v>0.52310265907127096</v>
      </c>
      <c r="G333" s="150">
        <f t="shared" si="40"/>
        <v>0.31185565429806505</v>
      </c>
      <c r="H333" s="123">
        <f t="shared" si="40"/>
        <v>0.28339404193519907</v>
      </c>
      <c r="I333" s="8" t="s">
        <v>127</v>
      </c>
      <c r="K333" s="56"/>
      <c r="L333" s="56"/>
      <c r="M333" s="56"/>
      <c r="N333" s="56"/>
    </row>
    <row r="334" spans="2:20">
      <c r="B334" s="2" t="s">
        <v>64</v>
      </c>
      <c r="C334" s="2" t="s">
        <v>68</v>
      </c>
      <c r="D334" s="23" t="s">
        <v>66</v>
      </c>
      <c r="E334" s="16">
        <f t="shared" si="40"/>
        <v>0.69726548761159002</v>
      </c>
      <c r="F334" s="16">
        <f t="shared" si="40"/>
        <v>0.51661446056796256</v>
      </c>
      <c r="G334" s="150">
        <f t="shared" si="40"/>
        <v>0.30424428112129442</v>
      </c>
      <c r="H334" s="123">
        <f t="shared" si="40"/>
        <v>0.28186112042731237</v>
      </c>
      <c r="J334" s="56"/>
      <c r="K334" s="56"/>
      <c r="L334" s="56"/>
      <c r="M334" s="56"/>
      <c r="N334" s="56"/>
    </row>
    <row r="335" spans="2:20">
      <c r="B335" s="2" t="s">
        <v>64</v>
      </c>
      <c r="C335" s="2" t="s">
        <v>69</v>
      </c>
      <c r="D335" s="23" t="s">
        <v>66</v>
      </c>
      <c r="E335" s="16">
        <f t="shared" si="40"/>
        <v>0.71716485004664499</v>
      </c>
      <c r="F335" s="16">
        <f t="shared" si="40"/>
        <v>0.53531747386755801</v>
      </c>
      <c r="G335" s="150">
        <f t="shared" si="40"/>
        <v>0.31914486932272385</v>
      </c>
      <c r="H335" s="123">
        <f t="shared" si="40"/>
        <v>0.28988027958584295</v>
      </c>
      <c r="J335" s="56"/>
      <c r="K335" s="56"/>
      <c r="L335" s="56"/>
      <c r="M335" s="56"/>
      <c r="N335" s="56"/>
    </row>
    <row r="336" spans="2:20">
      <c r="B336" s="2" t="s">
        <v>70</v>
      </c>
      <c r="C336" s="2" t="s">
        <v>65</v>
      </c>
      <c r="D336" s="23" t="s">
        <v>66</v>
      </c>
      <c r="E336" s="16">
        <f t="shared" si="40"/>
        <v>0.17141206760643146</v>
      </c>
      <c r="F336" s="16">
        <f t="shared" si="40"/>
        <v>0.12682145283378909</v>
      </c>
      <c r="G336" s="150">
        <f t="shared" si="40"/>
        <v>7.5670083026273677E-2</v>
      </c>
      <c r="H336" s="123">
        <f t="shared" si="40"/>
        <v>6.8856164060094871E-2</v>
      </c>
      <c r="J336" s="56"/>
      <c r="K336" s="56"/>
      <c r="L336" s="56"/>
      <c r="M336" s="56"/>
      <c r="N336" s="56"/>
    </row>
    <row r="337" spans="2:14">
      <c r="B337" s="2" t="s">
        <v>70</v>
      </c>
      <c r="C337" s="2" t="s">
        <v>68</v>
      </c>
      <c r="D337" s="23" t="s">
        <v>66</v>
      </c>
      <c r="E337" s="16">
        <f t="shared" si="40"/>
        <v>0.17760070427500504</v>
      </c>
      <c r="F337" s="16">
        <f t="shared" si="40"/>
        <v>0.1300538163982134</v>
      </c>
      <c r="G337" s="150">
        <f t="shared" si="40"/>
        <v>7.4738250301127518E-2</v>
      </c>
      <c r="H337" s="123">
        <f t="shared" si="40"/>
        <v>6.8860089036742719E-2</v>
      </c>
      <c r="J337" s="56"/>
      <c r="K337" s="56"/>
      <c r="L337" s="56"/>
      <c r="M337" s="56"/>
      <c r="N337" s="56"/>
    </row>
    <row r="338" spans="2:14">
      <c r="B338" s="2" t="s">
        <v>70</v>
      </c>
      <c r="C338" s="2" t="s">
        <v>69</v>
      </c>
      <c r="D338" s="23" t="s">
        <v>66</v>
      </c>
      <c r="E338" s="16">
        <f t="shared" si="40"/>
        <v>0.17540807037800393</v>
      </c>
      <c r="F338" s="16">
        <f t="shared" si="40"/>
        <v>0.1297792967766554</v>
      </c>
      <c r="G338" s="150">
        <f t="shared" si="40"/>
        <v>7.7437020191126776E-2</v>
      </c>
      <c r="H338" s="123">
        <f t="shared" si="40"/>
        <v>7.2320340060674851E-2</v>
      </c>
      <c r="J338" s="56"/>
      <c r="K338" s="56"/>
      <c r="L338" s="56"/>
      <c r="M338" s="56"/>
      <c r="N338" s="56"/>
    </row>
    <row r="339" spans="2:14">
      <c r="B339" s="2" t="s">
        <v>64</v>
      </c>
      <c r="C339" s="2" t="s">
        <v>65</v>
      </c>
      <c r="D339" s="23" t="s">
        <v>71</v>
      </c>
      <c r="E339" s="16">
        <f t="shared" si="40"/>
        <v>0.49858872710610985</v>
      </c>
      <c r="F339" s="16">
        <f t="shared" si="40"/>
        <v>0.63125341074182539</v>
      </c>
      <c r="G339" s="150">
        <f t="shared" si="40"/>
        <v>0.63125341074182539</v>
      </c>
      <c r="H339" s="123">
        <f t="shared" si="40"/>
        <v>0.63950312421373079</v>
      </c>
      <c r="J339" s="56"/>
      <c r="K339" s="56"/>
      <c r="L339" s="56"/>
      <c r="M339" s="56"/>
      <c r="N339" s="56"/>
    </row>
    <row r="340" spans="2:14">
      <c r="B340" s="2" t="s">
        <v>64</v>
      </c>
      <c r="C340" s="2" t="s">
        <v>68</v>
      </c>
      <c r="D340" s="23" t="s">
        <v>71</v>
      </c>
      <c r="E340" s="16">
        <f t="shared" si="40"/>
        <v>0.50344526208358087</v>
      </c>
      <c r="F340" s="16">
        <f t="shared" si="40"/>
        <v>0.63746647832131809</v>
      </c>
      <c r="G340" s="150">
        <f t="shared" si="40"/>
        <v>0.63746647832131809</v>
      </c>
      <c r="H340" s="123">
        <f t="shared" si="40"/>
        <v>0.64572648265682953</v>
      </c>
      <c r="J340" s="56"/>
      <c r="K340" s="56"/>
      <c r="L340" s="56"/>
      <c r="M340" s="56"/>
      <c r="N340" s="56"/>
    </row>
    <row r="341" spans="2:14">
      <c r="B341" s="2" t="s">
        <v>64</v>
      </c>
      <c r="C341" s="2" t="s">
        <v>69</v>
      </c>
      <c r="D341" s="23" t="s">
        <v>71</v>
      </c>
      <c r="E341" s="16">
        <f t="shared" si="40"/>
        <v>0.53706730495290445</v>
      </c>
      <c r="F341" s="16">
        <f t="shared" si="40"/>
        <v>0.67422985509071931</v>
      </c>
      <c r="G341" s="150">
        <f t="shared" si="40"/>
        <v>0.67422985509071931</v>
      </c>
      <c r="H341" s="123">
        <f t="shared" si="40"/>
        <v>0.67946282277345516</v>
      </c>
      <c r="J341" s="56"/>
      <c r="K341" s="56"/>
      <c r="L341" s="56"/>
      <c r="M341" s="56"/>
      <c r="N341" s="56"/>
    </row>
    <row r="342" spans="2:14">
      <c r="B342" s="2" t="s">
        <v>70</v>
      </c>
      <c r="C342" s="2" t="s">
        <v>65</v>
      </c>
      <c r="D342" s="23" t="s">
        <v>71</v>
      </c>
      <c r="E342" s="16">
        <f t="shared" si="40"/>
        <v>0.3049457577939414</v>
      </c>
      <c r="F342" s="16">
        <f t="shared" si="40"/>
        <v>0.31049643370873486</v>
      </c>
      <c r="G342" s="150">
        <f t="shared" si="40"/>
        <v>0.31049643370873486</v>
      </c>
      <c r="H342" s="123">
        <f t="shared" si="40"/>
        <v>0.32023278013895001</v>
      </c>
      <c r="J342" s="56"/>
      <c r="K342" s="56"/>
      <c r="L342" s="56"/>
      <c r="M342" s="56"/>
      <c r="N342" s="56"/>
    </row>
    <row r="343" spans="2:14">
      <c r="B343" s="2" t="s">
        <v>70</v>
      </c>
      <c r="C343" s="2" t="s">
        <v>68</v>
      </c>
      <c r="D343" s="23" t="s">
        <v>71</v>
      </c>
      <c r="E343" s="16">
        <f t="shared" si="40"/>
        <v>0.30753976813029121</v>
      </c>
      <c r="F343" s="16">
        <f t="shared" si="40"/>
        <v>0.31314561215000919</v>
      </c>
      <c r="G343" s="150">
        <f t="shared" si="40"/>
        <v>0.31314561215000919</v>
      </c>
      <c r="H343" s="123">
        <f t="shared" si="40"/>
        <v>0.32290973126543426</v>
      </c>
      <c r="J343" s="56"/>
      <c r="K343" s="56"/>
      <c r="L343" s="56"/>
      <c r="M343" s="56"/>
      <c r="N343" s="56"/>
    </row>
    <row r="344" spans="2:14">
      <c r="B344" s="2" t="s">
        <v>70</v>
      </c>
      <c r="C344" s="2" t="s">
        <v>69</v>
      </c>
      <c r="D344" s="23" t="s">
        <v>71</v>
      </c>
      <c r="E344" s="16">
        <f t="shared" si="40"/>
        <v>0.33025251359730362</v>
      </c>
      <c r="F344" s="16">
        <f t="shared" si="40"/>
        <v>0.33810481095685457</v>
      </c>
      <c r="G344" s="150">
        <f t="shared" si="40"/>
        <v>0.33810481095685457</v>
      </c>
      <c r="H344" s="123">
        <f t="shared" si="40"/>
        <v>0.34453719406820721</v>
      </c>
      <c r="J344" s="56"/>
      <c r="K344" s="56"/>
      <c r="L344" s="56"/>
      <c r="M344" s="56"/>
      <c r="N344" s="56"/>
    </row>
    <row r="345" spans="2:14">
      <c r="D345" s="12"/>
      <c r="E345" s="26"/>
      <c r="F345" s="26"/>
      <c r="G345" s="26"/>
      <c r="H345" s="124"/>
    </row>
    <row r="346" spans="2:14">
      <c r="B346" s="67" t="s">
        <v>72</v>
      </c>
      <c r="C346" s="68"/>
      <c r="D346" s="68"/>
      <c r="E346" s="68"/>
      <c r="F346" s="68"/>
      <c r="G346" s="68"/>
      <c r="H346" s="121"/>
    </row>
    <row r="347" spans="2:14" ht="25.5">
      <c r="B347" s="2"/>
      <c r="C347" s="2"/>
      <c r="D347" s="2"/>
      <c r="E347" s="24" t="s">
        <v>50</v>
      </c>
      <c r="F347" s="24" t="s">
        <v>51</v>
      </c>
      <c r="G347" s="146" t="s">
        <v>52</v>
      </c>
      <c r="H347" s="117" t="s">
        <v>53</v>
      </c>
    </row>
    <row r="348" spans="2:14">
      <c r="B348" s="5"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 t="s">
        <v>64</v>
      </c>
      <c r="C350" s="2" t="s">
        <v>65</v>
      </c>
      <c r="D350" s="23" t="s">
        <v>66</v>
      </c>
      <c r="E350" s="69">
        <f>(E333*'TDCV Values'!$C$4)</f>
        <v>2032.3354957334791</v>
      </c>
      <c r="F350" s="69">
        <f>(F333*'TDCV Values'!$C$4)</f>
        <v>1516.9977113066857</v>
      </c>
      <c r="G350" s="149">
        <f>(G333*'TDCV Values'!$C$4)</f>
        <v>904.38139746438867</v>
      </c>
      <c r="H350" s="122">
        <f>(H333*'TDCV Values'!$D$4)</f>
        <v>821.8427216120773</v>
      </c>
    </row>
    <row r="351" spans="2:14">
      <c r="B351" s="2" t="s">
        <v>64</v>
      </c>
      <c r="C351" s="2" t="s">
        <v>68</v>
      </c>
      <c r="D351" s="23" t="s">
        <v>66</v>
      </c>
      <c r="E351" s="69">
        <f>(E334*'TDCV Values'!$C$4)</f>
        <v>2022.069914073611</v>
      </c>
      <c r="F351" s="69">
        <f>(F334*'TDCV Values'!$C$4)</f>
        <v>1498.1819356470914</v>
      </c>
      <c r="G351" s="149">
        <f>(G334*'TDCV Values'!$C$4)</f>
        <v>882.30841525175379</v>
      </c>
      <c r="H351" s="122">
        <f>(H334*'TDCV Values'!$D$4)</f>
        <v>817.39724923920585</v>
      </c>
    </row>
    <row r="352" spans="2:14">
      <c r="B352" s="2" t="s">
        <v>64</v>
      </c>
      <c r="C352" s="2" t="s">
        <v>69</v>
      </c>
      <c r="D352" s="23" t="s">
        <v>66</v>
      </c>
      <c r="E352" s="69">
        <f>(E335*'TDCV Values'!$C$4)</f>
        <v>2079.7780651352705</v>
      </c>
      <c r="F352" s="69">
        <f>(F335*'TDCV Values'!$C$4)</f>
        <v>1552.4206742159183</v>
      </c>
      <c r="G352" s="149">
        <f>(G335*'TDCV Values'!$C$4)</f>
        <v>925.52012103589914</v>
      </c>
      <c r="H352" s="122">
        <f>(H335*'TDCV Values'!$D$4)</f>
        <v>840.65281079894453</v>
      </c>
    </row>
    <row r="353" spans="2:9">
      <c r="B353" s="2" t="s">
        <v>70</v>
      </c>
      <c r="C353" s="2" t="s">
        <v>65</v>
      </c>
      <c r="D353" s="23" t="s">
        <v>66</v>
      </c>
      <c r="E353" s="69">
        <f>(E336*'TDCV Values'!$C$5)</f>
        <v>2056.9448112771775</v>
      </c>
      <c r="F353" s="69">
        <f>(F336*'TDCV Values'!$C$5)</f>
        <v>1521.857434005469</v>
      </c>
      <c r="G353" s="149">
        <f>(G336*'TDCV Values'!$C$5)</f>
        <v>908.04099631528413</v>
      </c>
      <c r="H353" s="122">
        <f>(H336*'TDCV Values'!$D$5)</f>
        <v>826.27396872113843</v>
      </c>
    </row>
    <row r="354" spans="2:9">
      <c r="B354" s="2" t="s">
        <v>70</v>
      </c>
      <c r="C354" s="2" t="s">
        <v>68</v>
      </c>
      <c r="D354" s="23" t="s">
        <v>66</v>
      </c>
      <c r="E354" s="69">
        <f>(E337*'TDCV Values'!$C$5)</f>
        <v>2131.2084513000605</v>
      </c>
      <c r="F354" s="69">
        <f>(F337*'TDCV Values'!$C$5)</f>
        <v>1560.6457967785607</v>
      </c>
      <c r="G354" s="149">
        <f>(G337*'TDCV Values'!$C$5)</f>
        <v>896.85900361353026</v>
      </c>
      <c r="H354" s="122">
        <f>(H337*'TDCV Values'!$D$5)</f>
        <v>826.32106844091265</v>
      </c>
    </row>
    <row r="355" spans="2:9">
      <c r="B355" s="2" t="s">
        <v>70</v>
      </c>
      <c r="C355" s="2" t="s">
        <v>69</v>
      </c>
      <c r="D355" s="23" t="s">
        <v>66</v>
      </c>
      <c r="E355" s="69">
        <f>(E338*'TDCV Values'!$C$5)</f>
        <v>2104.8968445360474</v>
      </c>
      <c r="F355" s="69">
        <f>(F338*'TDCV Values'!$C$5)</f>
        <v>1557.3515613198647</v>
      </c>
      <c r="G355" s="149">
        <f>(G338*'TDCV Values'!$C$5)</f>
        <v>929.24424229352132</v>
      </c>
      <c r="H355" s="122">
        <f>(H338*'TDCV Values'!$D$5)</f>
        <v>867.84408072809822</v>
      </c>
    </row>
    <row r="356" spans="2:9">
      <c r="B356" s="241" t="s">
        <v>75</v>
      </c>
      <c r="C356" s="255"/>
      <c r="D356" s="255"/>
      <c r="E356" s="255"/>
      <c r="F356" s="255"/>
      <c r="G356" s="255"/>
      <c r="H356" s="255"/>
      <c r="I356" t="s">
        <v>76</v>
      </c>
    </row>
    <row r="357" spans="2:9">
      <c r="B357" s="2" t="s">
        <v>64</v>
      </c>
      <c r="C357" s="2" t="s">
        <v>65</v>
      </c>
      <c r="D357" s="23" t="s">
        <v>71</v>
      </c>
      <c r="E357" s="16">
        <f>E339*365</f>
        <v>181.98488539373011</v>
      </c>
      <c r="F357" s="16">
        <f t="shared" ref="F357:H357" si="41">F339*365</f>
        <v>230.40749492076628</v>
      </c>
      <c r="G357" s="150">
        <f t="shared" si="41"/>
        <v>230.40749492076628</v>
      </c>
      <c r="H357" s="123">
        <f t="shared" si="41"/>
        <v>233.41864033801173</v>
      </c>
    </row>
    <row r="358" spans="2:9">
      <c r="B358" s="2" t="s">
        <v>64</v>
      </c>
      <c r="C358" s="2" t="s">
        <v>68</v>
      </c>
      <c r="D358" s="23" t="s">
        <v>71</v>
      </c>
      <c r="E358" s="16">
        <f t="shared" ref="E358:H362" si="42">E340*365</f>
        <v>183.75752066050703</v>
      </c>
      <c r="F358" s="16">
        <f t="shared" si="42"/>
        <v>232.67526458728111</v>
      </c>
      <c r="G358" s="150">
        <f t="shared" si="42"/>
        <v>232.67526458728111</v>
      </c>
      <c r="H358" s="123">
        <f t="shared" si="42"/>
        <v>235.69016616974278</v>
      </c>
    </row>
    <row r="359" spans="2:9">
      <c r="B359" s="2" t="s">
        <v>64</v>
      </c>
      <c r="C359" s="2" t="s">
        <v>69</v>
      </c>
      <c r="D359" s="23" t="s">
        <v>71</v>
      </c>
      <c r="E359" s="16">
        <f t="shared" si="42"/>
        <v>196.02956630781011</v>
      </c>
      <c r="F359" s="16">
        <f t="shared" si="42"/>
        <v>246.09389710811254</v>
      </c>
      <c r="G359" s="150">
        <f t="shared" si="42"/>
        <v>246.09389710811254</v>
      </c>
      <c r="H359" s="123">
        <f t="shared" si="42"/>
        <v>248.00393031231113</v>
      </c>
    </row>
    <row r="360" spans="2:9">
      <c r="B360" s="2" t="s">
        <v>70</v>
      </c>
      <c r="C360" s="2" t="s">
        <v>65</v>
      </c>
      <c r="D360" s="23" t="s">
        <v>71</v>
      </c>
      <c r="E360" s="16">
        <f t="shared" si="42"/>
        <v>111.30520159478861</v>
      </c>
      <c r="F360" s="16">
        <f t="shared" si="42"/>
        <v>113.33119830368823</v>
      </c>
      <c r="G360" s="150">
        <f t="shared" si="42"/>
        <v>113.33119830368823</v>
      </c>
      <c r="H360" s="123">
        <f t="shared" si="42"/>
        <v>116.88496475071676</v>
      </c>
    </row>
    <row r="361" spans="2:9">
      <c r="B361" s="2" t="s">
        <v>70</v>
      </c>
      <c r="C361" s="2" t="s">
        <v>68</v>
      </c>
      <c r="D361" s="23" t="s">
        <v>71</v>
      </c>
      <c r="E361" s="16">
        <f t="shared" si="42"/>
        <v>112.2520153675563</v>
      </c>
      <c r="F361" s="16">
        <f t="shared" si="42"/>
        <v>114.29814843475336</v>
      </c>
      <c r="G361" s="150">
        <f t="shared" si="42"/>
        <v>114.29814843475336</v>
      </c>
      <c r="H361" s="123">
        <f t="shared" si="42"/>
        <v>117.86205191188351</v>
      </c>
    </row>
    <row r="362" spans="2:9">
      <c r="B362" s="2" t="s">
        <v>70</v>
      </c>
      <c r="C362" s="2" t="s">
        <v>69</v>
      </c>
      <c r="D362" s="23" t="s">
        <v>71</v>
      </c>
      <c r="E362" s="16">
        <f t="shared" si="42"/>
        <v>120.54216746301582</v>
      </c>
      <c r="F362" s="16">
        <f t="shared" si="42"/>
        <v>123.40825599925192</v>
      </c>
      <c r="G362" s="150">
        <f t="shared" si="42"/>
        <v>123.40825599925192</v>
      </c>
      <c r="H362" s="123">
        <f t="shared" si="42"/>
        <v>125.75607583489563</v>
      </c>
    </row>
    <row r="363" spans="2:9">
      <c r="B363" s="241" t="s">
        <v>77</v>
      </c>
      <c r="C363" s="242"/>
      <c r="D363" s="242"/>
      <c r="E363" s="242"/>
      <c r="F363" s="242"/>
      <c r="G363" s="242"/>
      <c r="H363" s="242"/>
      <c r="I363" t="s">
        <v>78</v>
      </c>
    </row>
    <row r="364" spans="2:9">
      <c r="B364" s="2" t="s">
        <v>64</v>
      </c>
      <c r="C364" s="2" t="s">
        <v>65</v>
      </c>
      <c r="D364" s="2"/>
      <c r="E364" s="16">
        <f>E350+E357</f>
        <v>2214.3203811272092</v>
      </c>
      <c r="F364" s="16">
        <f t="shared" ref="F364:H364" si="43">F350+F357</f>
        <v>1747.405206227452</v>
      </c>
      <c r="G364" s="150">
        <f t="shared" si="43"/>
        <v>1134.7888923851549</v>
      </c>
      <c r="H364" s="123">
        <f t="shared" si="43"/>
        <v>1055.2613619500889</v>
      </c>
    </row>
    <row r="365" spans="2:9">
      <c r="B365" s="2" t="s">
        <v>64</v>
      </c>
      <c r="C365" s="2" t="s">
        <v>68</v>
      </c>
      <c r="D365" s="2"/>
      <c r="E365" s="16">
        <f t="shared" ref="E365:H369" si="44">E351+E358</f>
        <v>2205.827434734118</v>
      </c>
      <c r="F365" s="16">
        <f t="shared" si="44"/>
        <v>1730.8572002343726</v>
      </c>
      <c r="G365" s="150">
        <f t="shared" si="44"/>
        <v>1114.9836798390349</v>
      </c>
      <c r="H365" s="123">
        <f t="shared" si="44"/>
        <v>1053.0874154089486</v>
      </c>
    </row>
    <row r="366" spans="2:9">
      <c r="B366" s="2" t="s">
        <v>64</v>
      </c>
      <c r="C366" s="2" t="s">
        <v>69</v>
      </c>
      <c r="D366" s="2"/>
      <c r="E366" s="16">
        <f t="shared" si="44"/>
        <v>2275.8076314430805</v>
      </c>
      <c r="F366" s="16">
        <f t="shared" si="44"/>
        <v>1798.5145713240308</v>
      </c>
      <c r="G366" s="150">
        <f t="shared" si="44"/>
        <v>1171.6140181440117</v>
      </c>
      <c r="H366" s="123">
        <f t="shared" si="44"/>
        <v>1088.6567411112555</v>
      </c>
    </row>
    <row r="367" spans="2:9">
      <c r="B367" s="2" t="s">
        <v>70</v>
      </c>
      <c r="C367" s="2" t="s">
        <v>65</v>
      </c>
      <c r="D367" s="2"/>
      <c r="E367" s="16">
        <f t="shared" si="44"/>
        <v>2168.2500128719662</v>
      </c>
      <c r="F367" s="16">
        <f t="shared" si="44"/>
        <v>1635.1886323091574</v>
      </c>
      <c r="G367" s="150">
        <f t="shared" si="44"/>
        <v>1021.3721946189723</v>
      </c>
      <c r="H367" s="123">
        <f t="shared" si="44"/>
        <v>943.15893347185522</v>
      </c>
    </row>
    <row r="368" spans="2:9">
      <c r="B368" s="2" t="s">
        <v>70</v>
      </c>
      <c r="C368" s="2" t="s">
        <v>68</v>
      </c>
      <c r="D368" s="2"/>
      <c r="E368" s="16">
        <f t="shared" si="44"/>
        <v>2243.4604666676169</v>
      </c>
      <c r="F368" s="16">
        <f t="shared" si="44"/>
        <v>1674.943945213314</v>
      </c>
      <c r="G368" s="150">
        <f t="shared" si="44"/>
        <v>1011.1571520482836</v>
      </c>
      <c r="H368" s="123">
        <f t="shared" si="44"/>
        <v>944.18312035279621</v>
      </c>
    </row>
    <row r="369" spans="2:14">
      <c r="B369" s="2" t="s">
        <v>70</v>
      </c>
      <c r="C369" s="2" t="s">
        <v>69</v>
      </c>
      <c r="D369" s="2"/>
      <c r="E369" s="16">
        <f t="shared" si="44"/>
        <v>2225.439011999063</v>
      </c>
      <c r="F369" s="16">
        <f t="shared" si="44"/>
        <v>1680.7598173191166</v>
      </c>
      <c r="G369" s="150">
        <f t="shared" si="44"/>
        <v>1052.6524982927733</v>
      </c>
      <c r="H369" s="123">
        <f t="shared" si="44"/>
        <v>993.60015656299379</v>
      </c>
    </row>
    <row r="370" spans="2:14">
      <c r="B370" s="251" t="s">
        <v>77</v>
      </c>
      <c r="C370" s="251"/>
      <c r="D370" s="251"/>
      <c r="E370" s="251"/>
      <c r="F370" s="251"/>
      <c r="G370" s="251"/>
      <c r="H370" s="251"/>
      <c r="I370" t="s">
        <v>79</v>
      </c>
    </row>
    <row r="371" spans="2:14">
      <c r="B371" s="2" t="s">
        <v>80</v>
      </c>
      <c r="C371" s="2" t="s">
        <v>65</v>
      </c>
      <c r="D371" s="2"/>
      <c r="E371" s="16">
        <f>E364+E367</f>
        <v>4382.5703939991754</v>
      </c>
      <c r="F371" s="16">
        <f t="shared" ref="F371:H371" si="45">F364+F367</f>
        <v>3382.5938385366094</v>
      </c>
      <c r="G371" s="150">
        <f t="shared" si="45"/>
        <v>2156.1610870041272</v>
      </c>
      <c r="H371" s="123">
        <f t="shared" si="45"/>
        <v>1998.420295421944</v>
      </c>
    </row>
    <row r="372" spans="2:14">
      <c r="B372" s="2" t="s">
        <v>80</v>
      </c>
      <c r="C372" s="2" t="s">
        <v>68</v>
      </c>
      <c r="D372" s="2"/>
      <c r="E372" s="16">
        <f t="shared" ref="E372:H373" si="46">E365+E368</f>
        <v>4449.2879014017344</v>
      </c>
      <c r="F372" s="16">
        <f t="shared" si="46"/>
        <v>3405.8011454476864</v>
      </c>
      <c r="G372" s="150">
        <f t="shared" si="46"/>
        <v>2126.1408318873187</v>
      </c>
      <c r="H372" s="123">
        <f t="shared" si="46"/>
        <v>1997.2705357617447</v>
      </c>
    </row>
    <row r="373" spans="2:14">
      <c r="B373" s="2" t="s">
        <v>80</v>
      </c>
      <c r="C373" s="2" t="s">
        <v>69</v>
      </c>
      <c r="D373" s="2"/>
      <c r="E373" s="16">
        <f t="shared" si="46"/>
        <v>4501.246643442144</v>
      </c>
      <c r="F373" s="16">
        <f t="shared" si="46"/>
        <v>3479.2743886431472</v>
      </c>
      <c r="G373" s="150">
        <f t="shared" si="46"/>
        <v>2224.266516436785</v>
      </c>
      <c r="H373" s="123">
        <f t="shared" si="46"/>
        <v>2082.2568976742496</v>
      </c>
    </row>
    <row r="374" spans="2:14">
      <c r="D374" s="12"/>
      <c r="E374" s="26"/>
      <c r="F374" s="26"/>
      <c r="G374" s="26"/>
      <c r="H374" s="124"/>
    </row>
    <row r="375" spans="2:14">
      <c r="B375" s="81" t="s">
        <v>30</v>
      </c>
      <c r="C375" s="82"/>
      <c r="D375" s="82"/>
      <c r="E375" s="93"/>
      <c r="F375" s="93"/>
      <c r="G375" s="93"/>
      <c r="H375" s="139"/>
    </row>
    <row r="376" spans="2:14" ht="25.5">
      <c r="B376" s="2"/>
      <c r="C376" s="2"/>
      <c r="D376" s="2"/>
      <c r="E376" s="24" t="s">
        <v>50</v>
      </c>
      <c r="F376" s="24" t="s">
        <v>51</v>
      </c>
      <c r="G376" s="146" t="s">
        <v>52</v>
      </c>
      <c r="H376" s="117" t="s">
        <v>53</v>
      </c>
      <c r="I376" t="s">
        <v>128</v>
      </c>
    </row>
    <row r="377" spans="2:14">
      <c r="B377" s="5"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 t="s">
        <v>64</v>
      </c>
      <c r="C379" s="2" t="s">
        <v>65</v>
      </c>
      <c r="D379" s="2"/>
      <c r="E379" s="16">
        <f t="shared" ref="E379:H384" si="47">E364-E38</f>
        <v>10.40858254425666</v>
      </c>
      <c r="F379" s="16">
        <f t="shared" si="47"/>
        <v>9.1014077624729453</v>
      </c>
      <c r="G379" s="150">
        <f t="shared" si="47"/>
        <v>7.3535672267505561</v>
      </c>
      <c r="H379" s="123">
        <f t="shared" si="47"/>
        <v>8.6297161855281956</v>
      </c>
      <c r="J379" s="13"/>
      <c r="K379" s="13"/>
      <c r="L379" s="13"/>
      <c r="M379" s="13"/>
      <c r="N379" s="13"/>
    </row>
    <row r="380" spans="2:14">
      <c r="B380" s="2" t="s">
        <v>64</v>
      </c>
      <c r="C380" s="2" t="s">
        <v>68</v>
      </c>
      <c r="D380" s="2"/>
      <c r="E380" s="16">
        <f t="shared" si="47"/>
        <v>14.392519996939427</v>
      </c>
      <c r="F380" s="16">
        <f t="shared" si="47"/>
        <v>8.2529249695473936</v>
      </c>
      <c r="G380" s="150">
        <f t="shared" si="47"/>
        <v>0.2974885062769772</v>
      </c>
      <c r="H380" s="123">
        <f t="shared" si="47"/>
        <v>-5.8495829440430498</v>
      </c>
      <c r="J380" s="13"/>
      <c r="K380" s="13"/>
      <c r="L380" s="13"/>
      <c r="M380" s="13"/>
      <c r="N380" s="13"/>
    </row>
    <row r="381" spans="2:14">
      <c r="B381" s="2" t="s">
        <v>64</v>
      </c>
      <c r="C381" s="2" t="s">
        <v>69</v>
      </c>
      <c r="D381" s="2"/>
      <c r="E381" s="16">
        <f t="shared" si="47"/>
        <v>-58.534287225835214</v>
      </c>
      <c r="F381" s="16">
        <f t="shared" si="47"/>
        <v>-45.993141206707833</v>
      </c>
      <c r="G381" s="150">
        <f t="shared" si="47"/>
        <v>-29.528390112150873</v>
      </c>
      <c r="H381" s="123">
        <f t="shared" si="47"/>
        <v>-27.226467210626197</v>
      </c>
      <c r="J381" s="13"/>
      <c r="K381" s="13"/>
      <c r="L381" s="13"/>
      <c r="M381" s="13"/>
      <c r="N381" s="13"/>
    </row>
    <row r="382" spans="2:14">
      <c r="B382" s="2" t="s">
        <v>70</v>
      </c>
      <c r="C382" s="2" t="s">
        <v>65</v>
      </c>
      <c r="D382" s="2"/>
      <c r="E382" s="16">
        <f t="shared" si="47"/>
        <v>13.6123773537538</v>
      </c>
      <c r="F382" s="16">
        <f t="shared" si="47"/>
        <v>11.720384118069205</v>
      </c>
      <c r="G382" s="150">
        <f t="shared" si="47"/>
        <v>9.8493548977519367</v>
      </c>
      <c r="H382" s="123">
        <f t="shared" si="47"/>
        <v>3.5580763325909857</v>
      </c>
      <c r="J382" s="13"/>
      <c r="K382" s="13"/>
      <c r="L382" s="13"/>
      <c r="M382" s="13"/>
      <c r="N382" s="13"/>
    </row>
    <row r="383" spans="2:14">
      <c r="B383" s="2" t="s">
        <v>70</v>
      </c>
      <c r="C383" s="2" t="s">
        <v>68</v>
      </c>
      <c r="D383" s="2"/>
      <c r="E383" s="16">
        <f t="shared" si="47"/>
        <v>1.0867225915258132</v>
      </c>
      <c r="F383" s="16">
        <f t="shared" si="47"/>
        <v>-4.6151313615382605</v>
      </c>
      <c r="G383" s="150">
        <f t="shared" si="47"/>
        <v>-12.286438150600361</v>
      </c>
      <c r="H383" s="123">
        <f t="shared" si="47"/>
        <v>-4.5569016647900753</v>
      </c>
      <c r="J383" s="13"/>
      <c r="K383" s="13"/>
      <c r="L383" s="13"/>
      <c r="M383" s="13"/>
      <c r="N383" s="13"/>
    </row>
    <row r="384" spans="2:14">
      <c r="B384" s="2" t="s">
        <v>70</v>
      </c>
      <c r="C384" s="2" t="s">
        <v>69</v>
      </c>
      <c r="D384" s="2"/>
      <c r="E384" s="16">
        <f t="shared" si="47"/>
        <v>-56.818781829741056</v>
      </c>
      <c r="F384" s="16">
        <f t="shared" si="47"/>
        <v>-42.600116743832587</v>
      </c>
      <c r="G384" s="150">
        <f t="shared" si="47"/>
        <v>-26.224193937647897</v>
      </c>
      <c r="H384" s="123">
        <f t="shared" si="47"/>
        <v>-9.3386112758597619</v>
      </c>
      <c r="J384" s="13"/>
      <c r="K384" s="13"/>
      <c r="L384" s="13"/>
      <c r="M384" s="13"/>
      <c r="N384" s="13"/>
    </row>
    <row r="385" spans="2:14">
      <c r="B385" s="251" t="s">
        <v>77</v>
      </c>
      <c r="C385" s="251"/>
      <c r="D385" s="251"/>
      <c r="E385" s="251"/>
      <c r="F385" s="251"/>
      <c r="G385" s="251"/>
      <c r="H385" s="251"/>
      <c r="J385" s="13"/>
      <c r="K385" s="13"/>
      <c r="L385" s="13"/>
      <c r="M385" s="13"/>
      <c r="N385" s="13"/>
    </row>
    <row r="386" spans="2:14">
      <c r="B386" s="2" t="s">
        <v>80</v>
      </c>
      <c r="C386" s="2" t="s">
        <v>65</v>
      </c>
      <c r="D386" s="2"/>
      <c r="E386" s="16">
        <f>E379+E382</f>
        <v>24.02095989801046</v>
      </c>
      <c r="F386" s="16">
        <f t="shared" ref="F386:H388" si="48">F379+F382</f>
        <v>20.82179188054215</v>
      </c>
      <c r="G386" s="150">
        <f t="shared" si="48"/>
        <v>17.202922124502493</v>
      </c>
      <c r="H386" s="123">
        <f t="shared" si="48"/>
        <v>12.187792518119181</v>
      </c>
      <c r="J386" s="13"/>
      <c r="K386" s="13"/>
      <c r="L386" s="13"/>
      <c r="M386" s="13"/>
      <c r="N386" s="13"/>
    </row>
    <row r="387" spans="2:14">
      <c r="B387" s="2" t="s">
        <v>80</v>
      </c>
      <c r="C387" s="2" t="s">
        <v>68</v>
      </c>
      <c r="D387" s="2"/>
      <c r="E387" s="16">
        <f>E380+E383</f>
        <v>15.47924258846524</v>
      </c>
      <c r="F387" s="16">
        <f t="shared" si="48"/>
        <v>3.6377936080091331</v>
      </c>
      <c r="G387" s="150">
        <f t="shared" si="48"/>
        <v>-11.988949644323384</v>
      </c>
      <c r="H387" s="123">
        <f t="shared" si="48"/>
        <v>-10.406484608833125</v>
      </c>
      <c r="J387" s="13"/>
      <c r="K387" s="13"/>
      <c r="L387" s="13"/>
      <c r="M387" s="13"/>
      <c r="N387" s="13"/>
    </row>
    <row r="388" spans="2:14">
      <c r="B388" s="2" t="s">
        <v>80</v>
      </c>
      <c r="C388" s="2" t="s">
        <v>69</v>
      </c>
      <c r="D388" s="2"/>
      <c r="E388" s="16">
        <f>E381+E384</f>
        <v>-115.35306905557627</v>
      </c>
      <c r="F388" s="16">
        <f t="shared" si="48"/>
        <v>-88.593257950540419</v>
      </c>
      <c r="G388" s="150">
        <f t="shared" si="48"/>
        <v>-55.75258404979877</v>
      </c>
      <c r="H388" s="123">
        <f t="shared" si="48"/>
        <v>-36.565078486485959</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DC63-535F-4687-8173-819DD981B4AE}">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141</v>
      </c>
      <c r="H2" s="114"/>
    </row>
    <row r="3" spans="1:9" s="66" customFormat="1">
      <c r="A3" s="65" t="s">
        <v>49</v>
      </c>
      <c r="B3" s="65"/>
      <c r="C3" s="65"/>
      <c r="H3" s="115"/>
    </row>
    <row r="4" spans="1:9">
      <c r="A4" s="8"/>
      <c r="B4" s="8"/>
      <c r="C4" s="8"/>
    </row>
    <row r="5" spans="1:9" ht="25.5">
      <c r="A5" s="2"/>
      <c r="B5" s="2"/>
      <c r="C5" s="2"/>
      <c r="D5" s="2"/>
      <c r="E5" s="24" t="s">
        <v>50</v>
      </c>
      <c r="F5" s="24" t="s">
        <v>51</v>
      </c>
      <c r="G5" s="146" t="s">
        <v>52</v>
      </c>
      <c r="H5" s="117" t="s">
        <v>53</v>
      </c>
    </row>
    <row r="6" spans="1:9">
      <c r="A6" s="38" t="s">
        <v>54</v>
      </c>
      <c r="B6" s="5" t="s">
        <v>55</v>
      </c>
      <c r="C6" s="5" t="s">
        <v>56</v>
      </c>
      <c r="D6" s="5" t="s">
        <v>57</v>
      </c>
      <c r="E6" s="22" t="s">
        <v>58</v>
      </c>
      <c r="F6" s="22" t="s">
        <v>59</v>
      </c>
      <c r="G6" s="147" t="s">
        <v>60</v>
      </c>
      <c r="H6" s="118" t="s">
        <v>61</v>
      </c>
      <c r="I6" t="s">
        <v>62</v>
      </c>
    </row>
    <row r="7" spans="1:9" ht="13.5" customHeight="1">
      <c r="A7" s="2" t="s">
        <v>142</v>
      </c>
      <c r="B7" s="2"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0.6950999003799756</v>
      </c>
      <c r="F7" s="48" cm="1">
        <f t="array" ref="F7">INDEX('Regional Cap levels'!$F$361:$J$528,MATCH($A7&amp;$B7&amp;$C7&amp;$D7,'Regional Cap levels'!$B$361:$B$528&amp;'Regional Cap levels'!$C$361:$C$528&amp;'Regional Cap levels'!$D$361:$D$528&amp;'Regional Cap levels'!$E$361:$E$528,0),MATCH(F$6,'Regional Cap levels'!$F$360:$J$360,0))</f>
        <v>0.52083313107979512</v>
      </c>
      <c r="G7" s="148" cm="1">
        <f t="array" ref="G7">INDEX('Regional Cap levels'!$F$361:$J$528,MATCH($A7&amp;$B7&amp;$C7&amp;$D7,'Regional Cap levels'!$B$361:$B$528&amp;'Regional Cap levels'!$C$361:$C$528&amp;'Regional Cap levels'!$D$361:$D$528&amp;'Regional Cap levels'!$E$361:$E$528,0),MATCH(G$6,'Regional Cap levels'!$F$360:$J$360,0))</f>
        <v>0.31191560202690721</v>
      </c>
      <c r="H7" s="119" cm="1">
        <f t="array" ref="H7">INDEX('Regional Cap levels'!$F$361:$J$528,MATCH($A7&amp;$B7&amp;$C7&amp;$D7,'Regional Cap levels'!$B$361:$B$528&amp;'Regional Cap levels'!$C$361:$C$528&amp;'Regional Cap levels'!$D$361:$D$528&amp;'Regional Cap levels'!$E$361:$E$528,0),MATCH(H$6,'Regional Cap levels'!$F$360:$J$360,0))</f>
        <v>0.28427972233381948</v>
      </c>
      <c r="I7" s="8" t="s">
        <v>67</v>
      </c>
    </row>
    <row r="8" spans="1:9" ht="13.5" customHeight="1">
      <c r="A8" s="2" t="s">
        <v>142</v>
      </c>
      <c r="B8" s="2"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0.68453733182793819</v>
      </c>
      <c r="F8" s="48" cm="1">
        <f t="array" ref="F8">INDEX('Regional Cap levels'!$F$361:$J$528,MATCH($A8&amp;$B8&amp;$C8&amp;$D8,'Regional Cap levels'!$B$361:$B$528&amp;'Regional Cap levels'!$C$361:$C$528&amp;'Regional Cap levels'!$D$361:$D$528&amp;'Regional Cap levels'!$E$361:$E$528,0),MATCH(F$6,'Regional Cap levels'!$F$360:$J$360,0))</f>
        <v>0.50910933354701549</v>
      </c>
      <c r="G8" s="148" cm="1">
        <f t="array" ref="G8">INDEX('Regional Cap levels'!$F$361:$J$528,MATCH($A8&amp;$B8&amp;$C8&amp;$D8,'Regional Cap levels'!$B$361:$B$528&amp;'Regional Cap levels'!$C$361:$C$528&amp;'Regional Cap levels'!$D$361:$D$528&amp;'Regional Cap levels'!$E$361:$E$528,0),MATCH(G$6,'Regional Cap levels'!$F$360:$J$360,0))</f>
        <v>0.30120083960274113</v>
      </c>
      <c r="H8" s="119" cm="1">
        <f t="array" ref="H8">INDEX('Regional Cap levels'!$F$361:$J$528,MATCH($A8&amp;$B8&amp;$C8&amp;$D8,'Regional Cap levels'!$B$361:$B$528&amp;'Regional Cap levels'!$C$361:$C$528&amp;'Regional Cap levels'!$D$361:$D$528&amp;'Regional Cap levels'!$E$361:$E$528,0),MATCH(H$6,'Regional Cap levels'!$F$360:$J$360,0))</f>
        <v>0.27986311158752936</v>
      </c>
    </row>
    <row r="9" spans="1:9" ht="13.5" customHeight="1">
      <c r="A9" s="2" t="s">
        <v>142</v>
      </c>
      <c r="B9" s="2"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0.73212328864037479</v>
      </c>
      <c r="F9" s="48" cm="1">
        <f t="array" ref="F9">INDEX('Regional Cap levels'!$F$361:$J$528,MATCH($A9&amp;$B9&amp;$C9&amp;$D9,'Regional Cap levels'!$B$361:$B$528&amp;'Regional Cap levels'!$C$361:$C$528&amp;'Regional Cap levels'!$D$361:$D$528&amp;'Regional Cap levels'!$E$361:$E$528,0),MATCH(F$6,'Regional Cap levels'!$F$360:$J$360,0))</f>
        <v>0.54858228902292683</v>
      </c>
      <c r="G9" s="148" cm="1">
        <f t="array" ref="G9">INDEX('Regional Cap levels'!$F$361:$J$528,MATCH($A9&amp;$B9&amp;$C9&amp;$D9,'Regional Cap levels'!$B$361:$B$528&amp;'Regional Cap levels'!$C$361:$C$528&amp;'Regional Cap levels'!$D$361:$D$528&amp;'Regional Cap levels'!$E$361:$E$528,0),MATCH(G$6,'Regional Cap levels'!$F$360:$J$360,0))</f>
        <v>0.32855082238311795</v>
      </c>
      <c r="H9" s="119" cm="1">
        <f t="array" ref="H9">INDEX('Regional Cap levels'!$F$361:$J$528,MATCH($A9&amp;$B9&amp;$C9&amp;$D9,'Regional Cap levels'!$B$361:$B$528&amp;'Regional Cap levels'!$C$361:$C$528&amp;'Regional Cap levels'!$D$361:$D$528&amp;'Regional Cap levels'!$E$361:$E$528,0),MATCH(H$6,'Regional Cap levels'!$F$360:$J$360,0))</f>
        <v>0.29925180149516672</v>
      </c>
    </row>
    <row r="10" spans="1:9" ht="13.5" customHeight="1">
      <c r="A10" s="2" t="s">
        <v>142</v>
      </c>
      <c r="B10" s="2"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0.17255252357019038</v>
      </c>
      <c r="F10" s="48" cm="1">
        <f t="array" ref="F10">INDEX('Regional Cap levels'!$F$361:$J$528,MATCH($A10&amp;$B10&amp;$C10&amp;$D10,'Regional Cap levels'!$B$361:$B$528&amp;'Regional Cap levels'!$C$361:$C$528&amp;'Regional Cap levels'!$D$361:$D$528&amp;'Regional Cap levels'!$E$361:$E$528,0),MATCH(F$6,'Regional Cap levels'!$F$360:$J$360,0))</f>
        <v>0.1261101664068667</v>
      </c>
      <c r="G10" s="148" cm="1">
        <f t="array" ref="G10">INDEX('Regional Cap levels'!$F$361:$J$528,MATCH($A10&amp;$B10&amp;$C10&amp;$D10,'Regional Cap levels'!$B$361:$B$528&amp;'Regional Cap levels'!$C$361:$C$528&amp;'Regional Cap levels'!$D$361:$D$528&amp;'Regional Cap levels'!$E$361:$E$528,0),MATCH(G$6,'Regional Cap levels'!$F$360:$J$360,0))</f>
        <v>7.511471570104436E-2</v>
      </c>
      <c r="H10" s="119" cm="1">
        <f t="array" ref="H10">INDEX('Regional Cap levels'!$F$361:$J$528,MATCH($A10&amp;$B10&amp;$C10&amp;$D10,'Regional Cap levels'!$B$361:$B$528&amp;'Regional Cap levels'!$C$361:$C$528&amp;'Regional Cap levels'!$D$361:$D$528&amp;'Regional Cap levels'!$E$361:$E$528,0),MATCH(H$6,'Regional Cap levels'!$F$360:$J$360,0))</f>
        <v>6.8968593178546658E-2</v>
      </c>
    </row>
    <row r="11" spans="1:9" ht="13.5" customHeight="1">
      <c r="A11" s="2" t="s">
        <v>142</v>
      </c>
      <c r="B11" s="2"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0.17719739879131691</v>
      </c>
      <c r="F11" s="48" cm="1">
        <f t="array" ref="F11">INDEX('Regional Cap levels'!$F$361:$J$528,MATCH($A11&amp;$B11&amp;$C11&amp;$D11,'Regional Cap levels'!$B$361:$B$528&amp;'Regional Cap levels'!$C$361:$C$528&amp;'Regional Cap levels'!$D$361:$D$528&amp;'Regional Cap levels'!$E$361:$E$528,0),MATCH(F$6,'Regional Cap levels'!$F$360:$J$360,0))</f>
        <v>0.12842525449906692</v>
      </c>
      <c r="G11" s="148" cm="1">
        <f t="array" ref="G11">INDEX('Regional Cap levels'!$F$361:$J$528,MATCH($A11&amp;$B11&amp;$C11&amp;$D11,'Regional Cap levels'!$B$361:$B$528&amp;'Regional Cap levels'!$C$361:$C$528&amp;'Regional Cap levels'!$D$361:$D$528&amp;'Regional Cap levels'!$E$361:$E$528,0),MATCH(G$6,'Regional Cap levels'!$F$360:$J$360,0))</f>
        <v>7.3748963967736184E-2</v>
      </c>
      <c r="H11" s="119" cm="1">
        <f t="array" ref="H11">INDEX('Regional Cap levels'!$F$361:$J$528,MATCH($A11&amp;$B11&amp;$C11&amp;$D11,'Regional Cap levels'!$B$361:$B$528&amp;'Regional Cap levels'!$C$361:$C$528&amp;'Regional Cap levels'!$D$361:$D$528&amp;'Regional Cap levels'!$E$361:$E$528,0),MATCH(H$6,'Regional Cap levels'!$F$360:$J$360,0))</f>
        <v>6.6719036550190569E-2</v>
      </c>
    </row>
    <row r="12" spans="1:9" ht="13.5" customHeight="1">
      <c r="A12" s="2" t="s">
        <v>142</v>
      </c>
      <c r="B12" s="2"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0.18174044388079461</v>
      </c>
      <c r="F12" s="48" cm="1">
        <f t="array" ref="F12">INDEX('Regional Cap levels'!$F$361:$J$528,MATCH($A12&amp;$B12&amp;$C12&amp;$D12,'Regional Cap levels'!$B$361:$B$528&amp;'Regional Cap levels'!$C$361:$C$528&amp;'Regional Cap levels'!$D$361:$D$528&amp;'Regional Cap levels'!$E$361:$E$528,0),MATCH(F$6,'Regional Cap levels'!$F$360:$J$360,0))</f>
        <v>0.13282718343057168</v>
      </c>
      <c r="G12" s="148" cm="1">
        <f t="array" ref="G12">INDEX('Regional Cap levels'!$F$361:$J$528,MATCH($A12&amp;$B12&amp;$C12&amp;$D12,'Regional Cap levels'!$B$361:$B$528&amp;'Regional Cap levels'!$C$361:$C$528&amp;'Regional Cap levels'!$D$361:$D$528&amp;'Regional Cap levels'!$E$361:$E$528,0),MATCH(G$6,'Regional Cap levels'!$F$360:$J$360,0))</f>
        <v>7.9120246611194323E-2</v>
      </c>
      <c r="H12" s="119" cm="1">
        <f t="array" ref="H12">INDEX('Regional Cap levels'!$F$361:$J$528,MATCH($A12&amp;$B12&amp;$C12&amp;$D12,'Regional Cap levels'!$B$361:$B$528&amp;'Regional Cap levels'!$C$361:$C$528&amp;'Regional Cap levels'!$D$361:$D$528&amp;'Regional Cap levels'!$E$361:$E$528,0),MATCH(H$6,'Regional Cap levels'!$F$360:$J$360,0))</f>
        <v>7.2595416441117139E-2</v>
      </c>
    </row>
    <row r="13" spans="1:9" ht="13.5" customHeight="1">
      <c r="A13" s="2" t="s">
        <v>142</v>
      </c>
      <c r="B13" s="2"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0.33158410573786584</v>
      </c>
      <c r="F13" s="48" cm="1">
        <f t="array" ref="F13">INDEX('Regional Cap levels'!$F$361:$J$528,MATCH($A13&amp;$B13&amp;$C13&amp;$D13,'Regional Cap levels'!$B$361:$B$528&amp;'Regional Cap levels'!$C$361:$C$528&amp;'Regional Cap levels'!$D$361:$D$528&amp;'Regional Cap levels'!$E$361:$E$528,0),MATCH(F$6,'Regional Cap levels'!$F$360:$J$360,0))</f>
        <v>0.38181666588668656</v>
      </c>
      <c r="G13" s="148" cm="1">
        <f t="array" ref="G13">INDEX('Regional Cap levels'!$F$361:$J$528,MATCH($A13&amp;$B13&amp;$C13&amp;$D13,'Regional Cap levels'!$B$361:$B$528&amp;'Regional Cap levels'!$C$361:$C$528&amp;'Regional Cap levels'!$D$361:$D$528&amp;'Regional Cap levels'!$E$361:$E$528,0),MATCH(G$6,'Regional Cap levels'!$F$360:$J$360,0))</f>
        <v>0.38181666588668656</v>
      </c>
      <c r="H13" s="119" cm="1">
        <f t="array" ref="H13">INDEX('Regional Cap levels'!$F$361:$J$528,MATCH($A13&amp;$B13&amp;$C13&amp;$D13,'Regional Cap levels'!$B$361:$B$528&amp;'Regional Cap levels'!$C$361:$C$528&amp;'Regional Cap levels'!$D$361:$D$528&amp;'Regional Cap levels'!$E$361:$E$528,0),MATCH(H$6,'Regional Cap levels'!$F$360:$J$360,0))</f>
        <v>0.38517662626857863</v>
      </c>
    </row>
    <row r="14" spans="1:9" ht="13.5" customHeight="1">
      <c r="A14" s="2" t="s">
        <v>142</v>
      </c>
      <c r="B14" s="2"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0.38276830962512848</v>
      </c>
      <c r="F14" s="48" cm="1">
        <f t="array" ref="F14">INDEX('Regional Cap levels'!$F$361:$J$528,MATCH($A14&amp;$B14&amp;$C14&amp;$D14,'Regional Cap levels'!$B$361:$B$528&amp;'Regional Cap levels'!$C$361:$C$528&amp;'Regional Cap levels'!$D$361:$D$528&amp;'Regional Cap levels'!$E$361:$E$528,0),MATCH(F$6,'Regional Cap levels'!$F$360:$J$360,0))</f>
        <v>0.43368780337837637</v>
      </c>
      <c r="G14" s="148" cm="1">
        <f t="array" ref="G14">INDEX('Regional Cap levels'!$F$361:$J$528,MATCH($A14&amp;$B14&amp;$C14&amp;$D14,'Regional Cap levels'!$B$361:$B$528&amp;'Regional Cap levels'!$C$361:$C$528&amp;'Regional Cap levels'!$D$361:$D$528&amp;'Regional Cap levels'!$E$361:$E$528,0),MATCH(G$6,'Regional Cap levels'!$F$360:$J$360,0))</f>
        <v>0.43368780337837637</v>
      </c>
      <c r="H14" s="119" cm="1">
        <f t="array" ref="H14">INDEX('Regional Cap levels'!$F$361:$J$528,MATCH($A14&amp;$B14&amp;$C14&amp;$D14,'Regional Cap levels'!$B$361:$B$528&amp;'Regional Cap levels'!$C$361:$C$528&amp;'Regional Cap levels'!$D$361:$D$528&amp;'Regional Cap levels'!$E$361:$E$528,0),MATCH(H$6,'Regional Cap levels'!$F$360:$J$360,0))</f>
        <v>0.45508065757207494</v>
      </c>
    </row>
    <row r="15" spans="1:9" ht="13.5" customHeight="1">
      <c r="A15" s="2" t="s">
        <v>142</v>
      </c>
      <c r="B15" s="2"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0.38488957924094991</v>
      </c>
      <c r="F15" s="48" cm="1">
        <f t="array" ref="F15">INDEX('Regional Cap levels'!$F$361:$J$528,MATCH($A15&amp;$B15&amp;$C15&amp;$D15,'Regional Cap levels'!$B$361:$B$528&amp;'Regional Cap levels'!$C$361:$C$528&amp;'Regional Cap levels'!$D$361:$D$528&amp;'Regional Cap levels'!$E$361:$E$528,0),MATCH(F$6,'Regional Cap levels'!$F$360:$J$360,0))</f>
        <v>0.43924178110486822</v>
      </c>
      <c r="G15" s="148" cm="1">
        <f t="array" ref="G15">INDEX('Regional Cap levels'!$F$361:$J$528,MATCH($A15&amp;$B15&amp;$C15&amp;$D15,'Regional Cap levels'!$B$361:$B$528&amp;'Regional Cap levels'!$C$361:$C$528&amp;'Regional Cap levels'!$D$361:$D$528&amp;'Regional Cap levels'!$E$361:$E$528,0),MATCH(G$6,'Regional Cap levels'!$F$360:$J$360,0))</f>
        <v>0.43924178110486822</v>
      </c>
      <c r="H15" s="119" cm="1">
        <f t="array" ref="H15">INDEX('Regional Cap levels'!$F$361:$J$528,MATCH($A15&amp;$B15&amp;$C15&amp;$D15,'Regional Cap levels'!$B$361:$B$528&amp;'Regional Cap levels'!$C$361:$C$528&amp;'Regional Cap levels'!$D$361:$D$528&amp;'Regional Cap levels'!$E$361:$E$528,0),MATCH(H$6,'Regional Cap levels'!$F$360:$J$360,0))</f>
        <v>0.44389572030306962</v>
      </c>
    </row>
    <row r="16" spans="1:9" ht="13.5" customHeight="1">
      <c r="A16" s="2" t="s">
        <v>142</v>
      </c>
      <c r="B16" s="2"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0.29619239752972082</v>
      </c>
    </row>
    <row r="17" spans="1:9" ht="13.5" customHeight="1">
      <c r="A17" s="2" t="s">
        <v>142</v>
      </c>
      <c r="B17" s="2"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0.40445101432828695</v>
      </c>
    </row>
    <row r="18" spans="1:9" ht="13.5" customHeight="1">
      <c r="A18" s="2" t="s">
        <v>142</v>
      </c>
      <c r="B18" s="2"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0.34991139795333182</v>
      </c>
    </row>
    <row r="19" spans="1:9" ht="13.5" customHeight="1">
      <c r="D19" s="12"/>
      <c r="E19" s="55"/>
      <c r="F19" s="55"/>
      <c r="G19" s="55"/>
      <c r="H19" s="120"/>
    </row>
    <row r="20" spans="1:9" ht="13.5" customHeight="1">
      <c r="B20" s="67" t="s">
        <v>72</v>
      </c>
      <c r="C20" s="68"/>
      <c r="D20" s="68"/>
      <c r="E20" s="68"/>
      <c r="F20" s="68"/>
      <c r="G20" s="68"/>
      <c r="H20" s="121"/>
    </row>
    <row r="21" spans="1:9" ht="28.5" customHeight="1">
      <c r="B21" s="2"/>
      <c r="C21" s="2"/>
      <c r="D21" s="2"/>
      <c r="E21" s="24" t="s">
        <v>50</v>
      </c>
      <c r="F21" s="24" t="s">
        <v>51</v>
      </c>
      <c r="G21" s="146" t="s">
        <v>52</v>
      </c>
      <c r="H21" s="117" t="s">
        <v>53</v>
      </c>
    </row>
    <row r="22" spans="1:9" ht="13.5" customHeight="1">
      <c r="B22" s="5"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 t="s">
        <v>64</v>
      </c>
      <c r="C24" s="2" t="s">
        <v>65</v>
      </c>
      <c r="D24" s="23" t="s">
        <v>66</v>
      </c>
      <c r="E24" s="69">
        <f>(E7*'TDCV Values'!$C$4)</f>
        <v>2015.7897111019292</v>
      </c>
      <c r="F24" s="69">
        <f>(F7*'TDCV Values'!$C$4)</f>
        <v>1510.4160801314058</v>
      </c>
      <c r="G24" s="149">
        <f>(G7*'TDCV Values'!$C$4)</f>
        <v>904.55524587803097</v>
      </c>
      <c r="H24" s="122">
        <f>(H7*'TDCV Values'!$D$4)</f>
        <v>824.41119476807648</v>
      </c>
    </row>
    <row r="25" spans="1:9" ht="13.5" customHeight="1">
      <c r="B25" s="2" t="s">
        <v>64</v>
      </c>
      <c r="C25" s="2" t="s">
        <v>68</v>
      </c>
      <c r="D25" s="23" t="s">
        <v>66</v>
      </c>
      <c r="E25" s="69">
        <f>(E8*'TDCV Values'!$C$4)</f>
        <v>1985.1582623010208</v>
      </c>
      <c r="F25" s="69">
        <f>(F8*'TDCV Values'!$C$4)</f>
        <v>1476.4170672863449</v>
      </c>
      <c r="G25" s="149">
        <f>(G8*'TDCV Values'!$C$4)</f>
        <v>873.48243484794932</v>
      </c>
      <c r="H25" s="122">
        <f>(H8*'TDCV Values'!$D$4)</f>
        <v>811.60302360383514</v>
      </c>
    </row>
    <row r="26" spans="1:9" ht="13.5" customHeight="1">
      <c r="B26" s="2" t="s">
        <v>64</v>
      </c>
      <c r="C26" s="2" t="s">
        <v>69</v>
      </c>
      <c r="D26" s="23" t="s">
        <v>66</v>
      </c>
      <c r="E26" s="69">
        <f>(E9*'TDCV Values'!$C$4)</f>
        <v>2123.1575370570868</v>
      </c>
      <c r="F26" s="69">
        <f>(F9*'TDCV Values'!$C$4)</f>
        <v>1590.8886381664879</v>
      </c>
      <c r="G26" s="149">
        <f>(G9*'TDCV Values'!$C$4)</f>
        <v>952.79738491104206</v>
      </c>
      <c r="H26" s="122">
        <f>(H9*'TDCV Values'!$D$4)</f>
        <v>867.83022433598353</v>
      </c>
    </row>
    <row r="27" spans="1:9" ht="13.5" customHeight="1">
      <c r="B27" s="2" t="s">
        <v>70</v>
      </c>
      <c r="C27" s="2" t="s">
        <v>65</v>
      </c>
      <c r="D27" s="23" t="s">
        <v>66</v>
      </c>
      <c r="E27" s="69">
        <f>(E10*'TDCV Values'!$C$5)</f>
        <v>2070.6302828422845</v>
      </c>
      <c r="F27" s="69">
        <f>(F10*'TDCV Values'!$C$5)</f>
        <v>1513.3219968824005</v>
      </c>
      <c r="G27" s="149">
        <f>(G10*'TDCV Values'!$C$5)</f>
        <v>901.37658841253233</v>
      </c>
      <c r="H27" s="122">
        <f>(H10*'TDCV Values'!$D$5)</f>
        <v>827.62311814255986</v>
      </c>
    </row>
    <row r="28" spans="1:9" ht="13.5" customHeight="1">
      <c r="B28" s="2" t="s">
        <v>70</v>
      </c>
      <c r="C28" s="2" t="s">
        <v>68</v>
      </c>
      <c r="D28" s="23" t="s">
        <v>66</v>
      </c>
      <c r="E28" s="69">
        <f>(E11*'TDCV Values'!$C$5)</f>
        <v>2126.368785495803</v>
      </c>
      <c r="F28" s="69">
        <f>(F11*'TDCV Values'!$C$5)</f>
        <v>1541.1030539888029</v>
      </c>
      <c r="G28" s="149">
        <f>(G11*'TDCV Values'!$C$5)</f>
        <v>884.98756761283425</v>
      </c>
      <c r="H28" s="122">
        <f>(H11*'TDCV Values'!$D$5)</f>
        <v>800.62843860228679</v>
      </c>
    </row>
    <row r="29" spans="1:9" ht="13.5" customHeight="1">
      <c r="B29" s="2" t="s">
        <v>70</v>
      </c>
      <c r="C29" s="2" t="s">
        <v>69</v>
      </c>
      <c r="D29" s="23" t="s">
        <v>66</v>
      </c>
      <c r="E29" s="69">
        <f>(E12*'TDCV Values'!$C$5)</f>
        <v>2180.8853265695352</v>
      </c>
      <c r="F29" s="69">
        <f>(F12*'TDCV Values'!$C$5)</f>
        <v>1593.9262011668602</v>
      </c>
      <c r="G29" s="149">
        <f>(G12*'TDCV Values'!$C$5)</f>
        <v>949.44295933433182</v>
      </c>
      <c r="H29" s="122">
        <f>(H12*'TDCV Values'!$D$5)</f>
        <v>871.14499729340571</v>
      </c>
    </row>
    <row r="30" spans="1:9" ht="13.5" customHeight="1">
      <c r="B30" s="241" t="s">
        <v>75</v>
      </c>
      <c r="C30" s="242"/>
      <c r="D30" s="242"/>
      <c r="E30" s="242"/>
      <c r="F30" s="242"/>
      <c r="G30" s="242"/>
      <c r="H30" s="242"/>
      <c r="I30" t="s">
        <v>76</v>
      </c>
    </row>
    <row r="31" spans="1:9" ht="13.5" customHeight="1">
      <c r="B31" s="2" t="s">
        <v>64</v>
      </c>
      <c r="C31" s="2" t="s">
        <v>65</v>
      </c>
      <c r="D31" s="23" t="s">
        <v>71</v>
      </c>
      <c r="E31" s="16">
        <f>E13*365</f>
        <v>121.02819859432103</v>
      </c>
      <c r="F31" s="16">
        <f t="shared" ref="F31:H31" si="0">F13*365</f>
        <v>139.36308304864059</v>
      </c>
      <c r="G31" s="150">
        <f t="shared" si="0"/>
        <v>139.36308304864059</v>
      </c>
      <c r="H31" s="123">
        <f t="shared" si="0"/>
        <v>140.5894685880312</v>
      </c>
    </row>
    <row r="32" spans="1:9" ht="13.5" customHeight="1">
      <c r="B32" s="2" t="s">
        <v>64</v>
      </c>
      <c r="C32" s="2" t="s">
        <v>68</v>
      </c>
      <c r="D32" s="23" t="s">
        <v>71</v>
      </c>
      <c r="E32" s="16">
        <f t="shared" ref="E32:H36" si="1">E14*365</f>
        <v>139.71043301317189</v>
      </c>
      <c r="F32" s="16">
        <f t="shared" si="1"/>
        <v>158.29604823310737</v>
      </c>
      <c r="G32" s="150">
        <f t="shared" si="1"/>
        <v>158.29604823310737</v>
      </c>
      <c r="H32" s="123">
        <f t="shared" si="1"/>
        <v>166.10444001380736</v>
      </c>
    </row>
    <row r="33" spans="2:9" ht="13.5" customHeight="1">
      <c r="B33" s="2" t="s">
        <v>64</v>
      </c>
      <c r="C33" s="2" t="s">
        <v>69</v>
      </c>
      <c r="D33" s="23" t="s">
        <v>71</v>
      </c>
      <c r="E33" s="16">
        <f t="shared" si="1"/>
        <v>140.48469642294671</v>
      </c>
      <c r="F33" s="16">
        <f t="shared" si="1"/>
        <v>160.32325010327691</v>
      </c>
      <c r="G33" s="150">
        <f t="shared" si="1"/>
        <v>160.32325010327691</v>
      </c>
      <c r="H33" s="123">
        <f t="shared" si="1"/>
        <v>162.02193791062041</v>
      </c>
    </row>
    <row r="34" spans="2:9" ht="13.5" customHeight="1">
      <c r="B34" s="2" t="s">
        <v>70</v>
      </c>
      <c r="C34" s="2" t="s">
        <v>65</v>
      </c>
      <c r="D34" s="23" t="s">
        <v>71</v>
      </c>
      <c r="E34" s="16">
        <f t="shared" si="1"/>
        <v>103.97092936909048</v>
      </c>
      <c r="F34" s="16">
        <f t="shared" si="1"/>
        <v>106.25787182977324</v>
      </c>
      <c r="G34" s="150">
        <f t="shared" si="1"/>
        <v>106.25787182977324</v>
      </c>
      <c r="H34" s="123">
        <f t="shared" si="1"/>
        <v>108.1102250983481</v>
      </c>
    </row>
    <row r="35" spans="2:9" ht="13.5" customHeight="1">
      <c r="B35" s="2" t="s">
        <v>70</v>
      </c>
      <c r="C35" s="2" t="s">
        <v>68</v>
      </c>
      <c r="D35" s="23" t="s">
        <v>71</v>
      </c>
      <c r="E35" s="16">
        <f t="shared" si="1"/>
        <v>136.9058156755768</v>
      </c>
      <c r="F35" s="16">
        <f t="shared" si="1"/>
        <v>137.96643218303919</v>
      </c>
      <c r="G35" s="150">
        <f t="shared" si="1"/>
        <v>137.96643218303919</v>
      </c>
      <c r="H35" s="123">
        <f t="shared" si="1"/>
        <v>147.62462022982473</v>
      </c>
    </row>
    <row r="36" spans="2:9" ht="13.5" customHeight="1">
      <c r="B36" s="2" t="s">
        <v>70</v>
      </c>
      <c r="C36" s="2" t="s">
        <v>69</v>
      </c>
      <c r="D36" s="23" t="s">
        <v>71</v>
      </c>
      <c r="E36" s="16">
        <f t="shared" si="1"/>
        <v>122.41270806287491</v>
      </c>
      <c r="F36" s="16">
        <f t="shared" si="1"/>
        <v>125.33564757652866</v>
      </c>
      <c r="G36" s="150">
        <f t="shared" si="1"/>
        <v>125.33564757652866</v>
      </c>
      <c r="H36" s="123">
        <f t="shared" si="1"/>
        <v>127.71766025296611</v>
      </c>
    </row>
    <row r="37" spans="2:9" ht="13.5" customHeight="1">
      <c r="B37" s="241" t="s">
        <v>77</v>
      </c>
      <c r="C37" s="242"/>
      <c r="D37" s="242"/>
      <c r="E37" s="242"/>
      <c r="F37" s="242"/>
      <c r="G37" s="242"/>
      <c r="H37" s="242"/>
      <c r="I37" t="s">
        <v>78</v>
      </c>
    </row>
    <row r="38" spans="2:9" ht="13.5" customHeight="1">
      <c r="B38" s="2" t="s">
        <v>64</v>
      </c>
      <c r="C38" s="2" t="s">
        <v>65</v>
      </c>
      <c r="D38" s="2"/>
      <c r="E38" s="16">
        <f t="shared" ref="E38:H43" si="2">E24+E31</f>
        <v>2136.8179096962504</v>
      </c>
      <c r="F38" s="16">
        <f t="shared" si="2"/>
        <v>1649.7791631800465</v>
      </c>
      <c r="G38" s="150">
        <f t="shared" si="2"/>
        <v>1043.9183289266716</v>
      </c>
      <c r="H38" s="123">
        <f t="shared" si="2"/>
        <v>965.00066335610768</v>
      </c>
    </row>
    <row r="39" spans="2:9" ht="13.5" customHeight="1">
      <c r="B39" s="2" t="s">
        <v>64</v>
      </c>
      <c r="C39" s="2" t="s">
        <v>68</v>
      </c>
      <c r="D39" s="2"/>
      <c r="E39" s="16">
        <f t="shared" si="2"/>
        <v>2124.8686953141928</v>
      </c>
      <c r="F39" s="16">
        <f t="shared" si="2"/>
        <v>1634.7131155194522</v>
      </c>
      <c r="G39" s="150">
        <f t="shared" si="2"/>
        <v>1031.7784830810567</v>
      </c>
      <c r="H39" s="123">
        <f t="shared" si="2"/>
        <v>977.70746361764247</v>
      </c>
    </row>
    <row r="40" spans="2:9" ht="13.5" customHeight="1">
      <c r="B40" s="2" t="s">
        <v>64</v>
      </c>
      <c r="C40" s="2" t="s">
        <v>69</v>
      </c>
      <c r="D40" s="2"/>
      <c r="E40" s="16">
        <f t="shared" si="2"/>
        <v>2263.6422334800336</v>
      </c>
      <c r="F40" s="16">
        <f t="shared" si="2"/>
        <v>1751.2118882697648</v>
      </c>
      <c r="G40" s="150">
        <f t="shared" si="2"/>
        <v>1113.1206350143189</v>
      </c>
      <c r="H40" s="123">
        <f t="shared" si="2"/>
        <v>1029.8521622466039</v>
      </c>
    </row>
    <row r="41" spans="2:9" ht="13.5" customHeight="1">
      <c r="B41" s="2" t="s">
        <v>70</v>
      </c>
      <c r="C41" s="2" t="s">
        <v>65</v>
      </c>
      <c r="D41" s="2"/>
      <c r="E41" s="16">
        <f t="shared" si="2"/>
        <v>2174.6012122113748</v>
      </c>
      <c r="F41" s="16">
        <f t="shared" si="2"/>
        <v>1619.5798687121737</v>
      </c>
      <c r="G41" s="150">
        <f t="shared" si="2"/>
        <v>1007.6344602423055</v>
      </c>
      <c r="H41" s="123">
        <f t="shared" si="2"/>
        <v>935.73334324090797</v>
      </c>
    </row>
    <row r="42" spans="2:9" ht="13.5" customHeight="1">
      <c r="B42" s="2" t="s">
        <v>70</v>
      </c>
      <c r="C42" s="2" t="s">
        <v>68</v>
      </c>
      <c r="D42" s="2"/>
      <c r="E42" s="16">
        <f t="shared" si="2"/>
        <v>2263.2746011713798</v>
      </c>
      <c r="F42" s="16">
        <f t="shared" si="2"/>
        <v>1679.0694861718421</v>
      </c>
      <c r="G42" s="150">
        <f t="shared" si="2"/>
        <v>1022.9539997958734</v>
      </c>
      <c r="H42" s="123">
        <f t="shared" si="2"/>
        <v>948.25305883211149</v>
      </c>
    </row>
    <row r="43" spans="2:9" ht="13.5" customHeight="1">
      <c r="B43" s="2" t="s">
        <v>70</v>
      </c>
      <c r="C43" s="2" t="s">
        <v>69</v>
      </c>
      <c r="D43" s="2"/>
      <c r="E43" s="16">
        <f t="shared" si="2"/>
        <v>2303.2980346324102</v>
      </c>
      <c r="F43" s="16">
        <f t="shared" si="2"/>
        <v>1719.2618487433888</v>
      </c>
      <c r="G43" s="150">
        <f t="shared" si="2"/>
        <v>1074.7786069108604</v>
      </c>
      <c r="H43" s="123">
        <f t="shared" si="2"/>
        <v>998.86265754637179</v>
      </c>
    </row>
    <row r="44" spans="2:9" ht="13.5" customHeight="1">
      <c r="B44" s="241" t="s">
        <v>77</v>
      </c>
      <c r="C44" s="242"/>
      <c r="D44" s="242"/>
      <c r="E44" s="242"/>
      <c r="F44" s="242"/>
      <c r="G44" s="242"/>
      <c r="H44" s="242"/>
      <c r="I44" t="s">
        <v>79</v>
      </c>
    </row>
    <row r="45" spans="2:9" ht="13.5" customHeight="1">
      <c r="B45" s="2" t="s">
        <v>80</v>
      </c>
      <c r="C45" s="2" t="s">
        <v>65</v>
      </c>
      <c r="D45" s="2"/>
      <c r="E45" s="16">
        <f>E38+E41</f>
        <v>4311.4191219076256</v>
      </c>
      <c r="F45" s="16">
        <f t="shared" ref="F45:H45" si="3">F38+F41</f>
        <v>3269.3590318922202</v>
      </c>
      <c r="G45" s="150">
        <f t="shared" si="3"/>
        <v>2051.5527891689771</v>
      </c>
      <c r="H45" s="123">
        <f t="shared" si="3"/>
        <v>1900.7340065970157</v>
      </c>
    </row>
    <row r="46" spans="2:9" ht="13.5" customHeight="1">
      <c r="B46" s="2" t="s">
        <v>80</v>
      </c>
      <c r="C46" s="2" t="s">
        <v>68</v>
      </c>
      <c r="D46" s="2"/>
      <c r="E46" s="16">
        <f t="shared" ref="E46:H47" si="4">E39+E42</f>
        <v>4388.1432964855721</v>
      </c>
      <c r="F46" s="16">
        <f t="shared" si="4"/>
        <v>3313.7826016912941</v>
      </c>
      <c r="G46" s="150">
        <f t="shared" si="4"/>
        <v>2054.7324828769301</v>
      </c>
      <c r="H46" s="123">
        <f t="shared" si="4"/>
        <v>1925.9605224497541</v>
      </c>
    </row>
    <row r="47" spans="2:9" ht="13.5" customHeight="1">
      <c r="B47" s="2" t="s">
        <v>80</v>
      </c>
      <c r="C47" s="2" t="s">
        <v>69</v>
      </c>
      <c r="D47" s="2"/>
      <c r="E47" s="16">
        <f t="shared" si="4"/>
        <v>4566.9402681124438</v>
      </c>
      <c r="F47" s="16">
        <f t="shared" si="4"/>
        <v>3470.4737370131534</v>
      </c>
      <c r="G47" s="150">
        <f t="shared" si="4"/>
        <v>2187.899241925179</v>
      </c>
      <c r="H47" s="123">
        <f t="shared" si="4"/>
        <v>2028.7148197929757</v>
      </c>
    </row>
    <row r="48" spans="2:9" ht="13.5" customHeight="1">
      <c r="E48" s="26"/>
      <c r="F48" s="26"/>
      <c r="G48" s="26"/>
      <c r="H48" s="124"/>
      <c r="I48" s="26"/>
    </row>
    <row r="49" spans="1:9" s="65" customFormat="1" ht="13.5" customHeight="1">
      <c r="A49" s="65" t="s">
        <v>81</v>
      </c>
      <c r="E49" s="70"/>
      <c r="F49" s="70"/>
      <c r="G49" s="70"/>
      <c r="H49" s="125"/>
      <c r="I49" s="70"/>
    </row>
    <row r="50" spans="1:9" ht="13.5" customHeight="1">
      <c r="E50" s="26"/>
      <c r="F50" s="26"/>
      <c r="G50" s="26"/>
      <c r="H50" s="124"/>
      <c r="I50" s="26"/>
    </row>
    <row r="51" spans="1:9" ht="13.5" customHeight="1">
      <c r="B51" s="8" t="s">
        <v>82</v>
      </c>
      <c r="D51" s="58">
        <v>8.77</v>
      </c>
      <c r="E51" s="26"/>
      <c r="F51" s="26"/>
      <c r="G51" s="26"/>
      <c r="H51" s="124"/>
    </row>
    <row r="52" spans="1:9" ht="13.5" customHeight="1">
      <c r="B52" s="8" t="s">
        <v>83</v>
      </c>
      <c r="D52" s="58">
        <f>D51/2</f>
        <v>4.3849999999999998</v>
      </c>
      <c r="E52" s="26"/>
      <c r="F52" s="26"/>
      <c r="G52" s="26"/>
      <c r="H52" s="124"/>
    </row>
    <row r="53" spans="1:9" ht="13.5" customHeight="1">
      <c r="B53" s="8" t="s">
        <v>84</v>
      </c>
      <c r="D53" s="58">
        <f>D51/2</f>
        <v>4.3849999999999998</v>
      </c>
      <c r="E53" s="26"/>
      <c r="F53" s="26"/>
      <c r="G53" s="26"/>
      <c r="H53" s="124"/>
    </row>
    <row r="54" spans="1:9" ht="13.5" customHeight="1">
      <c r="B54" s="8" t="s">
        <v>85</v>
      </c>
      <c r="D54" s="58">
        <f>D52/365</f>
        <v>1.2013698630136986E-2</v>
      </c>
      <c r="E54" s="26"/>
      <c r="F54" s="26"/>
      <c r="G54" s="26"/>
      <c r="H54" s="124"/>
    </row>
    <row r="55" spans="1:9" ht="13.5" customHeight="1">
      <c r="B55" s="8" t="s">
        <v>86</v>
      </c>
      <c r="D55" s="58">
        <f>D53/365</f>
        <v>1.2013698630136986E-2</v>
      </c>
      <c r="E55" s="26"/>
      <c r="F55" s="26"/>
      <c r="G55" s="26"/>
      <c r="H55" s="124"/>
    </row>
    <row r="56" spans="1:9" ht="13.5" customHeight="1">
      <c r="E56" s="26"/>
      <c r="F56" s="26"/>
      <c r="G56" s="26"/>
      <c r="H56" s="124"/>
    </row>
    <row r="57" spans="1:9" ht="13.5" customHeight="1">
      <c r="B57" s="8" t="s">
        <v>87</v>
      </c>
      <c r="E57" s="26"/>
      <c r="F57" s="26"/>
      <c r="G57" s="26"/>
      <c r="H57" s="124"/>
    </row>
    <row r="58" spans="1:9" ht="25.5">
      <c r="B58" s="2"/>
      <c r="C58" s="2"/>
      <c r="D58" s="2"/>
      <c r="E58" s="24" t="s">
        <v>50</v>
      </c>
      <c r="F58" s="24" t="s">
        <v>51</v>
      </c>
      <c r="G58" s="146" t="s">
        <v>52</v>
      </c>
      <c r="H58" s="117" t="s">
        <v>53</v>
      </c>
    </row>
    <row r="59" spans="1:9" ht="13.5" customHeight="1">
      <c r="B59" s="5" t="s">
        <v>55</v>
      </c>
      <c r="C59" s="5" t="s">
        <v>56</v>
      </c>
      <c r="D59" s="5" t="s">
        <v>57</v>
      </c>
      <c r="E59" s="22" t="s">
        <v>58</v>
      </c>
      <c r="F59" s="22" t="s">
        <v>59</v>
      </c>
      <c r="G59" s="147" t="s">
        <v>60</v>
      </c>
      <c r="H59" s="118" t="s">
        <v>61</v>
      </c>
      <c r="I59" t="s">
        <v>88</v>
      </c>
    </row>
    <row r="60" spans="1:9" ht="13.5" customHeight="1">
      <c r="B60" s="2" t="s">
        <v>64</v>
      </c>
      <c r="C60" s="2" t="s">
        <v>65</v>
      </c>
      <c r="D60" s="23" t="s">
        <v>66</v>
      </c>
      <c r="E60" s="71">
        <f t="shared" ref="E60:H66" si="5">E7</f>
        <v>0.6950999003799756</v>
      </c>
      <c r="F60" s="71">
        <f t="shared" si="5"/>
        <v>0.52083313107979512</v>
      </c>
      <c r="G60" s="151">
        <f t="shared" si="5"/>
        <v>0.31191560202690721</v>
      </c>
      <c r="H60" s="126">
        <f t="shared" si="5"/>
        <v>0.28427972233381948</v>
      </c>
    </row>
    <row r="61" spans="1:9" ht="13.5" customHeight="1">
      <c r="B61" s="2" t="s">
        <v>64</v>
      </c>
      <c r="C61" s="2" t="s">
        <v>68</v>
      </c>
      <c r="D61" s="23" t="s">
        <v>66</v>
      </c>
      <c r="E61" s="71">
        <f t="shared" si="5"/>
        <v>0.68453733182793819</v>
      </c>
      <c r="F61" s="71">
        <f t="shared" si="5"/>
        <v>0.50910933354701549</v>
      </c>
      <c r="G61" s="151">
        <f t="shared" si="5"/>
        <v>0.30120083960274113</v>
      </c>
      <c r="H61" s="126">
        <f t="shared" si="5"/>
        <v>0.27986311158752936</v>
      </c>
    </row>
    <row r="62" spans="1:9" ht="13.5" customHeight="1">
      <c r="B62" s="2" t="s">
        <v>64</v>
      </c>
      <c r="C62" s="2" t="s">
        <v>69</v>
      </c>
      <c r="D62" s="23" t="s">
        <v>66</v>
      </c>
      <c r="E62" s="71">
        <f t="shared" si="5"/>
        <v>0.73212328864037479</v>
      </c>
      <c r="F62" s="71">
        <f t="shared" si="5"/>
        <v>0.54858228902292683</v>
      </c>
      <c r="G62" s="151">
        <f t="shared" si="5"/>
        <v>0.32855082238311795</v>
      </c>
      <c r="H62" s="126">
        <f t="shared" si="5"/>
        <v>0.29925180149516672</v>
      </c>
    </row>
    <row r="63" spans="1:9" ht="13.5" customHeight="1">
      <c r="B63" s="2" t="s">
        <v>70</v>
      </c>
      <c r="C63" s="2" t="s">
        <v>65</v>
      </c>
      <c r="D63" s="23" t="s">
        <v>66</v>
      </c>
      <c r="E63" s="71">
        <f t="shared" si="5"/>
        <v>0.17255252357019038</v>
      </c>
      <c r="F63" s="71">
        <f t="shared" si="5"/>
        <v>0.1261101664068667</v>
      </c>
      <c r="G63" s="151">
        <f t="shared" si="5"/>
        <v>7.511471570104436E-2</v>
      </c>
      <c r="H63" s="126">
        <f t="shared" si="5"/>
        <v>6.8968593178546658E-2</v>
      </c>
    </row>
    <row r="64" spans="1:9" ht="13.5" customHeight="1">
      <c r="B64" s="2" t="s">
        <v>70</v>
      </c>
      <c r="C64" s="2" t="s">
        <v>68</v>
      </c>
      <c r="D64" s="23" t="s">
        <v>66</v>
      </c>
      <c r="E64" s="71">
        <f t="shared" si="5"/>
        <v>0.17719739879131691</v>
      </c>
      <c r="F64" s="71">
        <f t="shared" si="5"/>
        <v>0.12842525449906692</v>
      </c>
      <c r="G64" s="151">
        <f t="shared" si="5"/>
        <v>7.3748963967736184E-2</v>
      </c>
      <c r="H64" s="126">
        <f t="shared" si="5"/>
        <v>6.6719036550190569E-2</v>
      </c>
    </row>
    <row r="65" spans="2:9" ht="13.5" customHeight="1">
      <c r="B65" s="2" t="s">
        <v>70</v>
      </c>
      <c r="C65" s="2" t="s">
        <v>69</v>
      </c>
      <c r="D65" s="23" t="s">
        <v>66</v>
      </c>
      <c r="E65" s="71">
        <f t="shared" si="5"/>
        <v>0.18174044388079461</v>
      </c>
      <c r="F65" s="71">
        <f t="shared" si="5"/>
        <v>0.13282718343057168</v>
      </c>
      <c r="G65" s="151">
        <f t="shared" si="5"/>
        <v>7.9120246611194323E-2</v>
      </c>
      <c r="H65" s="126">
        <f t="shared" si="5"/>
        <v>7.2595416441117139E-2</v>
      </c>
    </row>
    <row r="66" spans="2:9" ht="13.5" customHeight="1">
      <c r="B66" s="2" t="s">
        <v>64</v>
      </c>
      <c r="C66" s="2" t="s">
        <v>65</v>
      </c>
      <c r="D66" s="23" t="s">
        <v>71</v>
      </c>
      <c r="E66" s="71">
        <f t="shared" si="5"/>
        <v>0.33158410573786584</v>
      </c>
      <c r="F66" s="71">
        <f t="shared" si="5"/>
        <v>0.38181666588668656</v>
      </c>
      <c r="G66" s="151">
        <f t="shared" si="5"/>
        <v>0.38181666588668656</v>
      </c>
      <c r="H66" s="126">
        <f t="shared" si="5"/>
        <v>0.38517662626857863</v>
      </c>
    </row>
    <row r="67" spans="2:9" ht="13.5" customHeight="1">
      <c r="B67" s="2" t="s">
        <v>64</v>
      </c>
      <c r="C67" s="2" t="s">
        <v>68</v>
      </c>
      <c r="D67" s="23" t="s">
        <v>71</v>
      </c>
      <c r="E67" s="72">
        <f>E14-$D$54</f>
        <v>0.37075461099499152</v>
      </c>
      <c r="F67" s="72">
        <f>F14-$D$54</f>
        <v>0.42167410474823941</v>
      </c>
      <c r="G67" s="152">
        <f>G14-$D$54</f>
        <v>0.42167410474823941</v>
      </c>
      <c r="H67" s="127">
        <f>H14-$D$54</f>
        <v>0.44306695894193798</v>
      </c>
    </row>
    <row r="68" spans="2:9" ht="13.5" customHeight="1">
      <c r="B68" s="2" t="s">
        <v>64</v>
      </c>
      <c r="C68" s="2" t="s">
        <v>69</v>
      </c>
      <c r="D68" s="23" t="s">
        <v>71</v>
      </c>
      <c r="E68" s="71">
        <f t="shared" ref="E68:H69" si="6">E15</f>
        <v>0.38488957924094991</v>
      </c>
      <c r="F68" s="71">
        <f t="shared" si="6"/>
        <v>0.43924178110486822</v>
      </c>
      <c r="G68" s="151">
        <f t="shared" si="6"/>
        <v>0.43924178110486822</v>
      </c>
      <c r="H68" s="126">
        <f t="shared" si="6"/>
        <v>0.44389572030306962</v>
      </c>
    </row>
    <row r="69" spans="2:9" ht="13.5" customHeight="1">
      <c r="B69" s="2" t="s">
        <v>70</v>
      </c>
      <c r="C69" s="2" t="s">
        <v>65</v>
      </c>
      <c r="D69" s="23" t="s">
        <v>71</v>
      </c>
      <c r="E69" s="71">
        <f t="shared" si="6"/>
        <v>0.28485186128517942</v>
      </c>
      <c r="F69" s="71">
        <f t="shared" si="6"/>
        <v>0.2911174570678719</v>
      </c>
      <c r="G69" s="151">
        <f t="shared" si="6"/>
        <v>0.2911174570678719</v>
      </c>
      <c r="H69" s="126">
        <f t="shared" si="6"/>
        <v>0.29619239752972082</v>
      </c>
    </row>
    <row r="70" spans="2:9" ht="13.5" customHeight="1">
      <c r="B70" s="2" t="s">
        <v>70</v>
      </c>
      <c r="C70" s="2" t="s">
        <v>68</v>
      </c>
      <c r="D70" s="23" t="s">
        <v>71</v>
      </c>
      <c r="E70" s="72">
        <f>E17-$D$55</f>
        <v>0.36307072787829264</v>
      </c>
      <c r="F70" s="72">
        <f>F17-$D$55</f>
        <v>0.36597652652887452</v>
      </c>
      <c r="G70" s="152">
        <f>G17-$D$55</f>
        <v>0.36597652652887452</v>
      </c>
      <c r="H70" s="127">
        <f>H17-$D$55</f>
        <v>0.39243731569814999</v>
      </c>
    </row>
    <row r="71" spans="2:9" ht="13.5" customHeight="1">
      <c r="B71" s="2" t="s">
        <v>70</v>
      </c>
      <c r="C71" s="2" t="s">
        <v>69</v>
      </c>
      <c r="D71" s="23" t="s">
        <v>71</v>
      </c>
      <c r="E71" s="71">
        <f>E18</f>
        <v>0.33537728236404085</v>
      </c>
      <c r="F71" s="71">
        <f>F18</f>
        <v>0.34338533582610592</v>
      </c>
      <c r="G71" s="151">
        <f>G18</f>
        <v>0.34338533582610592</v>
      </c>
      <c r="H71" s="126">
        <f>H18</f>
        <v>0.34991139795333182</v>
      </c>
    </row>
    <row r="72" spans="2:9" ht="13.5" customHeight="1">
      <c r="D72" s="12"/>
      <c r="E72" s="55"/>
      <c r="F72" s="55"/>
      <c r="G72" s="55"/>
      <c r="H72" s="120"/>
    </row>
    <row r="73" spans="2:9" ht="13.5" customHeight="1">
      <c r="B73" s="67" t="s">
        <v>72</v>
      </c>
      <c r="C73" s="68"/>
      <c r="D73" s="68"/>
      <c r="E73" s="68"/>
      <c r="F73" s="68"/>
      <c r="G73" s="68"/>
      <c r="H73" s="121"/>
    </row>
    <row r="74" spans="2:9" ht="25.5">
      <c r="B74" s="2"/>
      <c r="C74" s="2"/>
      <c r="D74" s="2"/>
      <c r="E74" s="24" t="s">
        <v>50</v>
      </c>
      <c r="F74" s="24" t="s">
        <v>51</v>
      </c>
      <c r="G74" s="146" t="s">
        <v>52</v>
      </c>
      <c r="H74" s="117" t="s">
        <v>53</v>
      </c>
    </row>
    <row r="75" spans="2:9" ht="13.5" customHeight="1">
      <c r="B75" s="5"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 t="s">
        <v>64</v>
      </c>
      <c r="C77" s="2" t="s">
        <v>65</v>
      </c>
      <c r="D77" s="23" t="s">
        <v>66</v>
      </c>
      <c r="E77" s="69">
        <f>(E60*'TDCV Values'!$C$4)</f>
        <v>2015.7897111019292</v>
      </c>
      <c r="F77" s="69">
        <f>(F60*'TDCV Values'!$C$4)</f>
        <v>1510.4160801314058</v>
      </c>
      <c r="G77" s="149">
        <f>(G60*'TDCV Values'!$C$4)</f>
        <v>904.55524587803097</v>
      </c>
      <c r="H77" s="122">
        <f>(H60*'TDCV Values'!$D$4)</f>
        <v>824.41119476807648</v>
      </c>
    </row>
    <row r="78" spans="2:9" ht="13.5" customHeight="1">
      <c r="B78" s="2" t="s">
        <v>64</v>
      </c>
      <c r="C78" s="2" t="s">
        <v>68</v>
      </c>
      <c r="D78" s="23" t="s">
        <v>66</v>
      </c>
      <c r="E78" s="69">
        <f>(E61*'TDCV Values'!$C$4)</f>
        <v>1985.1582623010208</v>
      </c>
      <c r="F78" s="69">
        <f>(F61*'TDCV Values'!$C$4)</f>
        <v>1476.4170672863449</v>
      </c>
      <c r="G78" s="149">
        <f>(G61*'TDCV Values'!$C$4)</f>
        <v>873.48243484794932</v>
      </c>
      <c r="H78" s="122">
        <f>(H61*'TDCV Values'!$D$4)</f>
        <v>811.60302360383514</v>
      </c>
    </row>
    <row r="79" spans="2:9" ht="13.5" customHeight="1">
      <c r="B79" s="2" t="s">
        <v>64</v>
      </c>
      <c r="C79" s="2" t="s">
        <v>69</v>
      </c>
      <c r="D79" s="23" t="s">
        <v>66</v>
      </c>
      <c r="E79" s="69">
        <f>(E62*'TDCV Values'!$C$4)</f>
        <v>2123.1575370570868</v>
      </c>
      <c r="F79" s="69">
        <f>(F62*'TDCV Values'!$C$4)</f>
        <v>1590.8886381664879</v>
      </c>
      <c r="G79" s="149">
        <f>(G62*'TDCV Values'!$C$4)</f>
        <v>952.79738491104206</v>
      </c>
      <c r="H79" s="122">
        <f>(H62*'TDCV Values'!$D$4)</f>
        <v>867.83022433598353</v>
      </c>
    </row>
    <row r="80" spans="2:9" ht="13.5" customHeight="1">
      <c r="B80" s="2" t="s">
        <v>70</v>
      </c>
      <c r="C80" s="2" t="s">
        <v>65</v>
      </c>
      <c r="D80" s="23" t="s">
        <v>66</v>
      </c>
      <c r="E80" s="69">
        <f>(E63*'TDCV Values'!$C$5)</f>
        <v>2070.6302828422845</v>
      </c>
      <c r="F80" s="69">
        <f>(F63*'TDCV Values'!$C$5)</f>
        <v>1513.3219968824005</v>
      </c>
      <c r="G80" s="149">
        <f>(G63*'TDCV Values'!$C$5)</f>
        <v>901.37658841253233</v>
      </c>
      <c r="H80" s="122">
        <f>(H63*'TDCV Values'!$D$5)</f>
        <v>827.62311814255986</v>
      </c>
    </row>
    <row r="81" spans="2:9" ht="13.5" customHeight="1">
      <c r="B81" s="2" t="s">
        <v>70</v>
      </c>
      <c r="C81" s="2" t="s">
        <v>68</v>
      </c>
      <c r="D81" s="23" t="s">
        <v>66</v>
      </c>
      <c r="E81" s="69">
        <f>(E64*'TDCV Values'!$C$5)</f>
        <v>2126.368785495803</v>
      </c>
      <c r="F81" s="69">
        <f>(F64*'TDCV Values'!$C$5)</f>
        <v>1541.1030539888029</v>
      </c>
      <c r="G81" s="149">
        <f>(G64*'TDCV Values'!$C$5)</f>
        <v>884.98756761283425</v>
      </c>
      <c r="H81" s="122">
        <f>(H64*'TDCV Values'!$D$5)</f>
        <v>800.62843860228679</v>
      </c>
    </row>
    <row r="82" spans="2:9" ht="13.5" customHeight="1">
      <c r="B82" s="2" t="s">
        <v>70</v>
      </c>
      <c r="C82" s="2" t="s">
        <v>69</v>
      </c>
      <c r="D82" s="23" t="s">
        <v>66</v>
      </c>
      <c r="E82" s="69">
        <f>(E65*'TDCV Values'!$C$5)</f>
        <v>2180.8853265695352</v>
      </c>
      <c r="F82" s="69">
        <f>(F65*'TDCV Values'!$C$5)</f>
        <v>1593.9262011668602</v>
      </c>
      <c r="G82" s="149">
        <f>(G65*'TDCV Values'!$C$5)</f>
        <v>949.44295933433182</v>
      </c>
      <c r="H82" s="122">
        <f>(H65*'TDCV Values'!$D$5)</f>
        <v>871.14499729340571</v>
      </c>
    </row>
    <row r="83" spans="2:9" ht="13.5" customHeight="1">
      <c r="B83" s="241" t="s">
        <v>75</v>
      </c>
      <c r="C83" s="255"/>
      <c r="D83" s="255"/>
      <c r="E83" s="255"/>
      <c r="F83" s="255"/>
      <c r="G83" s="255"/>
      <c r="H83" s="255"/>
      <c r="I83" t="s">
        <v>76</v>
      </c>
    </row>
    <row r="84" spans="2:9" ht="13.5" customHeight="1">
      <c r="B84" s="2" t="s">
        <v>64</v>
      </c>
      <c r="C84" s="2" t="s">
        <v>65</v>
      </c>
      <c r="D84" s="23" t="s">
        <v>71</v>
      </c>
      <c r="E84" s="16">
        <f>E66*365</f>
        <v>121.02819859432103</v>
      </c>
      <c r="F84" s="16">
        <f t="shared" ref="F84:H84" si="7">F66*365</f>
        <v>139.36308304864059</v>
      </c>
      <c r="G84" s="150">
        <f t="shared" si="7"/>
        <v>139.36308304864059</v>
      </c>
      <c r="H84" s="123">
        <f t="shared" si="7"/>
        <v>140.5894685880312</v>
      </c>
    </row>
    <row r="85" spans="2:9" ht="13.5" customHeight="1">
      <c r="B85" s="2" t="s">
        <v>64</v>
      </c>
      <c r="C85" s="2" t="s">
        <v>68</v>
      </c>
      <c r="D85" s="23" t="s">
        <v>71</v>
      </c>
      <c r="E85" s="16">
        <f t="shared" ref="E85:H89" si="8">E67*365</f>
        <v>135.3254330131719</v>
      </c>
      <c r="F85" s="16">
        <f t="shared" si="8"/>
        <v>153.91104823310738</v>
      </c>
      <c r="G85" s="150">
        <f t="shared" si="8"/>
        <v>153.91104823310738</v>
      </c>
      <c r="H85" s="123">
        <f t="shared" si="8"/>
        <v>161.71944001380737</v>
      </c>
    </row>
    <row r="86" spans="2:9" ht="13.5" customHeight="1">
      <c r="B86" s="2" t="s">
        <v>64</v>
      </c>
      <c r="C86" s="2" t="s">
        <v>69</v>
      </c>
      <c r="D86" s="23" t="s">
        <v>71</v>
      </c>
      <c r="E86" s="16">
        <f t="shared" si="8"/>
        <v>140.48469642294671</v>
      </c>
      <c r="F86" s="16">
        <f t="shared" si="8"/>
        <v>160.32325010327691</v>
      </c>
      <c r="G86" s="150">
        <f t="shared" si="8"/>
        <v>160.32325010327691</v>
      </c>
      <c r="H86" s="123">
        <f t="shared" si="8"/>
        <v>162.02193791062041</v>
      </c>
    </row>
    <row r="87" spans="2:9" ht="13.5" customHeight="1">
      <c r="B87" s="2" t="s">
        <v>70</v>
      </c>
      <c r="C87" s="2" t="s">
        <v>65</v>
      </c>
      <c r="D87" s="23" t="s">
        <v>71</v>
      </c>
      <c r="E87" s="16">
        <f t="shared" si="8"/>
        <v>103.97092936909048</v>
      </c>
      <c r="F87" s="16">
        <f t="shared" si="8"/>
        <v>106.25787182977324</v>
      </c>
      <c r="G87" s="150">
        <f t="shared" si="8"/>
        <v>106.25787182977324</v>
      </c>
      <c r="H87" s="123">
        <f t="shared" si="8"/>
        <v>108.1102250983481</v>
      </c>
    </row>
    <row r="88" spans="2:9" ht="13.5" customHeight="1">
      <c r="B88" s="2" t="s">
        <v>70</v>
      </c>
      <c r="C88" s="2" t="s">
        <v>68</v>
      </c>
      <c r="D88" s="23" t="s">
        <v>71</v>
      </c>
      <c r="E88" s="16">
        <f t="shared" si="8"/>
        <v>132.52081567557681</v>
      </c>
      <c r="F88" s="16">
        <f t="shared" si="8"/>
        <v>133.5814321830392</v>
      </c>
      <c r="G88" s="150">
        <f t="shared" si="8"/>
        <v>133.5814321830392</v>
      </c>
      <c r="H88" s="123">
        <f t="shared" si="8"/>
        <v>143.23962022982474</v>
      </c>
    </row>
    <row r="89" spans="2:9" ht="13.5" customHeight="1">
      <c r="B89" s="2" t="s">
        <v>70</v>
      </c>
      <c r="C89" s="2" t="s">
        <v>69</v>
      </c>
      <c r="D89" s="23" t="s">
        <v>71</v>
      </c>
      <c r="E89" s="16">
        <f t="shared" si="8"/>
        <v>122.41270806287491</v>
      </c>
      <c r="F89" s="16">
        <f t="shared" si="8"/>
        <v>125.33564757652866</v>
      </c>
      <c r="G89" s="150">
        <f t="shared" si="8"/>
        <v>125.33564757652866</v>
      </c>
      <c r="H89" s="123">
        <f t="shared" si="8"/>
        <v>127.71766025296611</v>
      </c>
    </row>
    <row r="90" spans="2:9" ht="13.5" customHeight="1">
      <c r="B90" s="241" t="s">
        <v>77</v>
      </c>
      <c r="C90" s="242"/>
      <c r="D90" s="242"/>
      <c r="E90" s="242"/>
      <c r="F90" s="242"/>
      <c r="G90" s="242"/>
      <c r="H90" s="242"/>
      <c r="I90" t="s">
        <v>78</v>
      </c>
    </row>
    <row r="91" spans="2:9" ht="13.5" customHeight="1">
      <c r="B91" s="2" t="s">
        <v>64</v>
      </c>
      <c r="C91" s="2" t="s">
        <v>65</v>
      </c>
      <c r="D91" s="2"/>
      <c r="E91" s="16">
        <f t="shared" ref="E91:H96" si="9">E77+E84</f>
        <v>2136.8179096962504</v>
      </c>
      <c r="F91" s="16">
        <f t="shared" si="9"/>
        <v>1649.7791631800465</v>
      </c>
      <c r="G91" s="150">
        <f t="shared" si="9"/>
        <v>1043.9183289266716</v>
      </c>
      <c r="H91" s="123">
        <f t="shared" si="9"/>
        <v>965.00066335610768</v>
      </c>
    </row>
    <row r="92" spans="2:9" ht="13.5" customHeight="1">
      <c r="B92" s="2" t="s">
        <v>64</v>
      </c>
      <c r="C92" s="2" t="s">
        <v>68</v>
      </c>
      <c r="D92" s="2"/>
      <c r="E92" s="16">
        <f t="shared" si="9"/>
        <v>2120.4836953141926</v>
      </c>
      <c r="F92" s="16">
        <f t="shared" si="9"/>
        <v>1630.3281155194522</v>
      </c>
      <c r="G92" s="150">
        <f t="shared" si="9"/>
        <v>1027.3934830810567</v>
      </c>
      <c r="H92" s="123">
        <f t="shared" si="9"/>
        <v>973.32246361764248</v>
      </c>
    </row>
    <row r="93" spans="2:9" ht="13.5" customHeight="1">
      <c r="B93" s="2" t="s">
        <v>64</v>
      </c>
      <c r="C93" s="2" t="s">
        <v>69</v>
      </c>
      <c r="D93" s="2"/>
      <c r="E93" s="16">
        <f t="shared" si="9"/>
        <v>2263.6422334800336</v>
      </c>
      <c r="F93" s="16">
        <f t="shared" si="9"/>
        <v>1751.2118882697648</v>
      </c>
      <c r="G93" s="150">
        <f t="shared" si="9"/>
        <v>1113.1206350143189</v>
      </c>
      <c r="H93" s="123">
        <f t="shared" si="9"/>
        <v>1029.8521622466039</v>
      </c>
    </row>
    <row r="94" spans="2:9" ht="13.5" customHeight="1">
      <c r="B94" s="2" t="s">
        <v>70</v>
      </c>
      <c r="C94" s="2" t="s">
        <v>65</v>
      </c>
      <c r="D94" s="2"/>
      <c r="E94" s="16">
        <f t="shared" si="9"/>
        <v>2174.6012122113748</v>
      </c>
      <c r="F94" s="16">
        <f t="shared" si="9"/>
        <v>1619.5798687121737</v>
      </c>
      <c r="G94" s="150">
        <f t="shared" si="9"/>
        <v>1007.6344602423055</v>
      </c>
      <c r="H94" s="123">
        <f t="shared" si="9"/>
        <v>935.73334324090797</v>
      </c>
    </row>
    <row r="95" spans="2:9" ht="13.5" customHeight="1">
      <c r="B95" s="2" t="s">
        <v>70</v>
      </c>
      <c r="C95" s="2" t="s">
        <v>68</v>
      </c>
      <c r="D95" s="2"/>
      <c r="E95" s="16">
        <f t="shared" si="9"/>
        <v>2258.8896011713796</v>
      </c>
      <c r="F95" s="16">
        <f t="shared" si="9"/>
        <v>1674.6844861718421</v>
      </c>
      <c r="G95" s="150">
        <f t="shared" si="9"/>
        <v>1018.5689997958734</v>
      </c>
      <c r="H95" s="123">
        <f t="shared" si="9"/>
        <v>943.8680588321115</v>
      </c>
    </row>
    <row r="96" spans="2:9" ht="13.5" customHeight="1">
      <c r="B96" s="2" t="s">
        <v>70</v>
      </c>
      <c r="C96" s="2" t="s">
        <v>69</v>
      </c>
      <c r="D96" s="2"/>
      <c r="E96" s="16">
        <f t="shared" si="9"/>
        <v>2303.2980346324102</v>
      </c>
      <c r="F96" s="16">
        <f t="shared" si="9"/>
        <v>1719.2618487433888</v>
      </c>
      <c r="G96" s="150">
        <f t="shared" si="9"/>
        <v>1074.7786069108604</v>
      </c>
      <c r="H96" s="123">
        <f t="shared" si="9"/>
        <v>998.86265754637179</v>
      </c>
    </row>
    <row r="97" spans="1:14" ht="13.5" customHeight="1">
      <c r="B97" s="251" t="s">
        <v>77</v>
      </c>
      <c r="C97" s="251"/>
      <c r="D97" s="251"/>
      <c r="E97" s="251"/>
      <c r="F97" s="251"/>
      <c r="G97" s="251"/>
      <c r="H97" s="251"/>
      <c r="I97" t="s">
        <v>79</v>
      </c>
    </row>
    <row r="98" spans="1:14" ht="13.5" customHeight="1">
      <c r="B98" s="2" t="s">
        <v>80</v>
      </c>
      <c r="C98" s="2" t="s">
        <v>65</v>
      </c>
      <c r="D98" s="2"/>
      <c r="E98" s="16">
        <f>E91+E94</f>
        <v>4311.4191219076256</v>
      </c>
      <c r="F98" s="16">
        <f t="shared" ref="F98:H98" si="10">F91+F94</f>
        <v>3269.3590318922202</v>
      </c>
      <c r="G98" s="150">
        <f t="shared" si="10"/>
        <v>2051.5527891689771</v>
      </c>
      <c r="H98" s="123">
        <f t="shared" si="10"/>
        <v>1900.7340065970157</v>
      </c>
    </row>
    <row r="99" spans="1:14" ht="13.5" customHeight="1">
      <c r="B99" s="2" t="s">
        <v>80</v>
      </c>
      <c r="C99" s="2" t="s">
        <v>68</v>
      </c>
      <c r="D99" s="2"/>
      <c r="E99" s="16">
        <f t="shared" ref="E99:H100" si="11">E92+E95</f>
        <v>4379.3732964855717</v>
      </c>
      <c r="F99" s="16">
        <f t="shared" si="11"/>
        <v>3305.0126016912945</v>
      </c>
      <c r="G99" s="150">
        <f t="shared" si="11"/>
        <v>2045.9624828769302</v>
      </c>
      <c r="H99" s="123">
        <f t="shared" si="11"/>
        <v>1917.1905224497541</v>
      </c>
    </row>
    <row r="100" spans="1:14" ht="13.5" customHeight="1">
      <c r="B100" s="2" t="s">
        <v>80</v>
      </c>
      <c r="C100" s="2" t="s">
        <v>69</v>
      </c>
      <c r="D100" s="2"/>
      <c r="E100" s="16">
        <f t="shared" si="11"/>
        <v>4566.9402681124438</v>
      </c>
      <c r="F100" s="16">
        <f t="shared" si="11"/>
        <v>3470.4737370131534</v>
      </c>
      <c r="G100" s="150">
        <f t="shared" si="11"/>
        <v>2187.899241925179</v>
      </c>
      <c r="H100" s="123">
        <f t="shared" si="11"/>
        <v>2028.7148197929757</v>
      </c>
    </row>
    <row r="101" spans="1:14" ht="13.5" customHeight="1">
      <c r="E101" s="26"/>
      <c r="F101" s="26"/>
      <c r="G101" s="26"/>
      <c r="H101" s="124"/>
    </row>
    <row r="102" spans="1:14" s="65" customFormat="1">
      <c r="A102" s="65" t="s">
        <v>90</v>
      </c>
      <c r="E102" s="70"/>
      <c r="F102" s="70"/>
      <c r="G102" s="70"/>
      <c r="H102" s="125"/>
    </row>
    <row r="103" spans="1:14">
      <c r="E103" s="26"/>
      <c r="F103" s="26"/>
      <c r="G103" s="26"/>
      <c r="H103" s="124"/>
    </row>
    <row r="104" spans="1:14">
      <c r="B104" s="8" t="s">
        <v>82</v>
      </c>
      <c r="D104" s="58">
        <f>D51</f>
        <v>8.77</v>
      </c>
      <c r="F104" s="18"/>
      <c r="I104" t="s">
        <v>91</v>
      </c>
    </row>
    <row r="105" spans="1:14">
      <c r="B105" s="8" t="s">
        <v>83</v>
      </c>
      <c r="D105" s="58">
        <f t="shared" ref="D105:D108" si="12">D52</f>
        <v>4.3849999999999998</v>
      </c>
    </row>
    <row r="106" spans="1:14">
      <c r="B106" s="8" t="s">
        <v>84</v>
      </c>
      <c r="D106" s="58">
        <f t="shared" si="12"/>
        <v>4.3849999999999998</v>
      </c>
    </row>
    <row r="107" spans="1:14">
      <c r="B107" s="8" t="s">
        <v>85</v>
      </c>
      <c r="D107" s="58">
        <f>D54</f>
        <v>1.2013698630136986E-2</v>
      </c>
    </row>
    <row r="108" spans="1:14">
      <c r="B108" s="8" t="s">
        <v>86</v>
      </c>
      <c r="C108" s="18"/>
      <c r="D108" s="58">
        <f t="shared" si="12"/>
        <v>1.2013698630136986E-2</v>
      </c>
    </row>
    <row r="109" spans="1:14">
      <c r="E109" s="26"/>
      <c r="F109" s="26"/>
      <c r="G109" s="26"/>
      <c r="H109" s="124"/>
      <c r="I109" s="26"/>
    </row>
    <row r="110" spans="1:14">
      <c r="B110" s="67" t="s">
        <v>92</v>
      </c>
      <c r="C110" s="68"/>
      <c r="D110" s="59"/>
      <c r="E110" s="73"/>
      <c r="F110" s="73"/>
      <c r="G110" s="73"/>
      <c r="H110" s="128"/>
    </row>
    <row r="111" spans="1:14" ht="63.75" customHeight="1">
      <c r="B111" s="2"/>
      <c r="C111" s="2"/>
      <c r="D111" s="2"/>
      <c r="E111" s="24" t="s">
        <v>50</v>
      </c>
      <c r="F111" s="24" t="s">
        <v>51</v>
      </c>
      <c r="G111" s="146" t="s">
        <v>52</v>
      </c>
      <c r="H111" s="117" t="s">
        <v>53</v>
      </c>
      <c r="I111" s="74"/>
      <c r="K111" s="74"/>
      <c r="L111" s="74"/>
      <c r="M111" s="74"/>
      <c r="N111" s="74"/>
    </row>
    <row r="112" spans="1:14">
      <c r="B112" s="5" t="s">
        <v>55</v>
      </c>
      <c r="C112" s="5" t="s">
        <v>93</v>
      </c>
      <c r="D112" s="5" t="s">
        <v>57</v>
      </c>
      <c r="E112" s="22" t="s">
        <v>58</v>
      </c>
      <c r="F112" s="22" t="s">
        <v>59</v>
      </c>
      <c r="G112" s="147" t="s">
        <v>60</v>
      </c>
      <c r="H112" s="118" t="s">
        <v>61</v>
      </c>
      <c r="I112" t="s">
        <v>94</v>
      </c>
    </row>
    <row r="113" spans="2:14">
      <c r="B113" s="2" t="s">
        <v>64</v>
      </c>
      <c r="C113" s="2" t="s">
        <v>65</v>
      </c>
      <c r="D113" s="2" t="s">
        <v>71</v>
      </c>
      <c r="E113" s="16">
        <f>'Customer Numbers - London'!$D$17*$D$107</f>
        <v>2.1456799579205247E-3</v>
      </c>
      <c r="F113" s="16">
        <f>'Customer Numbers - London'!$D$17*$D$107</f>
        <v>2.1456799579205247E-3</v>
      </c>
      <c r="G113" s="150">
        <f>'Customer Numbers - London'!$D$17*$D$107</f>
        <v>2.1456799579205247E-3</v>
      </c>
      <c r="H113" s="123">
        <f>'Customer Numbers - London'!$D$17*$D$107</f>
        <v>2.1456799579205247E-3</v>
      </c>
      <c r="I113" s="75"/>
      <c r="K113" s="75"/>
      <c r="L113" s="75"/>
      <c r="M113" s="75"/>
      <c r="N113" s="75"/>
    </row>
    <row r="114" spans="2:14">
      <c r="B114" s="2" t="s">
        <v>64</v>
      </c>
      <c r="C114" s="2" t="s">
        <v>68</v>
      </c>
      <c r="D114" s="2" t="s">
        <v>71</v>
      </c>
      <c r="E114" s="16">
        <f>'Customer Numbers - London'!$D$17*$D$107</f>
        <v>2.1456799579205247E-3</v>
      </c>
      <c r="F114" s="16">
        <f>'Customer Numbers - London'!$D$17*$D$107</f>
        <v>2.1456799579205247E-3</v>
      </c>
      <c r="G114" s="150">
        <f>'Customer Numbers - London'!$D$17*$D$107</f>
        <v>2.1456799579205247E-3</v>
      </c>
      <c r="H114" s="123">
        <f>'Customer Numbers - London'!$D$17*$D$107</f>
        <v>2.1456799579205247E-3</v>
      </c>
      <c r="I114" s="75"/>
      <c r="K114" s="75"/>
      <c r="L114" s="75"/>
      <c r="M114" s="75"/>
      <c r="N114" s="75"/>
    </row>
    <row r="115" spans="2:14">
      <c r="B115" s="2" t="s">
        <v>64</v>
      </c>
      <c r="C115" s="2" t="s">
        <v>95</v>
      </c>
      <c r="D115" s="23" t="s">
        <v>71</v>
      </c>
      <c r="E115" s="16">
        <f>'Customer Numbers - London'!$D$17*$D$107</f>
        <v>2.1456799579205247E-3</v>
      </c>
      <c r="F115" s="16">
        <f>'Customer Numbers - London'!$D$17*$D$107</f>
        <v>2.1456799579205247E-3</v>
      </c>
      <c r="G115" s="150">
        <f>'Customer Numbers - London'!$D$17*$D$107</f>
        <v>2.1456799579205247E-3</v>
      </c>
      <c r="H115" s="123">
        <f>'Customer Numbers - London'!$D$17*$D$107</f>
        <v>2.1456799579205247E-3</v>
      </c>
      <c r="I115" s="75"/>
      <c r="K115" s="75"/>
      <c r="L115" s="75"/>
      <c r="M115" s="75"/>
      <c r="N115" s="75"/>
    </row>
    <row r="116" spans="2:14">
      <c r="B116" s="2" t="s">
        <v>70</v>
      </c>
      <c r="C116" s="2" t="s">
        <v>65</v>
      </c>
      <c r="D116" s="2" t="s">
        <v>71</v>
      </c>
      <c r="E116" s="16">
        <f>'Customer Numbers - London'!$D$22*$D$108</f>
        <v>2.1106643098534167E-3</v>
      </c>
      <c r="F116" s="16">
        <f>'Customer Numbers - London'!$D$22*$D$108</f>
        <v>2.1106643098534167E-3</v>
      </c>
      <c r="G116" s="150">
        <f>'Customer Numbers - London'!$D$22*$D$108</f>
        <v>2.1106643098534167E-3</v>
      </c>
      <c r="H116" s="123">
        <f>'Customer Numbers - London'!$D$22*$D$108</f>
        <v>2.1106643098534167E-3</v>
      </c>
      <c r="I116" s="75"/>
      <c r="K116" s="75"/>
      <c r="L116" s="75"/>
      <c r="M116" s="75"/>
      <c r="N116" s="75"/>
    </row>
    <row r="117" spans="2:14">
      <c r="B117" s="2" t="s">
        <v>70</v>
      </c>
      <c r="C117" s="2" t="s">
        <v>68</v>
      </c>
      <c r="D117" s="2" t="s">
        <v>71</v>
      </c>
      <c r="E117" s="16">
        <f>'Customer Numbers - London'!$D$22*$D$108</f>
        <v>2.1106643098534167E-3</v>
      </c>
      <c r="F117" s="16">
        <f>'Customer Numbers - London'!$D$22*$D$108</f>
        <v>2.1106643098534167E-3</v>
      </c>
      <c r="G117" s="150">
        <f>'Customer Numbers - London'!$D$22*$D$108</f>
        <v>2.1106643098534167E-3</v>
      </c>
      <c r="H117" s="123">
        <f>'Customer Numbers - London'!$D$22*$D$108</f>
        <v>2.1106643098534167E-3</v>
      </c>
      <c r="I117" s="75"/>
      <c r="K117" s="75"/>
      <c r="L117" s="75"/>
      <c r="M117" s="75"/>
      <c r="N117" s="75"/>
    </row>
    <row r="118" spans="2:14">
      <c r="B118" s="2" t="s">
        <v>70</v>
      </c>
      <c r="C118" s="2" t="s">
        <v>95</v>
      </c>
      <c r="D118" s="23" t="s">
        <v>71</v>
      </c>
      <c r="E118" s="16">
        <f>'Customer Numbers - London'!$D$22*$D$108</f>
        <v>2.1106643098534167E-3</v>
      </c>
      <c r="F118" s="16">
        <f>'Customer Numbers - London'!$D$22*$D$108</f>
        <v>2.1106643098534167E-3</v>
      </c>
      <c r="G118" s="150">
        <f>'Customer Numbers - London'!$D$22*$D$108</f>
        <v>2.1106643098534167E-3</v>
      </c>
      <c r="H118" s="123">
        <f>'Customer Numbers - London'!$D$22*$D$108</f>
        <v>2.1106643098534167E-3</v>
      </c>
      <c r="I118" s="75"/>
      <c r="K118" s="75"/>
      <c r="L118" s="75"/>
      <c r="M118" s="75"/>
      <c r="N118" s="75"/>
    </row>
    <row r="119" spans="2:14">
      <c r="D119" s="12"/>
      <c r="E119" s="26"/>
      <c r="F119" s="26"/>
      <c r="G119" s="26"/>
      <c r="H119" s="124"/>
    </row>
    <row r="120" spans="2:14">
      <c r="B120" s="8" t="s">
        <v>96</v>
      </c>
      <c r="F120" s="9"/>
      <c r="I120" s="18"/>
    </row>
    <row r="121" spans="2:14" ht="25.5">
      <c r="B121" s="2"/>
      <c r="C121" s="2"/>
      <c r="D121" s="2"/>
      <c r="E121" s="24" t="s">
        <v>50</v>
      </c>
      <c r="F121" s="24" t="s">
        <v>51</v>
      </c>
      <c r="G121" s="146" t="s">
        <v>52</v>
      </c>
      <c r="H121" s="117" t="s">
        <v>53</v>
      </c>
      <c r="I121" s="18"/>
    </row>
    <row r="122" spans="2:14">
      <c r="B122" s="5" t="s">
        <v>55</v>
      </c>
      <c r="C122" s="5" t="s">
        <v>56</v>
      </c>
      <c r="D122" s="5" t="s">
        <v>57</v>
      </c>
      <c r="E122" s="22" t="s">
        <v>58</v>
      </c>
      <c r="F122" s="22" t="s">
        <v>59</v>
      </c>
      <c r="G122" s="147" t="s">
        <v>60</v>
      </c>
      <c r="H122" s="118" t="s">
        <v>61</v>
      </c>
      <c r="I122" s="76" t="s">
        <v>97</v>
      </c>
      <c r="K122" s="75"/>
      <c r="L122" s="75"/>
      <c r="M122" s="75"/>
      <c r="N122" s="75"/>
    </row>
    <row r="123" spans="2:14">
      <c r="B123" s="2" t="s">
        <v>64</v>
      </c>
      <c r="C123" s="2" t="s">
        <v>65</v>
      </c>
      <c r="D123" s="23" t="s">
        <v>66</v>
      </c>
      <c r="E123" s="16">
        <f>E60</f>
        <v>0.6950999003799756</v>
      </c>
      <c r="F123" s="16">
        <f t="shared" ref="F123:H128" si="13">F7</f>
        <v>0.52083313107979512</v>
      </c>
      <c r="G123" s="150">
        <f t="shared" si="13"/>
        <v>0.31191560202690721</v>
      </c>
      <c r="H123" s="123">
        <f t="shared" si="13"/>
        <v>0.28427972233381948</v>
      </c>
      <c r="K123" s="75"/>
      <c r="L123" s="75"/>
      <c r="M123" s="75"/>
      <c r="N123" s="75"/>
    </row>
    <row r="124" spans="2:14">
      <c r="B124" s="2" t="s">
        <v>64</v>
      </c>
      <c r="C124" s="2" t="s">
        <v>68</v>
      </c>
      <c r="D124" s="23" t="s">
        <v>66</v>
      </c>
      <c r="E124" s="16">
        <f t="shared" ref="E124:E127" si="14">E61</f>
        <v>0.68453733182793819</v>
      </c>
      <c r="F124" s="16">
        <f t="shared" si="13"/>
        <v>0.50910933354701549</v>
      </c>
      <c r="G124" s="150">
        <f t="shared" si="13"/>
        <v>0.30120083960274113</v>
      </c>
      <c r="H124" s="123">
        <f t="shared" si="13"/>
        <v>0.27986311158752936</v>
      </c>
      <c r="J124" s="75"/>
      <c r="K124" s="75"/>
      <c r="L124" s="75"/>
      <c r="M124" s="75"/>
      <c r="N124" s="75"/>
    </row>
    <row r="125" spans="2:14">
      <c r="B125" s="2" t="s">
        <v>64</v>
      </c>
      <c r="C125" s="2" t="s">
        <v>69</v>
      </c>
      <c r="D125" s="23" t="s">
        <v>66</v>
      </c>
      <c r="E125" s="16">
        <f t="shared" si="14"/>
        <v>0.73212328864037479</v>
      </c>
      <c r="F125" s="16">
        <f t="shared" si="13"/>
        <v>0.54858228902292683</v>
      </c>
      <c r="G125" s="150">
        <f t="shared" si="13"/>
        <v>0.32855082238311795</v>
      </c>
      <c r="H125" s="123">
        <f t="shared" si="13"/>
        <v>0.29925180149516672</v>
      </c>
      <c r="J125" s="75"/>
      <c r="K125" s="75"/>
      <c r="L125" s="75"/>
      <c r="M125" s="75"/>
      <c r="N125" s="75"/>
    </row>
    <row r="126" spans="2:14">
      <c r="B126" s="2" t="s">
        <v>70</v>
      </c>
      <c r="C126" s="2" t="s">
        <v>65</v>
      </c>
      <c r="D126" s="23" t="s">
        <v>66</v>
      </c>
      <c r="E126" s="16">
        <f t="shared" si="14"/>
        <v>0.17255252357019038</v>
      </c>
      <c r="F126" s="16">
        <f t="shared" si="13"/>
        <v>0.1261101664068667</v>
      </c>
      <c r="G126" s="150">
        <f t="shared" si="13"/>
        <v>7.511471570104436E-2</v>
      </c>
      <c r="H126" s="123">
        <f t="shared" si="13"/>
        <v>6.8968593178546658E-2</v>
      </c>
      <c r="J126" s="75"/>
      <c r="K126" s="75"/>
      <c r="L126" s="75"/>
      <c r="M126" s="75"/>
      <c r="N126" s="75"/>
    </row>
    <row r="127" spans="2:14">
      <c r="B127" s="2" t="s">
        <v>70</v>
      </c>
      <c r="C127" s="2" t="s">
        <v>68</v>
      </c>
      <c r="D127" s="23" t="s">
        <v>66</v>
      </c>
      <c r="E127" s="16">
        <f t="shared" si="14"/>
        <v>0.17719739879131691</v>
      </c>
      <c r="F127" s="16">
        <f t="shared" si="13"/>
        <v>0.12842525449906692</v>
      </c>
      <c r="G127" s="150">
        <f t="shared" si="13"/>
        <v>7.3748963967736184E-2</v>
      </c>
      <c r="H127" s="123">
        <f t="shared" si="13"/>
        <v>6.6719036550190569E-2</v>
      </c>
      <c r="J127" s="75"/>
      <c r="K127" s="75"/>
      <c r="L127" s="75"/>
      <c r="M127" s="75"/>
      <c r="N127" s="75"/>
    </row>
    <row r="128" spans="2:14">
      <c r="B128" s="2" t="s">
        <v>70</v>
      </c>
      <c r="C128" s="2" t="s">
        <v>69</v>
      </c>
      <c r="D128" s="23" t="s">
        <v>66</v>
      </c>
      <c r="E128" s="16">
        <f>E65</f>
        <v>0.18174044388079461</v>
      </c>
      <c r="F128" s="16">
        <f t="shared" si="13"/>
        <v>0.13282718343057168</v>
      </c>
      <c r="G128" s="150">
        <f t="shared" si="13"/>
        <v>7.9120246611194323E-2</v>
      </c>
      <c r="H128" s="123">
        <f t="shared" si="13"/>
        <v>7.2595416441117139E-2</v>
      </c>
      <c r="J128" s="77"/>
    </row>
    <row r="129" spans="2:14">
      <c r="B129" s="2" t="s">
        <v>64</v>
      </c>
      <c r="C129" s="2" t="s">
        <v>65</v>
      </c>
      <c r="D129" s="23" t="s">
        <v>71</v>
      </c>
      <c r="E129" s="69">
        <f>E66+E113</f>
        <v>0.33372978569578637</v>
      </c>
      <c r="F129" s="69">
        <f t="shared" ref="E129:H134" si="15">F66+F113</f>
        <v>0.38396234584460709</v>
      </c>
      <c r="G129" s="149">
        <f t="shared" si="15"/>
        <v>0.38396234584460709</v>
      </c>
      <c r="H129" s="122">
        <f t="shared" si="15"/>
        <v>0.38732230622649916</v>
      </c>
      <c r="J129" s="18"/>
      <c r="K129" s="18"/>
      <c r="L129" s="18"/>
      <c r="M129" s="18"/>
      <c r="N129" s="18"/>
    </row>
    <row r="130" spans="2:14">
      <c r="B130" s="2" t="s">
        <v>64</v>
      </c>
      <c r="C130" s="2" t="s">
        <v>68</v>
      </c>
      <c r="D130" s="23" t="s">
        <v>71</v>
      </c>
      <c r="E130" s="69">
        <f>E67+E114</f>
        <v>0.37290029095291205</v>
      </c>
      <c r="F130" s="69">
        <f t="shared" si="15"/>
        <v>0.42381978470615994</v>
      </c>
      <c r="G130" s="149">
        <f t="shared" si="15"/>
        <v>0.42381978470615994</v>
      </c>
      <c r="H130" s="122">
        <f t="shared" si="15"/>
        <v>0.44521263889985851</v>
      </c>
      <c r="J130" s="18"/>
      <c r="K130" s="18"/>
      <c r="L130" s="18"/>
      <c r="M130" s="18"/>
      <c r="N130" s="18"/>
    </row>
    <row r="131" spans="2:14">
      <c r="B131" s="2" t="s">
        <v>64</v>
      </c>
      <c r="C131" s="2" t="s">
        <v>69</v>
      </c>
      <c r="D131" s="23" t="s">
        <v>71</v>
      </c>
      <c r="E131" s="69">
        <f t="shared" si="15"/>
        <v>0.38703525919887044</v>
      </c>
      <c r="F131" s="69">
        <f t="shared" si="15"/>
        <v>0.44138746106278876</v>
      </c>
      <c r="G131" s="149">
        <f>G68+G115</f>
        <v>0.44138746106278876</v>
      </c>
      <c r="H131" s="122">
        <f t="shared" si="15"/>
        <v>0.44604140026099015</v>
      </c>
      <c r="J131" s="18"/>
      <c r="K131" s="18"/>
      <c r="L131" s="18"/>
      <c r="M131" s="18"/>
      <c r="N131" s="18"/>
    </row>
    <row r="132" spans="2:14">
      <c r="B132" s="2" t="s">
        <v>70</v>
      </c>
      <c r="C132" s="2" t="s">
        <v>65</v>
      </c>
      <c r="D132" s="23" t="s">
        <v>71</v>
      </c>
      <c r="E132" s="69">
        <f t="shared" si="15"/>
        <v>0.28696252559503282</v>
      </c>
      <c r="F132" s="69">
        <f t="shared" si="15"/>
        <v>0.2932281213777253</v>
      </c>
      <c r="G132" s="149">
        <f t="shared" si="15"/>
        <v>0.2932281213777253</v>
      </c>
      <c r="H132" s="122">
        <f t="shared" si="15"/>
        <v>0.29830306183957422</v>
      </c>
      <c r="J132" s="18"/>
      <c r="K132" s="18"/>
      <c r="L132" s="18"/>
      <c r="M132" s="18"/>
      <c r="N132" s="18"/>
    </row>
    <row r="133" spans="2:14">
      <c r="B133" s="2" t="s">
        <v>70</v>
      </c>
      <c r="C133" s="2" t="s">
        <v>68</v>
      </c>
      <c r="D133" s="23" t="s">
        <v>71</v>
      </c>
      <c r="E133" s="69">
        <f t="shared" si="15"/>
        <v>0.36518139218814605</v>
      </c>
      <c r="F133" s="69">
        <f t="shared" si="15"/>
        <v>0.36808719083872793</v>
      </c>
      <c r="G133" s="149">
        <f t="shared" si="15"/>
        <v>0.36808719083872793</v>
      </c>
      <c r="H133" s="122">
        <f t="shared" si="15"/>
        <v>0.3945479800080034</v>
      </c>
      <c r="J133" s="18"/>
      <c r="K133" s="18"/>
      <c r="L133" s="18"/>
      <c r="M133" s="18"/>
      <c r="N133" s="18"/>
    </row>
    <row r="134" spans="2:14">
      <c r="B134" s="2" t="s">
        <v>70</v>
      </c>
      <c r="C134" s="2" t="s">
        <v>69</v>
      </c>
      <c r="D134" s="23" t="s">
        <v>71</v>
      </c>
      <c r="E134" s="69">
        <f t="shared" si="15"/>
        <v>0.33748794667389426</v>
      </c>
      <c r="F134" s="69">
        <f t="shared" si="15"/>
        <v>0.34549600013595932</v>
      </c>
      <c r="G134" s="149">
        <f t="shared" si="15"/>
        <v>0.34549600013595932</v>
      </c>
      <c r="H134" s="122">
        <f t="shared" si="15"/>
        <v>0.35202206226318522</v>
      </c>
      <c r="J134" s="18"/>
      <c r="K134" s="18"/>
      <c r="L134" s="18"/>
      <c r="M134" s="18"/>
      <c r="N134" s="18"/>
    </row>
    <row r="135" spans="2:14">
      <c r="D135" s="12"/>
      <c r="E135" s="26"/>
      <c r="F135" s="26"/>
      <c r="G135" s="26"/>
      <c r="H135" s="124"/>
      <c r="J135" s="18"/>
    </row>
    <row r="136" spans="2:14">
      <c r="B136" s="67" t="s">
        <v>72</v>
      </c>
      <c r="C136" s="68"/>
      <c r="D136" s="68"/>
      <c r="E136" s="68"/>
      <c r="F136" s="68"/>
      <c r="G136" s="68"/>
      <c r="H136" s="121"/>
      <c r="J136" s="18"/>
    </row>
    <row r="137" spans="2:14" ht="25.5">
      <c r="B137" s="2"/>
      <c r="C137" s="2"/>
      <c r="D137" s="2"/>
      <c r="E137" s="24" t="s">
        <v>50</v>
      </c>
      <c r="F137" s="24" t="s">
        <v>51</v>
      </c>
      <c r="G137" s="146" t="s">
        <v>52</v>
      </c>
      <c r="H137" s="117" t="s">
        <v>53</v>
      </c>
      <c r="J137" s="18"/>
    </row>
    <row r="138" spans="2:14">
      <c r="B138" s="5"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 t="s">
        <v>64</v>
      </c>
      <c r="C140" s="2" t="s">
        <v>65</v>
      </c>
      <c r="D140" s="23" t="s">
        <v>66</v>
      </c>
      <c r="E140" s="69">
        <f>(E123*'TDCV Values'!$C$4)</f>
        <v>2015.7897111019292</v>
      </c>
      <c r="F140" s="69">
        <f>(F123*'TDCV Values'!$C$4)</f>
        <v>1510.4160801314058</v>
      </c>
      <c r="G140" s="149">
        <f>(G123*'TDCV Values'!$C$4)</f>
        <v>904.55524587803097</v>
      </c>
      <c r="H140" s="122">
        <f>(H123*'TDCV Values'!$D$4)</f>
        <v>824.41119476807648</v>
      </c>
    </row>
    <row r="141" spans="2:14">
      <c r="B141" s="2" t="s">
        <v>64</v>
      </c>
      <c r="C141" s="2" t="s">
        <v>68</v>
      </c>
      <c r="D141" s="23" t="s">
        <v>66</v>
      </c>
      <c r="E141" s="69">
        <f>(E124*'TDCV Values'!$C$4)</f>
        <v>1985.1582623010208</v>
      </c>
      <c r="F141" s="69">
        <f>(F124*'TDCV Values'!$C$4)</f>
        <v>1476.4170672863449</v>
      </c>
      <c r="G141" s="149">
        <f>(G124*'TDCV Values'!$C$4)</f>
        <v>873.48243484794932</v>
      </c>
      <c r="H141" s="122">
        <f>(H124*'TDCV Values'!$D$4)</f>
        <v>811.60302360383514</v>
      </c>
    </row>
    <row r="142" spans="2:14">
      <c r="B142" s="2" t="s">
        <v>64</v>
      </c>
      <c r="C142" s="2" t="s">
        <v>69</v>
      </c>
      <c r="D142" s="23" t="s">
        <v>66</v>
      </c>
      <c r="E142" s="69">
        <f>(E125*'TDCV Values'!$C$4)</f>
        <v>2123.1575370570868</v>
      </c>
      <c r="F142" s="69">
        <f>(F125*'TDCV Values'!$C$4)</f>
        <v>1590.8886381664879</v>
      </c>
      <c r="G142" s="149">
        <f>(G125*'TDCV Values'!$C$4)</f>
        <v>952.79738491104206</v>
      </c>
      <c r="H142" s="122">
        <f>(H125*'TDCV Values'!$D$4)</f>
        <v>867.83022433598353</v>
      </c>
    </row>
    <row r="143" spans="2:14">
      <c r="B143" s="2" t="s">
        <v>70</v>
      </c>
      <c r="C143" s="2" t="s">
        <v>65</v>
      </c>
      <c r="D143" s="23" t="s">
        <v>66</v>
      </c>
      <c r="E143" s="69">
        <f>(E126*'TDCV Values'!$C$5)</f>
        <v>2070.6302828422845</v>
      </c>
      <c r="F143" s="69">
        <f>(F126*'TDCV Values'!$C$5)</f>
        <v>1513.3219968824005</v>
      </c>
      <c r="G143" s="149">
        <f>(G126*'TDCV Values'!$C$5)</f>
        <v>901.37658841253233</v>
      </c>
      <c r="H143" s="122">
        <f>(H126*'TDCV Values'!$D$5)</f>
        <v>827.62311814255986</v>
      </c>
    </row>
    <row r="144" spans="2:14">
      <c r="B144" s="2" t="s">
        <v>70</v>
      </c>
      <c r="C144" s="2" t="s">
        <v>68</v>
      </c>
      <c r="D144" s="23" t="s">
        <v>66</v>
      </c>
      <c r="E144" s="69">
        <f>(E127*'TDCV Values'!$C$5)</f>
        <v>2126.368785495803</v>
      </c>
      <c r="F144" s="69">
        <f>(F127*'TDCV Values'!$C$5)</f>
        <v>1541.1030539888029</v>
      </c>
      <c r="G144" s="149">
        <f>(G127*'TDCV Values'!$C$5)</f>
        <v>884.98756761283425</v>
      </c>
      <c r="H144" s="122">
        <f>(H127*'TDCV Values'!$D$5)</f>
        <v>800.62843860228679</v>
      </c>
    </row>
    <row r="145" spans="2:14">
      <c r="B145" s="2" t="s">
        <v>70</v>
      </c>
      <c r="C145" s="2" t="s">
        <v>69</v>
      </c>
      <c r="D145" s="23" t="s">
        <v>66</v>
      </c>
      <c r="E145" s="69">
        <f>(E128*'TDCV Values'!$C$5)</f>
        <v>2180.8853265695352</v>
      </c>
      <c r="F145" s="69">
        <f>(F128*'TDCV Values'!$C$5)</f>
        <v>1593.9262011668602</v>
      </c>
      <c r="G145" s="149">
        <f>(G128*'TDCV Values'!$C$5)</f>
        <v>949.44295933433182</v>
      </c>
      <c r="H145" s="122">
        <f>(H128*'TDCV Values'!$D$5)</f>
        <v>871.14499729340571</v>
      </c>
    </row>
    <row r="146" spans="2:14">
      <c r="B146" s="241" t="s">
        <v>75</v>
      </c>
      <c r="C146" s="255"/>
      <c r="D146" s="255"/>
      <c r="E146" s="255"/>
      <c r="F146" s="255"/>
      <c r="G146" s="255"/>
      <c r="H146" s="255"/>
      <c r="I146" t="s">
        <v>76</v>
      </c>
    </row>
    <row r="147" spans="2:14">
      <c r="B147" s="2" t="s">
        <v>64</v>
      </c>
      <c r="C147" s="2" t="s">
        <v>65</v>
      </c>
      <c r="D147" s="23" t="s">
        <v>71</v>
      </c>
      <c r="E147" s="78">
        <f>E129*365</f>
        <v>121.81137177896203</v>
      </c>
      <c r="F147" s="78">
        <f t="shared" ref="F147:H147" si="16">F129*365</f>
        <v>140.14625623328158</v>
      </c>
      <c r="G147" s="153">
        <f t="shared" si="16"/>
        <v>140.14625623328158</v>
      </c>
      <c r="H147" s="129">
        <f t="shared" si="16"/>
        <v>141.37264177267218</v>
      </c>
      <c r="K147" s="18"/>
      <c r="L147" s="18"/>
      <c r="M147" s="18"/>
      <c r="N147" s="18"/>
    </row>
    <row r="148" spans="2:14">
      <c r="B148" s="2" t="s">
        <v>64</v>
      </c>
      <c r="C148" s="2" t="s">
        <v>68</v>
      </c>
      <c r="D148" s="23" t="s">
        <v>71</v>
      </c>
      <c r="E148" s="78">
        <f t="shared" ref="E148:H150" si="17">E130*365</f>
        <v>136.10860619781289</v>
      </c>
      <c r="F148" s="78">
        <f t="shared" si="17"/>
        <v>154.69422141774837</v>
      </c>
      <c r="G148" s="153">
        <f t="shared" si="17"/>
        <v>154.69422141774837</v>
      </c>
      <c r="H148" s="129">
        <f t="shared" si="17"/>
        <v>162.50261319844836</v>
      </c>
      <c r="K148" s="18"/>
      <c r="L148" s="18"/>
      <c r="M148" s="18"/>
      <c r="N148" s="18"/>
    </row>
    <row r="149" spans="2:14">
      <c r="B149" s="2" t="s">
        <v>64</v>
      </c>
      <c r="C149" s="2" t="s">
        <v>69</v>
      </c>
      <c r="D149" s="23" t="s">
        <v>71</v>
      </c>
      <c r="E149" s="78">
        <f t="shared" si="17"/>
        <v>141.2678696075877</v>
      </c>
      <c r="F149" s="78">
        <f t="shared" si="17"/>
        <v>161.10642328791789</v>
      </c>
      <c r="G149" s="153">
        <f t="shared" si="17"/>
        <v>161.10642328791789</v>
      </c>
      <c r="H149" s="129">
        <f t="shared" si="17"/>
        <v>162.8051110952614</v>
      </c>
      <c r="K149" s="18"/>
      <c r="L149" s="18"/>
      <c r="M149" s="18"/>
      <c r="N149" s="18"/>
    </row>
    <row r="150" spans="2:14">
      <c r="B150" s="2" t="s">
        <v>70</v>
      </c>
      <c r="C150" s="2" t="s">
        <v>65</v>
      </c>
      <c r="D150" s="23" t="s">
        <v>71</v>
      </c>
      <c r="E150" s="78">
        <f>E132*365</f>
        <v>104.74132184218698</v>
      </c>
      <c r="F150" s="78">
        <f t="shared" si="17"/>
        <v>107.02826430286973</v>
      </c>
      <c r="G150" s="153">
        <f t="shared" si="17"/>
        <v>107.02826430286973</v>
      </c>
      <c r="H150" s="129">
        <f t="shared" si="17"/>
        <v>108.88061757144459</v>
      </c>
      <c r="K150" s="18"/>
      <c r="L150" s="18"/>
      <c r="M150" s="18"/>
      <c r="N150" s="18"/>
    </row>
    <row r="151" spans="2:14">
      <c r="B151" s="2" t="s">
        <v>70</v>
      </c>
      <c r="C151" s="2" t="s">
        <v>68</v>
      </c>
      <c r="D151" s="23" t="s">
        <v>71</v>
      </c>
      <c r="E151" s="78">
        <f t="shared" ref="E151:H152" si="18">E133*365</f>
        <v>133.29120814867332</v>
      </c>
      <c r="F151" s="78">
        <f t="shared" si="18"/>
        <v>134.3518246561357</v>
      </c>
      <c r="G151" s="153">
        <f t="shared" si="18"/>
        <v>134.3518246561357</v>
      </c>
      <c r="H151" s="129">
        <f t="shared" si="18"/>
        <v>144.01001270292124</v>
      </c>
      <c r="K151" s="18"/>
      <c r="L151" s="18"/>
      <c r="M151" s="18"/>
      <c r="N151" s="18"/>
    </row>
    <row r="152" spans="2:14">
      <c r="B152" s="2" t="s">
        <v>70</v>
      </c>
      <c r="C152" s="2" t="s">
        <v>69</v>
      </c>
      <c r="D152" s="23" t="s">
        <v>71</v>
      </c>
      <c r="E152" s="78">
        <f>E134*365</f>
        <v>123.18310053597141</v>
      </c>
      <c r="F152" s="78">
        <f t="shared" si="18"/>
        <v>126.10604004962515</v>
      </c>
      <c r="G152" s="153">
        <f t="shared" si="18"/>
        <v>126.10604004962515</v>
      </c>
      <c r="H152" s="129">
        <f t="shared" si="18"/>
        <v>128.48805272606262</v>
      </c>
      <c r="K152" s="18"/>
      <c r="L152" s="18"/>
      <c r="M152" s="18"/>
      <c r="N152" s="18"/>
    </row>
    <row r="153" spans="2:14">
      <c r="B153" s="241" t="s">
        <v>77</v>
      </c>
      <c r="C153" s="242"/>
      <c r="D153" s="242"/>
      <c r="E153" s="242"/>
      <c r="F153" s="242"/>
      <c r="G153" s="242"/>
      <c r="H153" s="242"/>
      <c r="I153" t="s">
        <v>78</v>
      </c>
    </row>
    <row r="154" spans="2:14">
      <c r="B154" s="2" t="s">
        <v>64</v>
      </c>
      <c r="C154" s="2" t="s">
        <v>65</v>
      </c>
      <c r="D154" s="2"/>
      <c r="E154" s="16">
        <f>E140+E147</f>
        <v>2137.6010828808912</v>
      </c>
      <c r="F154" s="16">
        <f t="shared" ref="F154:H154" si="19">F140+F147</f>
        <v>1650.5623363646873</v>
      </c>
      <c r="G154" s="150">
        <f t="shared" si="19"/>
        <v>1044.7015021113125</v>
      </c>
      <c r="H154" s="123">
        <f t="shared" si="19"/>
        <v>965.78383654074867</v>
      </c>
      <c r="K154" s="75"/>
      <c r="L154" s="75"/>
      <c r="M154" s="75"/>
      <c r="N154" s="75"/>
    </row>
    <row r="155" spans="2:14">
      <c r="B155" s="2" t="s">
        <v>64</v>
      </c>
      <c r="C155" s="2" t="s">
        <v>68</v>
      </c>
      <c r="D155" s="2"/>
      <c r="E155" s="16">
        <f t="shared" ref="E155:H159" si="20">E141+E148</f>
        <v>2121.2668684988339</v>
      </c>
      <c r="F155" s="16">
        <f t="shared" si="20"/>
        <v>1631.1112887040933</v>
      </c>
      <c r="G155" s="150">
        <f t="shared" si="20"/>
        <v>1028.1766562656976</v>
      </c>
      <c r="H155" s="123">
        <f t="shared" si="20"/>
        <v>974.10563680228347</v>
      </c>
      <c r="K155" s="75"/>
      <c r="L155" s="75"/>
      <c r="M155" s="75"/>
      <c r="N155" s="75"/>
    </row>
    <row r="156" spans="2:14">
      <c r="B156" s="2" t="s">
        <v>64</v>
      </c>
      <c r="C156" s="2" t="s">
        <v>69</v>
      </c>
      <c r="D156" s="2"/>
      <c r="E156" s="16">
        <f t="shared" si="20"/>
        <v>2264.4254066646745</v>
      </c>
      <c r="F156" s="16">
        <f t="shared" si="20"/>
        <v>1751.9950614544059</v>
      </c>
      <c r="G156" s="150">
        <f t="shared" si="20"/>
        <v>1113.90380819896</v>
      </c>
      <c r="H156" s="123">
        <f t="shared" si="20"/>
        <v>1030.635335431245</v>
      </c>
      <c r="K156" s="75"/>
      <c r="L156" s="75"/>
      <c r="M156" s="75"/>
      <c r="N156" s="75"/>
    </row>
    <row r="157" spans="2:14">
      <c r="B157" s="2" t="s">
        <v>70</v>
      </c>
      <c r="C157" s="2" t="s">
        <v>65</v>
      </c>
      <c r="D157" s="2"/>
      <c r="E157" s="16">
        <f t="shared" si="20"/>
        <v>2175.3716046844715</v>
      </c>
      <c r="F157" s="16">
        <f t="shared" si="20"/>
        <v>1620.3502611852703</v>
      </c>
      <c r="G157" s="150">
        <f t="shared" si="20"/>
        <v>1008.4048527154021</v>
      </c>
      <c r="H157" s="123">
        <f t="shared" si="20"/>
        <v>936.50373571400451</v>
      </c>
      <c r="K157" s="75"/>
      <c r="L157" s="75"/>
      <c r="M157" s="75"/>
      <c r="N157" s="75"/>
    </row>
    <row r="158" spans="2:14">
      <c r="B158" s="2" t="s">
        <v>70</v>
      </c>
      <c r="C158" s="2" t="s">
        <v>68</v>
      </c>
      <c r="D158" s="2"/>
      <c r="E158" s="16">
        <f t="shared" si="20"/>
        <v>2259.6599936444763</v>
      </c>
      <c r="F158" s="16">
        <f t="shared" si="20"/>
        <v>1675.4548786449386</v>
      </c>
      <c r="G158" s="150">
        <f t="shared" si="20"/>
        <v>1019.33939226897</v>
      </c>
      <c r="H158" s="123">
        <f t="shared" si="20"/>
        <v>944.63845130520804</v>
      </c>
      <c r="K158" s="75"/>
      <c r="L158" s="75"/>
      <c r="M158" s="75"/>
      <c r="N158" s="75"/>
    </row>
    <row r="159" spans="2:14">
      <c r="B159" s="2" t="s">
        <v>70</v>
      </c>
      <c r="C159" s="2" t="s">
        <v>69</v>
      </c>
      <c r="D159" s="2"/>
      <c r="E159" s="16">
        <f t="shared" si="20"/>
        <v>2304.0684271055065</v>
      </c>
      <c r="F159" s="16">
        <f t="shared" si="20"/>
        <v>1720.0322412164853</v>
      </c>
      <c r="G159" s="150">
        <f t="shared" si="20"/>
        <v>1075.5489993839569</v>
      </c>
      <c r="H159" s="123">
        <f t="shared" si="20"/>
        <v>999.63305001946833</v>
      </c>
      <c r="K159" s="75"/>
      <c r="L159" s="75"/>
      <c r="M159" s="75"/>
      <c r="N159" s="75"/>
    </row>
    <row r="160" spans="2:14">
      <c r="B160" s="251" t="s">
        <v>77</v>
      </c>
      <c r="C160" s="251"/>
      <c r="D160" s="251"/>
      <c r="E160" s="251"/>
      <c r="F160" s="251"/>
      <c r="G160" s="251"/>
      <c r="H160" s="251"/>
      <c r="I160" t="s">
        <v>79</v>
      </c>
      <c r="K160" s="79"/>
      <c r="L160" s="79"/>
      <c r="M160" s="79"/>
      <c r="N160" s="79"/>
    </row>
    <row r="161" spans="1:14">
      <c r="B161" s="2" t="s">
        <v>80</v>
      </c>
      <c r="C161" s="2" t="s">
        <v>65</v>
      </c>
      <c r="D161" s="2"/>
      <c r="E161" s="16">
        <f>E154+E157</f>
        <v>4312.9726875653632</v>
      </c>
      <c r="F161" s="16">
        <f t="shared" ref="F161:H161" si="21">F154+F157</f>
        <v>3270.9125975499574</v>
      </c>
      <c r="G161" s="150">
        <f t="shared" si="21"/>
        <v>2053.1063548267148</v>
      </c>
      <c r="H161" s="123">
        <f t="shared" si="21"/>
        <v>1902.2875722547533</v>
      </c>
      <c r="K161" s="75"/>
      <c r="L161" s="75"/>
      <c r="M161" s="75"/>
      <c r="N161" s="75"/>
    </row>
    <row r="162" spans="1:14">
      <c r="B162" s="2" t="s">
        <v>80</v>
      </c>
      <c r="C162" s="2" t="s">
        <v>68</v>
      </c>
      <c r="D162" s="2"/>
      <c r="E162" s="16">
        <f t="shared" ref="E162:H163" si="22">E155+E158</f>
        <v>4380.9268621433102</v>
      </c>
      <c r="F162" s="16">
        <f t="shared" si="22"/>
        <v>3306.5661673490322</v>
      </c>
      <c r="G162" s="150">
        <f t="shared" si="22"/>
        <v>2047.5160485346676</v>
      </c>
      <c r="H162" s="123">
        <f t="shared" si="22"/>
        <v>1918.7440881074915</v>
      </c>
      <c r="K162" s="75"/>
      <c r="L162" s="75"/>
      <c r="M162" s="75"/>
      <c r="N162" s="75"/>
    </row>
    <row r="163" spans="1:14">
      <c r="B163" s="2" t="s">
        <v>80</v>
      </c>
      <c r="C163" s="2" t="s">
        <v>69</v>
      </c>
      <c r="D163" s="2"/>
      <c r="E163" s="16">
        <f t="shared" si="22"/>
        <v>4568.4938337701806</v>
      </c>
      <c r="F163" s="16">
        <f t="shared" si="22"/>
        <v>3472.027302670891</v>
      </c>
      <c r="G163" s="150">
        <f t="shared" si="22"/>
        <v>2189.4528075829166</v>
      </c>
      <c r="H163" s="123">
        <f t="shared" si="22"/>
        <v>2030.2683854507134</v>
      </c>
      <c r="K163" s="75"/>
      <c r="L163" s="75"/>
      <c r="M163" s="75"/>
      <c r="N163" s="75"/>
    </row>
    <row r="164" spans="1:14">
      <c r="E164" s="26"/>
      <c r="F164" s="26"/>
      <c r="G164" s="26"/>
      <c r="H164" s="124"/>
      <c r="I164" s="26"/>
    </row>
    <row r="165" spans="1:14" s="66" customFormat="1">
      <c r="A165" s="65" t="s">
        <v>98</v>
      </c>
      <c r="E165" s="80"/>
      <c r="F165" s="80"/>
      <c r="G165" s="80"/>
      <c r="H165" s="130"/>
      <c r="I165" s="80"/>
    </row>
    <row r="166" spans="1:14">
      <c r="A166" s="8"/>
      <c r="E166" s="56"/>
      <c r="F166" s="56"/>
      <c r="G166" s="56"/>
      <c r="H166" s="131"/>
      <c r="I166" s="56"/>
    </row>
    <row r="167" spans="1:14">
      <c r="B167" s="8" t="s">
        <v>99</v>
      </c>
      <c r="E167" s="26"/>
      <c r="F167" s="26"/>
      <c r="G167" s="26"/>
      <c r="H167" s="124"/>
      <c r="I167" s="26"/>
    </row>
    <row r="168" spans="1:14" ht="25.5">
      <c r="B168" s="2"/>
      <c r="C168" s="2"/>
      <c r="D168" s="2"/>
      <c r="E168" s="24" t="s">
        <v>50</v>
      </c>
      <c r="F168" s="24" t="s">
        <v>51</v>
      </c>
      <c r="G168" s="146" t="s">
        <v>52</v>
      </c>
      <c r="H168" s="117" t="s">
        <v>53</v>
      </c>
    </row>
    <row r="169" spans="1:14">
      <c r="B169" s="5" t="s">
        <v>55</v>
      </c>
      <c r="C169" s="5" t="s">
        <v>56</v>
      </c>
      <c r="D169" s="5" t="s">
        <v>57</v>
      </c>
      <c r="E169" s="22" t="s">
        <v>58</v>
      </c>
      <c r="F169" s="22" t="s">
        <v>59</v>
      </c>
      <c r="G169" s="147" t="s">
        <v>60</v>
      </c>
      <c r="H169" s="118" t="s">
        <v>61</v>
      </c>
      <c r="I169" t="s">
        <v>100</v>
      </c>
    </row>
    <row r="170" spans="1:14">
      <c r="B170" s="2" t="s">
        <v>64</v>
      </c>
      <c r="C170" s="2" t="s">
        <v>65</v>
      </c>
      <c r="D170" s="23" t="s">
        <v>71</v>
      </c>
      <c r="E170" s="16">
        <f>E147</f>
        <v>121.81137177896203</v>
      </c>
      <c r="F170" s="16">
        <f>F147</f>
        <v>140.14625623328158</v>
      </c>
      <c r="G170" s="150">
        <f t="shared" ref="F170:H171" si="23">G147</f>
        <v>140.14625623328158</v>
      </c>
      <c r="H170" s="123">
        <f t="shared" si="23"/>
        <v>141.37264177267218</v>
      </c>
      <c r="I170" s="18"/>
      <c r="K170" s="18"/>
      <c r="L170" s="18"/>
      <c r="M170" s="18"/>
      <c r="N170" s="18"/>
    </row>
    <row r="171" spans="1:14">
      <c r="B171" s="2" t="s">
        <v>64</v>
      </c>
      <c r="C171" s="2" t="s">
        <v>68</v>
      </c>
      <c r="D171" s="23" t="s">
        <v>71</v>
      </c>
      <c r="E171" s="16">
        <f>E148</f>
        <v>136.10860619781289</v>
      </c>
      <c r="F171" s="16">
        <f t="shared" si="23"/>
        <v>154.69422141774837</v>
      </c>
      <c r="G171" s="150">
        <f t="shared" si="23"/>
        <v>154.69422141774837</v>
      </c>
      <c r="H171" s="123">
        <f t="shared" si="23"/>
        <v>162.50261319844836</v>
      </c>
      <c r="I171" s="18"/>
      <c r="K171" s="18"/>
      <c r="L171" s="18"/>
      <c r="M171" s="18"/>
      <c r="N171" s="18"/>
    </row>
    <row r="172" spans="1:14">
      <c r="B172" s="2" t="s">
        <v>70</v>
      </c>
      <c r="C172" s="2" t="s">
        <v>65</v>
      </c>
      <c r="D172" s="23" t="s">
        <v>71</v>
      </c>
      <c r="E172" s="16">
        <f>E150</f>
        <v>104.74132184218698</v>
      </c>
      <c r="F172" s="16">
        <f t="shared" ref="F172:H173" si="24">F150</f>
        <v>107.02826430286973</v>
      </c>
      <c r="G172" s="150">
        <f t="shared" si="24"/>
        <v>107.02826430286973</v>
      </c>
      <c r="H172" s="123">
        <f t="shared" si="24"/>
        <v>108.88061757144459</v>
      </c>
      <c r="I172" s="18"/>
      <c r="K172" s="18"/>
      <c r="L172" s="18"/>
      <c r="M172" s="18"/>
      <c r="N172" s="18"/>
    </row>
    <row r="173" spans="1:14">
      <c r="B173" s="2" t="s">
        <v>70</v>
      </c>
      <c r="C173" s="2" t="s">
        <v>68</v>
      </c>
      <c r="D173" s="23" t="s">
        <v>71</v>
      </c>
      <c r="E173" s="16">
        <f>E151</f>
        <v>133.29120814867332</v>
      </c>
      <c r="F173" s="16">
        <f t="shared" si="24"/>
        <v>134.3518246561357</v>
      </c>
      <c r="G173" s="150">
        <f t="shared" si="24"/>
        <v>134.3518246561357</v>
      </c>
      <c r="H173" s="123">
        <f t="shared" si="24"/>
        <v>144.01001270292124</v>
      </c>
      <c r="I173" s="18"/>
      <c r="K173" s="18"/>
      <c r="L173" s="18"/>
      <c r="M173" s="18"/>
      <c r="N173" s="18"/>
    </row>
    <row r="175" spans="1:14">
      <c r="B175" s="81" t="s">
        <v>25</v>
      </c>
      <c r="C175" s="82"/>
      <c r="D175" s="82"/>
      <c r="E175" s="82"/>
      <c r="F175" s="82"/>
      <c r="G175" s="82"/>
      <c r="H175" s="132"/>
    </row>
    <row r="176" spans="1:14" ht="25.5">
      <c r="E176" s="24" t="s">
        <v>50</v>
      </c>
      <c r="F176" s="24" t="s">
        <v>51</v>
      </c>
      <c r="G176" s="146" t="s">
        <v>52</v>
      </c>
      <c r="H176" s="117" t="s">
        <v>53</v>
      </c>
    </row>
    <row r="177" spans="2:14">
      <c r="B177" s="5" t="s">
        <v>55</v>
      </c>
      <c r="C177" s="5" t="s">
        <v>101</v>
      </c>
      <c r="D177" s="5" t="s">
        <v>57</v>
      </c>
      <c r="E177" s="53" t="s">
        <v>58</v>
      </c>
      <c r="F177" s="53" t="s">
        <v>59</v>
      </c>
      <c r="G177" s="154" t="s">
        <v>60</v>
      </c>
      <c r="H177" s="133" t="s">
        <v>61</v>
      </c>
      <c r="I177" t="s">
        <v>102</v>
      </c>
    </row>
    <row r="178" spans="2:14">
      <c r="B178" s="2" t="s">
        <v>64</v>
      </c>
      <c r="C178" s="2" t="s">
        <v>103</v>
      </c>
      <c r="D178" s="23" t="s">
        <v>71</v>
      </c>
      <c r="E178" s="83">
        <f>E171-E170</f>
        <v>14.297234418850863</v>
      </c>
      <c r="F178" s="83">
        <f>F171-F170</f>
        <v>14.54796518446679</v>
      </c>
      <c r="G178" s="155">
        <f>G171-G170</f>
        <v>14.54796518446679</v>
      </c>
      <c r="H178" s="134">
        <f>H171-H170</f>
        <v>21.129971425776176</v>
      </c>
      <c r="J178" s="18"/>
      <c r="K178" s="18"/>
      <c r="L178" s="18"/>
      <c r="M178" s="18"/>
      <c r="N178" s="18"/>
    </row>
    <row r="179" spans="2:14">
      <c r="B179" s="2" t="s">
        <v>70</v>
      </c>
      <c r="C179" s="2" t="s">
        <v>103</v>
      </c>
      <c r="D179" s="23" t="s">
        <v>71</v>
      </c>
      <c r="E179" s="83">
        <f>E173-E172</f>
        <v>28.549886306486343</v>
      </c>
      <c r="F179" s="83">
        <f>F173-F172</f>
        <v>27.323560353265975</v>
      </c>
      <c r="G179" s="155">
        <f>G173-G172</f>
        <v>27.323560353265975</v>
      </c>
      <c r="H179" s="134">
        <f>H173-H172</f>
        <v>35.129395131476656</v>
      </c>
      <c r="J179" s="18"/>
      <c r="K179" s="18"/>
      <c r="L179" s="18"/>
      <c r="M179" s="18"/>
      <c r="N179" s="18"/>
    </row>
    <row r="180" spans="2:14">
      <c r="E180" s="84"/>
      <c r="F180" s="84"/>
      <c r="G180" s="84"/>
    </row>
    <row r="181" spans="2:14">
      <c r="F181" s="18"/>
      <c r="G181" s="18"/>
      <c r="H181" s="135"/>
    </row>
    <row r="182" spans="2:14">
      <c r="B182" s="8" t="s">
        <v>104</v>
      </c>
      <c r="E182" s="11"/>
    </row>
    <row r="183" spans="2:14" ht="25.5" customHeight="1">
      <c r="B183" s="49" t="s">
        <v>55</v>
      </c>
      <c r="C183" s="22" t="s">
        <v>68</v>
      </c>
      <c r="D183" s="22" t="s">
        <v>65</v>
      </c>
      <c r="E183" s="249" t="s">
        <v>105</v>
      </c>
      <c r="F183" s="249"/>
      <c r="I183" s="162" t="s">
        <v>106</v>
      </c>
      <c r="J183" s="252" t="s">
        <v>106</v>
      </c>
      <c r="K183" s="253"/>
      <c r="L183" s="254"/>
    </row>
    <row r="184" spans="2:14">
      <c r="B184" s="2" t="s">
        <v>64</v>
      </c>
      <c r="C184" s="50">
        <f>'Customer Numbers - London'!$D$5</f>
        <v>397775</v>
      </c>
      <c r="D184" s="50">
        <f>'Customer Numbers - London'!$C$5</f>
        <v>1253697</v>
      </c>
      <c r="E184" s="250">
        <f>C184/(C184+D184)</f>
        <v>0.24086088047511553</v>
      </c>
      <c r="F184" s="250"/>
      <c r="I184" s="86">
        <f>E192*D184+C184*E193</f>
        <v>206855152.19550437</v>
      </c>
      <c r="J184" s="85">
        <f>E192*D184+C184*E193</f>
        <v>206855152.19550437</v>
      </c>
      <c r="K184" s="86">
        <f>E170*D184+E171*C184</f>
        <v>206855152.19550437</v>
      </c>
      <c r="L184" s="87">
        <f>J184-K184</f>
        <v>0</v>
      </c>
    </row>
    <row r="185" spans="2:14">
      <c r="B185" s="2" t="s">
        <v>70</v>
      </c>
      <c r="C185" s="50">
        <f>'Customer Numbers - London'!$D$10</f>
        <v>303545</v>
      </c>
      <c r="D185" s="50">
        <f>'Customer Numbers - London'!$C$10</f>
        <v>996050</v>
      </c>
      <c r="E185" s="250">
        <f>C185/(C185+D185)</f>
        <v>0.23356891954801304</v>
      </c>
      <c r="F185" s="250"/>
      <c r="I185" s="88"/>
      <c r="J185" s="89"/>
      <c r="K185" s="89"/>
      <c r="L185" s="247"/>
      <c r="M185" s="247"/>
    </row>
    <row r="187" spans="2:14">
      <c r="B187" s="8" t="s">
        <v>107</v>
      </c>
    </row>
    <row r="188" spans="2:14">
      <c r="B188" s="248" t="s">
        <v>108</v>
      </c>
      <c r="C188" s="248"/>
      <c r="D188" s="54">
        <v>1</v>
      </c>
    </row>
    <row r="190" spans="2:14" ht="25.5">
      <c r="B190" s="2"/>
      <c r="C190" s="2"/>
      <c r="D190" s="2"/>
      <c r="E190" s="24" t="s">
        <v>50</v>
      </c>
      <c r="F190" s="24" t="s">
        <v>51</v>
      </c>
      <c r="G190" s="146" t="s">
        <v>52</v>
      </c>
      <c r="H190" s="117" t="s">
        <v>53</v>
      </c>
    </row>
    <row r="191" spans="2:14">
      <c r="B191" s="5" t="s">
        <v>55</v>
      </c>
      <c r="C191" s="5" t="s">
        <v>56</v>
      </c>
      <c r="D191" s="5" t="s">
        <v>57</v>
      </c>
      <c r="E191" s="22" t="s">
        <v>58</v>
      </c>
      <c r="F191" s="22" t="s">
        <v>59</v>
      </c>
      <c r="G191" s="147" t="s">
        <v>60</v>
      </c>
      <c r="H191" s="118" t="s">
        <v>61</v>
      </c>
      <c r="I191" t="s">
        <v>109</v>
      </c>
    </row>
    <row r="192" spans="2:14">
      <c r="B192" s="2" t="s">
        <v>64</v>
      </c>
      <c r="C192" s="2" t="s">
        <v>65</v>
      </c>
      <c r="D192" s="23" t="s">
        <v>71</v>
      </c>
      <c r="E192" s="69">
        <f>IF(E178&lt;0,E170,E170+($E$184*E178)*$D$188)</f>
        <v>125.25501624944557</v>
      </c>
      <c r="F192" s="69">
        <f>IF(F178&lt;0,F170,F170+($E$184*F178)*$D$188)</f>
        <v>143.65029193673357</v>
      </c>
      <c r="G192" s="149">
        <f>IF(G178&lt;0,G170,G170+($E$184*G178)*$D$188)</f>
        <v>143.65029193673357</v>
      </c>
      <c r="H192" s="122">
        <f>IF(H178&lt;0,H170,H170+($E$184*H178)*$D$188)</f>
        <v>146.46202529469866</v>
      </c>
      <c r="I192" s="12" t="s">
        <v>110</v>
      </c>
    </row>
    <row r="193" spans="2:14">
      <c r="B193" s="2" t="s">
        <v>64</v>
      </c>
      <c r="C193" s="2" t="s">
        <v>68</v>
      </c>
      <c r="D193" s="23" t="s">
        <v>71</v>
      </c>
      <c r="E193" s="90">
        <f>IF(E178&lt;=0,E171,E192+E178*(1-$D$188))</f>
        <v>125.25501624944557</v>
      </c>
      <c r="F193" s="90">
        <f>IF(F178&lt;=0,F171,F192+F178*(1-$D$188))</f>
        <v>143.65029193673357</v>
      </c>
      <c r="G193" s="156">
        <f>IF(G178&lt;=0,G171,G192+G178*(1-$D$188))</f>
        <v>143.65029193673357</v>
      </c>
      <c r="H193" s="137">
        <f>IF(H178&lt;=0,H171,H192+H178*(1-$D$188))</f>
        <v>146.46202529469866</v>
      </c>
      <c r="I193" s="18" t="s">
        <v>111</v>
      </c>
      <c r="K193" s="18"/>
      <c r="L193" s="18"/>
      <c r="M193" s="18"/>
      <c r="N193" s="18"/>
    </row>
    <row r="194" spans="2:14">
      <c r="B194" s="2" t="s">
        <v>70</v>
      </c>
      <c r="C194" s="2" t="s">
        <v>65</v>
      </c>
      <c r="D194" s="23" t="s">
        <v>71</v>
      </c>
      <c r="E194" s="69">
        <f>IF(E179&lt;0,E172,E172+($E$185*E179)*$D$188)</f>
        <v>111.40968794001161</v>
      </c>
      <c r="F194" s="69">
        <f>IF(F179&lt;0,F172,F172+($E$185*F179)*$D$188)</f>
        <v>113.41019877278698</v>
      </c>
      <c r="G194" s="149">
        <f>IF(G179&lt;0,G172,G172+($E$185*G179)*$D$188)</f>
        <v>113.41019877278698</v>
      </c>
      <c r="H194" s="122">
        <f>IF(H179&lt;0,H172,H172+($E$185*H179)*$D$188)</f>
        <v>117.08575243667882</v>
      </c>
      <c r="I194" s="18"/>
      <c r="K194" s="18"/>
      <c r="L194" s="18"/>
      <c r="M194" s="18"/>
      <c r="N194" s="18"/>
    </row>
    <row r="195" spans="2:14">
      <c r="B195" s="2" t="s">
        <v>70</v>
      </c>
      <c r="C195" s="2" t="s">
        <v>68</v>
      </c>
      <c r="D195" s="23" t="s">
        <v>71</v>
      </c>
      <c r="E195" s="69">
        <f>IF(E179&lt;=0,E173,E194+E179*(1-$D$188))</f>
        <v>111.40968794001161</v>
      </c>
      <c r="F195" s="69">
        <f>IF(F179&lt;=0,F173,F194+F179*(1-$D$188))</f>
        <v>113.41019877278698</v>
      </c>
      <c r="G195" s="149">
        <f>IF(G179&lt;=0,G173,G194+G179*(1-$D$188))</f>
        <v>113.41019877278698</v>
      </c>
      <c r="H195" s="122">
        <f>IF(H179&lt;=0,H173,H194+H179*(1-$D$188))</f>
        <v>117.08575243667882</v>
      </c>
      <c r="I195" s="18"/>
      <c r="K195" s="18"/>
      <c r="L195" s="18"/>
      <c r="M195" s="18"/>
      <c r="N195" s="18"/>
    </row>
    <row r="196" spans="2:14">
      <c r="E196" s="84"/>
      <c r="F196" s="84"/>
      <c r="I196" s="18"/>
      <c r="K196" s="18"/>
      <c r="L196" s="18"/>
      <c r="M196" s="18"/>
      <c r="N196" s="18"/>
    </row>
    <row r="197" spans="2:14">
      <c r="B197" s="8" t="s">
        <v>112</v>
      </c>
    </row>
    <row r="198" spans="2:14" ht="25.5">
      <c r="B198" s="2"/>
      <c r="C198" s="2"/>
      <c r="D198" s="2"/>
      <c r="E198" s="24" t="s">
        <v>50</v>
      </c>
      <c r="F198" s="24" t="s">
        <v>51</v>
      </c>
      <c r="G198" s="146" t="s">
        <v>52</v>
      </c>
      <c r="H198" s="117" t="s">
        <v>53</v>
      </c>
    </row>
    <row r="199" spans="2:14">
      <c r="B199" s="5" t="s">
        <v>55</v>
      </c>
      <c r="C199" s="5" t="s">
        <v>56</v>
      </c>
      <c r="D199" s="5" t="s">
        <v>57</v>
      </c>
      <c r="E199" s="22" t="s">
        <v>58</v>
      </c>
      <c r="F199" s="22" t="s">
        <v>59</v>
      </c>
      <c r="G199" s="147" t="s">
        <v>60</v>
      </c>
      <c r="H199" s="118" t="s">
        <v>61</v>
      </c>
      <c r="I199" t="s">
        <v>113</v>
      </c>
    </row>
    <row r="200" spans="2:14">
      <c r="B200" s="2" t="s">
        <v>64</v>
      </c>
      <c r="C200" s="2" t="s">
        <v>65</v>
      </c>
      <c r="D200" s="23" t="s">
        <v>71</v>
      </c>
      <c r="E200" s="16">
        <f>E192/365</f>
        <v>0.34316442808067282</v>
      </c>
      <c r="F200" s="16">
        <f t="shared" ref="F200:H203" si="25">F192/365</f>
        <v>0.39356244366228377</v>
      </c>
      <c r="G200" s="150">
        <f t="shared" si="25"/>
        <v>0.39356244366228377</v>
      </c>
      <c r="H200" s="123">
        <f t="shared" si="25"/>
        <v>0.40126582272520184</v>
      </c>
      <c r="I200" s="56"/>
      <c r="K200" s="56"/>
      <c r="L200" s="56"/>
      <c r="M200" s="56"/>
      <c r="N200" s="56"/>
    </row>
    <row r="201" spans="2:14">
      <c r="B201" s="2" t="s">
        <v>64</v>
      </c>
      <c r="C201" s="2" t="s">
        <v>68</v>
      </c>
      <c r="D201" s="23" t="s">
        <v>71</v>
      </c>
      <c r="E201" s="16">
        <f t="shared" ref="E201:G203" si="26">E193/365</f>
        <v>0.34316442808067282</v>
      </c>
      <c r="F201" s="16">
        <f t="shared" si="26"/>
        <v>0.39356244366228377</v>
      </c>
      <c r="G201" s="150">
        <f>G193/365</f>
        <v>0.39356244366228377</v>
      </c>
      <c r="H201" s="123">
        <f t="shared" si="25"/>
        <v>0.40126582272520184</v>
      </c>
      <c r="I201" s="56"/>
      <c r="K201" s="56"/>
      <c r="L201" s="56"/>
      <c r="M201" s="56"/>
      <c r="N201" s="56"/>
    </row>
    <row r="202" spans="2:14">
      <c r="B202" s="2" t="s">
        <v>70</v>
      </c>
      <c r="C202" s="2" t="s">
        <v>65</v>
      </c>
      <c r="D202" s="23" t="s">
        <v>71</v>
      </c>
      <c r="E202" s="16">
        <f t="shared" si="26"/>
        <v>0.30523202175345648</v>
      </c>
      <c r="F202" s="16">
        <f t="shared" si="26"/>
        <v>0.31071287335010134</v>
      </c>
      <c r="G202" s="150">
        <f t="shared" si="26"/>
        <v>0.31071287335010134</v>
      </c>
      <c r="H202" s="123">
        <f t="shared" si="25"/>
        <v>0.32078288338816113</v>
      </c>
      <c r="I202" s="56"/>
      <c r="K202" s="56"/>
      <c r="L202" s="56"/>
      <c r="M202" s="56"/>
      <c r="N202" s="56"/>
    </row>
    <row r="203" spans="2:14">
      <c r="B203" s="2" t="s">
        <v>70</v>
      </c>
      <c r="C203" s="2" t="s">
        <v>68</v>
      </c>
      <c r="D203" s="23" t="s">
        <v>71</v>
      </c>
      <c r="E203" s="16">
        <f t="shared" si="26"/>
        <v>0.30523202175345648</v>
      </c>
      <c r="F203" s="16">
        <f t="shared" si="26"/>
        <v>0.31071287335010134</v>
      </c>
      <c r="G203" s="150">
        <f t="shared" si="26"/>
        <v>0.31071287335010134</v>
      </c>
      <c r="H203" s="123">
        <f t="shared" si="25"/>
        <v>0.32078288338816113</v>
      </c>
      <c r="I203" s="56"/>
      <c r="K203" s="56"/>
      <c r="L203" s="56"/>
      <c r="M203" s="56"/>
      <c r="N203" s="56"/>
    </row>
    <row r="205" spans="2:14">
      <c r="B205" s="81" t="s">
        <v>26</v>
      </c>
      <c r="C205" s="82"/>
      <c r="D205" s="82"/>
      <c r="E205" s="82"/>
      <c r="F205" s="82"/>
      <c r="G205" s="82"/>
      <c r="H205" s="132"/>
    </row>
    <row r="206" spans="2:14" ht="25.5">
      <c r="B206" s="2"/>
      <c r="C206" s="2"/>
      <c r="D206" s="2"/>
      <c r="E206" s="24" t="s">
        <v>50</v>
      </c>
      <c r="F206" s="24" t="s">
        <v>51</v>
      </c>
      <c r="G206" s="146" t="s">
        <v>52</v>
      </c>
      <c r="H206" s="117" t="s">
        <v>53</v>
      </c>
    </row>
    <row r="207" spans="2:14">
      <c r="B207" s="5" t="s">
        <v>55</v>
      </c>
      <c r="C207" s="5" t="s">
        <v>56</v>
      </c>
      <c r="D207" s="5" t="s">
        <v>57</v>
      </c>
      <c r="E207" s="22" t="s">
        <v>58</v>
      </c>
      <c r="F207" s="22" t="s">
        <v>59</v>
      </c>
      <c r="G207" s="147" t="s">
        <v>60</v>
      </c>
      <c r="H207" s="118" t="s">
        <v>61</v>
      </c>
      <c r="I207" t="s">
        <v>114</v>
      </c>
    </row>
    <row r="208" spans="2:14">
      <c r="B208" s="2" t="s">
        <v>64</v>
      </c>
      <c r="C208" s="2" t="s">
        <v>65</v>
      </c>
      <c r="D208" s="23" t="s">
        <v>71</v>
      </c>
      <c r="E208" s="69">
        <f>E192-E170</f>
        <v>3.443644470483548</v>
      </c>
      <c r="F208" s="69">
        <f t="shared" ref="E208:H211" si="27">F192-F170</f>
        <v>3.50403570345199</v>
      </c>
      <c r="G208" s="149">
        <f t="shared" si="27"/>
        <v>3.50403570345199</v>
      </c>
      <c r="H208" s="122">
        <f t="shared" si="27"/>
        <v>5.0893835220264805</v>
      </c>
      <c r="I208" s="56"/>
      <c r="K208" s="56"/>
      <c r="L208" s="56"/>
      <c r="M208" s="56"/>
      <c r="N208" s="56"/>
    </row>
    <row r="209" spans="2:14">
      <c r="B209" s="2" t="s">
        <v>64</v>
      </c>
      <c r="C209" s="2" t="s">
        <v>68</v>
      </c>
      <c r="D209" s="23" t="s">
        <v>71</v>
      </c>
      <c r="E209" s="69">
        <f t="shared" si="27"/>
        <v>-10.853589948367315</v>
      </c>
      <c r="F209" s="69">
        <f t="shared" si="27"/>
        <v>-11.0439294810148</v>
      </c>
      <c r="G209" s="149">
        <f t="shared" si="27"/>
        <v>-11.0439294810148</v>
      </c>
      <c r="H209" s="122">
        <f t="shared" si="27"/>
        <v>-16.040587903749696</v>
      </c>
      <c r="I209" s="56"/>
      <c r="K209" s="56"/>
      <c r="L209" s="56"/>
      <c r="M209" s="56"/>
      <c r="N209" s="56"/>
    </row>
    <row r="210" spans="2:14">
      <c r="B210" s="2" t="s">
        <v>70</v>
      </c>
      <c r="C210" s="2" t="s">
        <v>65</v>
      </c>
      <c r="D210" s="23" t="s">
        <v>71</v>
      </c>
      <c r="E210" s="69">
        <f t="shared" si="27"/>
        <v>6.6683660978246309</v>
      </c>
      <c r="F210" s="69">
        <f t="shared" si="27"/>
        <v>6.3819344699172547</v>
      </c>
      <c r="G210" s="149">
        <f t="shared" si="27"/>
        <v>6.3819344699172547</v>
      </c>
      <c r="H210" s="122">
        <f t="shared" si="27"/>
        <v>8.2051348652342284</v>
      </c>
      <c r="I210" s="56"/>
      <c r="K210" s="56"/>
      <c r="L210" s="56"/>
      <c r="M210" s="56"/>
      <c r="N210" s="56"/>
    </row>
    <row r="211" spans="2:14">
      <c r="B211" s="2" t="s">
        <v>70</v>
      </c>
      <c r="C211" s="2" t="s">
        <v>68</v>
      </c>
      <c r="D211" s="23" t="s">
        <v>71</v>
      </c>
      <c r="E211" s="69">
        <f t="shared" si="27"/>
        <v>-21.881520208661712</v>
      </c>
      <c r="F211" s="69">
        <f t="shared" si="27"/>
        <v>-20.941625883348721</v>
      </c>
      <c r="G211" s="149">
        <f t="shared" si="27"/>
        <v>-20.941625883348721</v>
      </c>
      <c r="H211" s="122">
        <f t="shared" si="27"/>
        <v>-26.924260266242428</v>
      </c>
      <c r="I211" s="56"/>
      <c r="K211" s="56"/>
      <c r="L211" s="56"/>
      <c r="M211" s="56"/>
      <c r="N211" s="56"/>
    </row>
    <row r="213" spans="2:14">
      <c r="B213" s="81" t="s">
        <v>27</v>
      </c>
      <c r="C213" s="82"/>
      <c r="D213" s="82"/>
      <c r="E213" s="82"/>
      <c r="F213" s="82"/>
      <c r="G213" s="82"/>
      <c r="H213" s="132"/>
    </row>
    <row r="214" spans="2:14" ht="25.5">
      <c r="B214" s="2"/>
      <c r="C214" s="2"/>
      <c r="D214" s="2"/>
      <c r="E214" s="24" t="s">
        <v>50</v>
      </c>
      <c r="F214" s="24" t="s">
        <v>51</v>
      </c>
      <c r="G214" s="146" t="s">
        <v>52</v>
      </c>
      <c r="H214" s="117" t="s">
        <v>53</v>
      </c>
    </row>
    <row r="215" spans="2:14">
      <c r="B215" s="5" t="s">
        <v>55</v>
      </c>
      <c r="C215" s="5" t="s">
        <v>56</v>
      </c>
      <c r="D215" s="5" t="s">
        <v>57</v>
      </c>
      <c r="E215" s="22" t="s">
        <v>58</v>
      </c>
      <c r="F215" s="22" t="s">
        <v>59</v>
      </c>
      <c r="G215" s="147" t="s">
        <v>60</v>
      </c>
      <c r="H215" s="118" t="s">
        <v>61</v>
      </c>
      <c r="I215" t="s">
        <v>115</v>
      </c>
    </row>
    <row r="216" spans="2:14">
      <c r="B216" s="2" t="s">
        <v>64</v>
      </c>
      <c r="C216" s="2" t="s">
        <v>65</v>
      </c>
      <c r="D216" s="23" t="s">
        <v>71</v>
      </c>
      <c r="E216" s="16">
        <f>E208/365</f>
        <v>9.4346423848864335E-3</v>
      </c>
      <c r="F216" s="16">
        <f t="shared" ref="E216:H219" si="28">F208/365</f>
        <v>9.6000978176766852E-3</v>
      </c>
      <c r="G216" s="150">
        <f t="shared" si="28"/>
        <v>9.6000978176766852E-3</v>
      </c>
      <c r="H216" s="123">
        <f t="shared" si="28"/>
        <v>1.3943516498702686E-2</v>
      </c>
      <c r="J216" s="56"/>
      <c r="K216" s="56"/>
      <c r="L216" s="56"/>
      <c r="M216" s="56"/>
      <c r="N216" s="56"/>
    </row>
    <row r="217" spans="2:14">
      <c r="B217" s="2" t="s">
        <v>64</v>
      </c>
      <c r="C217" s="2" t="s">
        <v>68</v>
      </c>
      <c r="D217" s="23" t="s">
        <v>71</v>
      </c>
      <c r="E217" s="16">
        <f t="shared" si="28"/>
        <v>-2.973586287223922E-2</v>
      </c>
      <c r="F217" s="16">
        <f t="shared" si="28"/>
        <v>-3.0257341043876163E-2</v>
      </c>
      <c r="G217" s="150">
        <f t="shared" si="28"/>
        <v>-3.0257341043876163E-2</v>
      </c>
      <c r="H217" s="123">
        <f t="shared" si="28"/>
        <v>-4.3946816174656698E-2</v>
      </c>
      <c r="J217" s="56"/>
      <c r="K217" s="56"/>
      <c r="L217" s="56"/>
      <c r="M217" s="56"/>
      <c r="N217" s="56"/>
    </row>
    <row r="218" spans="2:14">
      <c r="B218" s="2" t="s">
        <v>70</v>
      </c>
      <c r="C218" s="2" t="s">
        <v>65</v>
      </c>
      <c r="D218" s="23" t="s">
        <v>71</v>
      </c>
      <c r="E218" s="16">
        <f t="shared" si="28"/>
        <v>1.8269496158423645E-2</v>
      </c>
      <c r="F218" s="16">
        <f t="shared" si="28"/>
        <v>1.7484751972376041E-2</v>
      </c>
      <c r="G218" s="150">
        <f t="shared" si="28"/>
        <v>1.7484751972376041E-2</v>
      </c>
      <c r="H218" s="123">
        <f t="shared" si="28"/>
        <v>2.2479821548586926E-2</v>
      </c>
      <c r="J218" s="56"/>
      <c r="K218" s="56"/>
      <c r="L218" s="56"/>
      <c r="M218" s="56"/>
      <c r="N218" s="56"/>
    </row>
    <row r="219" spans="2:14">
      <c r="B219" s="2" t="s">
        <v>70</v>
      </c>
      <c r="C219" s="2" t="s">
        <v>68</v>
      </c>
      <c r="D219" s="23" t="s">
        <v>71</v>
      </c>
      <c r="E219" s="16">
        <f t="shared" si="28"/>
        <v>-5.9949370434689619E-2</v>
      </c>
      <c r="F219" s="16">
        <f t="shared" si="28"/>
        <v>-5.7374317488626633E-2</v>
      </c>
      <c r="G219" s="150">
        <f t="shared" si="28"/>
        <v>-5.7374317488626633E-2</v>
      </c>
      <c r="H219" s="123">
        <f t="shared" si="28"/>
        <v>-7.3765096619842263E-2</v>
      </c>
      <c r="J219" s="56"/>
      <c r="K219" s="56"/>
      <c r="L219" s="56"/>
      <c r="M219" s="56"/>
      <c r="N219" s="56"/>
    </row>
    <row r="220" spans="2:14">
      <c r="E220" s="26"/>
      <c r="F220" s="26"/>
      <c r="G220" s="26"/>
      <c r="H220" s="124"/>
    </row>
    <row r="221" spans="2:14" ht="25.5">
      <c r="B221" s="2"/>
      <c r="C221" s="2"/>
      <c r="D221" s="2"/>
      <c r="E221" s="24" t="s">
        <v>50</v>
      </c>
      <c r="F221" s="24" t="s">
        <v>51</v>
      </c>
      <c r="G221" s="146" t="s">
        <v>52</v>
      </c>
      <c r="H221" s="117" t="s">
        <v>53</v>
      </c>
    </row>
    <row r="222" spans="2:14">
      <c r="B222" s="5" t="s">
        <v>55</v>
      </c>
      <c r="C222" s="5" t="s">
        <v>56</v>
      </c>
      <c r="D222" s="5" t="s">
        <v>57</v>
      </c>
      <c r="E222" s="22" t="s">
        <v>58</v>
      </c>
      <c r="F222" s="22" t="s">
        <v>59</v>
      </c>
      <c r="G222" s="147" t="s">
        <v>60</v>
      </c>
      <c r="H222" s="118" t="s">
        <v>61</v>
      </c>
      <c r="I222" t="s">
        <v>116</v>
      </c>
    </row>
    <row r="223" spans="2:14">
      <c r="B223" s="2" t="s">
        <v>64</v>
      </c>
      <c r="C223" s="2" t="s">
        <v>65</v>
      </c>
      <c r="D223" s="23" t="s">
        <v>66</v>
      </c>
      <c r="E223" s="71">
        <f>E123</f>
        <v>0.6950999003799756</v>
      </c>
      <c r="F223" s="71">
        <f t="shared" ref="E223:H228" si="29">F123</f>
        <v>0.52083313107979512</v>
      </c>
      <c r="G223" s="151">
        <f t="shared" si="29"/>
        <v>0.31191560202690721</v>
      </c>
      <c r="H223" s="126">
        <f t="shared" si="29"/>
        <v>0.28427972233381948</v>
      </c>
    </row>
    <row r="224" spans="2:14">
      <c r="B224" s="2" t="s">
        <v>64</v>
      </c>
      <c r="C224" s="2" t="s">
        <v>68</v>
      </c>
      <c r="D224" s="23" t="s">
        <v>66</v>
      </c>
      <c r="E224" s="71">
        <f t="shared" si="29"/>
        <v>0.68453733182793819</v>
      </c>
      <c r="F224" s="71">
        <f t="shared" si="29"/>
        <v>0.50910933354701549</v>
      </c>
      <c r="G224" s="151">
        <f t="shared" si="29"/>
        <v>0.30120083960274113</v>
      </c>
      <c r="H224" s="126">
        <f t="shared" si="29"/>
        <v>0.27986311158752936</v>
      </c>
    </row>
    <row r="225" spans="2:14">
      <c r="B225" s="2" t="s">
        <v>64</v>
      </c>
      <c r="C225" s="2" t="s">
        <v>69</v>
      </c>
      <c r="D225" s="23" t="s">
        <v>66</v>
      </c>
      <c r="E225" s="71">
        <f t="shared" si="29"/>
        <v>0.73212328864037479</v>
      </c>
      <c r="F225" s="71">
        <f t="shared" si="29"/>
        <v>0.54858228902292683</v>
      </c>
      <c r="G225" s="151">
        <f t="shared" si="29"/>
        <v>0.32855082238311795</v>
      </c>
      <c r="H225" s="126">
        <f t="shared" si="29"/>
        <v>0.29925180149516672</v>
      </c>
    </row>
    <row r="226" spans="2:14">
      <c r="B226" s="2" t="s">
        <v>70</v>
      </c>
      <c r="C226" s="2" t="s">
        <v>65</v>
      </c>
      <c r="D226" s="23" t="s">
        <v>66</v>
      </c>
      <c r="E226" s="71">
        <f t="shared" si="29"/>
        <v>0.17255252357019038</v>
      </c>
      <c r="F226" s="71">
        <f t="shared" si="29"/>
        <v>0.1261101664068667</v>
      </c>
      <c r="G226" s="151">
        <f t="shared" si="29"/>
        <v>7.511471570104436E-2</v>
      </c>
      <c r="H226" s="126">
        <f t="shared" si="29"/>
        <v>6.8968593178546658E-2</v>
      </c>
    </row>
    <row r="227" spans="2:14">
      <c r="B227" s="2" t="s">
        <v>70</v>
      </c>
      <c r="C227" s="2" t="s">
        <v>68</v>
      </c>
      <c r="D227" s="23" t="s">
        <v>66</v>
      </c>
      <c r="E227" s="71">
        <f t="shared" si="29"/>
        <v>0.17719739879131691</v>
      </c>
      <c r="F227" s="71">
        <f t="shared" si="29"/>
        <v>0.12842525449906692</v>
      </c>
      <c r="G227" s="151">
        <f t="shared" si="29"/>
        <v>7.3748963967736184E-2</v>
      </c>
      <c r="H227" s="126">
        <f t="shared" si="29"/>
        <v>6.6719036550190569E-2</v>
      </c>
    </row>
    <row r="228" spans="2:14">
      <c r="B228" s="2" t="s">
        <v>70</v>
      </c>
      <c r="C228" s="2" t="s">
        <v>69</v>
      </c>
      <c r="D228" s="23" t="s">
        <v>66</v>
      </c>
      <c r="E228" s="71">
        <f t="shared" si="29"/>
        <v>0.18174044388079461</v>
      </c>
      <c r="F228" s="71">
        <f t="shared" si="29"/>
        <v>0.13282718343057168</v>
      </c>
      <c r="G228" s="151">
        <f t="shared" si="29"/>
        <v>7.9120246611194323E-2</v>
      </c>
      <c r="H228" s="126">
        <f t="shared" si="29"/>
        <v>7.2595416441117139E-2</v>
      </c>
    </row>
    <row r="229" spans="2:14">
      <c r="B229" s="2" t="s">
        <v>64</v>
      </c>
      <c r="C229" s="2" t="s">
        <v>65</v>
      </c>
      <c r="D229" s="23" t="s">
        <v>71</v>
      </c>
      <c r="E229" s="91">
        <f>E200</f>
        <v>0.34316442808067282</v>
      </c>
      <c r="F229" s="91">
        <f t="shared" ref="E229:H230" si="30">F200</f>
        <v>0.39356244366228377</v>
      </c>
      <c r="G229" s="157">
        <f t="shared" si="30"/>
        <v>0.39356244366228377</v>
      </c>
      <c r="H229" s="138">
        <f t="shared" si="30"/>
        <v>0.40126582272520184</v>
      </c>
      <c r="J229" s="92"/>
      <c r="K229" s="92"/>
      <c r="L229" s="92"/>
      <c r="M229" s="92"/>
      <c r="N229" s="92"/>
    </row>
    <row r="230" spans="2:14">
      <c r="B230" s="2" t="s">
        <v>64</v>
      </c>
      <c r="C230" s="2" t="s">
        <v>68</v>
      </c>
      <c r="D230" s="23" t="s">
        <v>71</v>
      </c>
      <c r="E230" s="91">
        <f t="shared" si="30"/>
        <v>0.34316442808067282</v>
      </c>
      <c r="F230" s="91">
        <f t="shared" si="30"/>
        <v>0.39356244366228377</v>
      </c>
      <c r="G230" s="157">
        <f t="shared" si="30"/>
        <v>0.39356244366228377</v>
      </c>
      <c r="H230" s="138">
        <f t="shared" si="30"/>
        <v>0.40126582272520184</v>
      </c>
      <c r="J230" s="92"/>
      <c r="K230" s="92"/>
      <c r="L230" s="92"/>
      <c r="M230" s="92"/>
      <c r="N230" s="92"/>
    </row>
    <row r="231" spans="2:14">
      <c r="B231" s="2" t="s">
        <v>64</v>
      </c>
      <c r="C231" s="2" t="s">
        <v>69</v>
      </c>
      <c r="D231" s="23" t="s">
        <v>71</v>
      </c>
      <c r="E231" s="71">
        <f>E131</f>
        <v>0.38703525919887044</v>
      </c>
      <c r="F231" s="71">
        <f>F131</f>
        <v>0.44138746106278876</v>
      </c>
      <c r="G231" s="151">
        <f>G131</f>
        <v>0.44138746106278876</v>
      </c>
      <c r="H231" s="126">
        <f>H131</f>
        <v>0.44604140026099015</v>
      </c>
      <c r="J231" s="92"/>
      <c r="K231" s="92"/>
      <c r="L231" s="92"/>
      <c r="M231" s="92"/>
      <c r="N231" s="92"/>
    </row>
    <row r="232" spans="2:14">
      <c r="B232" s="2" t="s">
        <v>70</v>
      </c>
      <c r="C232" s="2" t="s">
        <v>65</v>
      </c>
      <c r="D232" s="23" t="s">
        <v>71</v>
      </c>
      <c r="E232" s="91">
        <f t="shared" ref="E232:H233" si="31">E202</f>
        <v>0.30523202175345648</v>
      </c>
      <c r="F232" s="91">
        <f t="shared" si="31"/>
        <v>0.31071287335010134</v>
      </c>
      <c r="G232" s="157">
        <f t="shared" si="31"/>
        <v>0.31071287335010134</v>
      </c>
      <c r="H232" s="138">
        <f t="shared" si="31"/>
        <v>0.32078288338816113</v>
      </c>
      <c r="J232" s="92"/>
      <c r="K232" s="92"/>
      <c r="L232" s="92"/>
      <c r="M232" s="92"/>
      <c r="N232" s="92"/>
    </row>
    <row r="233" spans="2:14">
      <c r="B233" s="2" t="s">
        <v>70</v>
      </c>
      <c r="C233" s="2" t="s">
        <v>68</v>
      </c>
      <c r="D233" s="23" t="s">
        <v>71</v>
      </c>
      <c r="E233" s="91">
        <f t="shared" si="31"/>
        <v>0.30523202175345648</v>
      </c>
      <c r="F233" s="91">
        <f t="shared" si="31"/>
        <v>0.31071287335010134</v>
      </c>
      <c r="G233" s="157">
        <f t="shared" si="31"/>
        <v>0.31071287335010134</v>
      </c>
      <c r="H233" s="138">
        <f t="shared" si="31"/>
        <v>0.32078288338816113</v>
      </c>
      <c r="J233" s="92"/>
      <c r="K233" s="92"/>
      <c r="L233" s="92"/>
      <c r="M233" s="92"/>
      <c r="N233" s="92"/>
    </row>
    <row r="234" spans="2:14">
      <c r="B234" s="2" t="s">
        <v>70</v>
      </c>
      <c r="C234" s="2" t="s">
        <v>69</v>
      </c>
      <c r="D234" s="23" t="s">
        <v>71</v>
      </c>
      <c r="E234" s="71">
        <f>E134</f>
        <v>0.33748794667389426</v>
      </c>
      <c r="F234" s="71">
        <f>F134</f>
        <v>0.34549600013595932</v>
      </c>
      <c r="G234" s="151">
        <f>G134</f>
        <v>0.34549600013595932</v>
      </c>
      <c r="H234" s="126">
        <f>H134</f>
        <v>0.35202206226318522</v>
      </c>
      <c r="J234" s="92"/>
      <c r="K234" s="92"/>
      <c r="L234" s="92"/>
      <c r="M234" s="92"/>
      <c r="N234" s="92"/>
    </row>
    <row r="235" spans="2:14">
      <c r="E235" s="26"/>
      <c r="F235" s="26"/>
      <c r="G235" s="26"/>
      <c r="H235" s="124"/>
    </row>
    <row r="236" spans="2:14">
      <c r="B236" s="67" t="s">
        <v>72</v>
      </c>
      <c r="C236" s="68"/>
      <c r="D236" s="68"/>
      <c r="E236" s="68"/>
      <c r="F236" s="68"/>
      <c r="G236" s="68"/>
      <c r="H236" s="121"/>
    </row>
    <row r="237" spans="2:14" ht="25.5">
      <c r="B237" s="2"/>
      <c r="C237" s="2"/>
      <c r="D237" s="2"/>
      <c r="E237" s="24" t="s">
        <v>50</v>
      </c>
      <c r="F237" s="24" t="s">
        <v>51</v>
      </c>
      <c r="G237" s="146" t="s">
        <v>52</v>
      </c>
      <c r="H237" s="117" t="s">
        <v>53</v>
      </c>
    </row>
    <row r="238" spans="2:14">
      <c r="B238" s="5"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 t="s">
        <v>64</v>
      </c>
      <c r="C240" s="2" t="s">
        <v>65</v>
      </c>
      <c r="D240" s="23" t="s">
        <v>66</v>
      </c>
      <c r="E240" s="69">
        <f>(E223*'TDCV Values'!$C$4)</f>
        <v>2015.7897111019292</v>
      </c>
      <c r="F240" s="69">
        <f>(F223*'TDCV Values'!$C$4)</f>
        <v>1510.4160801314058</v>
      </c>
      <c r="G240" s="149">
        <f>(G223*'TDCV Values'!$C$4)</f>
        <v>904.55524587803097</v>
      </c>
      <c r="H240" s="122">
        <f>(H223*'TDCV Values'!$D$4)</f>
        <v>824.41119476807648</v>
      </c>
    </row>
    <row r="241" spans="2:14">
      <c r="B241" s="2" t="s">
        <v>64</v>
      </c>
      <c r="C241" s="2" t="s">
        <v>68</v>
      </c>
      <c r="D241" s="23" t="s">
        <v>66</v>
      </c>
      <c r="E241" s="69">
        <f>(E224*'TDCV Values'!$C$4)</f>
        <v>1985.1582623010208</v>
      </c>
      <c r="F241" s="69">
        <f>(F224*'TDCV Values'!$C$4)</f>
        <v>1476.4170672863449</v>
      </c>
      <c r="G241" s="149">
        <f>(G224*'TDCV Values'!$C$4)</f>
        <v>873.48243484794932</v>
      </c>
      <c r="H241" s="122">
        <f>(H224*'TDCV Values'!$D$4)</f>
        <v>811.60302360383514</v>
      </c>
    </row>
    <row r="242" spans="2:14">
      <c r="B242" s="2" t="s">
        <v>64</v>
      </c>
      <c r="C242" s="2" t="s">
        <v>69</v>
      </c>
      <c r="D242" s="23" t="s">
        <v>66</v>
      </c>
      <c r="E242" s="69">
        <f>(E225*'TDCV Values'!$C$4)</f>
        <v>2123.1575370570868</v>
      </c>
      <c r="F242" s="69">
        <f>(F225*'TDCV Values'!$C$4)</f>
        <v>1590.8886381664879</v>
      </c>
      <c r="G242" s="149">
        <f>(G225*'TDCV Values'!$C$4)</f>
        <v>952.79738491104206</v>
      </c>
      <c r="H242" s="122">
        <f>(H225*'TDCV Values'!$D$4)</f>
        <v>867.83022433598353</v>
      </c>
    </row>
    <row r="243" spans="2:14">
      <c r="B243" s="2" t="s">
        <v>70</v>
      </c>
      <c r="C243" s="2" t="s">
        <v>65</v>
      </c>
      <c r="D243" s="23" t="s">
        <v>66</v>
      </c>
      <c r="E243" s="69">
        <f>(E226*'TDCV Values'!$C$5)</f>
        <v>2070.6302828422845</v>
      </c>
      <c r="F243" s="69">
        <f>(F226*'TDCV Values'!$C$5)</f>
        <v>1513.3219968824005</v>
      </c>
      <c r="G243" s="149">
        <f>(G226*'TDCV Values'!$C$5)</f>
        <v>901.37658841253233</v>
      </c>
      <c r="H243" s="122">
        <f>(H226*'TDCV Values'!$D$5)</f>
        <v>827.62311814255986</v>
      </c>
    </row>
    <row r="244" spans="2:14">
      <c r="B244" s="2" t="s">
        <v>70</v>
      </c>
      <c r="C244" s="2" t="s">
        <v>68</v>
      </c>
      <c r="D244" s="23" t="s">
        <v>66</v>
      </c>
      <c r="E244" s="69">
        <f>(E227*'TDCV Values'!$C$5)</f>
        <v>2126.368785495803</v>
      </c>
      <c r="F244" s="69">
        <f>(F227*'TDCV Values'!$C$5)</f>
        <v>1541.1030539888029</v>
      </c>
      <c r="G244" s="149">
        <f>(G227*'TDCV Values'!$C$5)</f>
        <v>884.98756761283425</v>
      </c>
      <c r="H244" s="122">
        <f>(H227*'TDCV Values'!$D$5)</f>
        <v>800.62843860228679</v>
      </c>
    </row>
    <row r="245" spans="2:14">
      <c r="B245" s="2" t="s">
        <v>70</v>
      </c>
      <c r="C245" s="2" t="s">
        <v>69</v>
      </c>
      <c r="D245" s="23" t="s">
        <v>66</v>
      </c>
      <c r="E245" s="69">
        <f>(E228*'TDCV Values'!$C$5)</f>
        <v>2180.8853265695352</v>
      </c>
      <c r="F245" s="69">
        <f>(F228*'TDCV Values'!$C$5)</f>
        <v>1593.9262011668602</v>
      </c>
      <c r="G245" s="149">
        <f>(G228*'TDCV Values'!$C$5)</f>
        <v>949.44295933433182</v>
      </c>
      <c r="H245" s="122">
        <f>(H228*'TDCV Values'!$D$5)</f>
        <v>871.14499729340571</v>
      </c>
    </row>
    <row r="246" spans="2:14">
      <c r="B246" s="241" t="s">
        <v>75</v>
      </c>
      <c r="C246" s="255"/>
      <c r="D246" s="255"/>
      <c r="E246" s="255"/>
      <c r="F246" s="255"/>
      <c r="G246" s="255"/>
      <c r="H246" s="255"/>
      <c r="I246" t="s">
        <v>76</v>
      </c>
    </row>
    <row r="247" spans="2:14">
      <c r="B247" s="2" t="s">
        <v>64</v>
      </c>
      <c r="C247" s="2" t="s">
        <v>65</v>
      </c>
      <c r="D247" s="23" t="s">
        <v>71</v>
      </c>
      <c r="E247" s="16">
        <f>E229*365</f>
        <v>125.25501624944557</v>
      </c>
      <c r="F247" s="16">
        <f t="shared" ref="E247:H252" si="32">F229*365</f>
        <v>143.65029193673357</v>
      </c>
      <c r="G247" s="150">
        <f t="shared" si="32"/>
        <v>143.65029193673357</v>
      </c>
      <c r="H247" s="123">
        <f t="shared" si="32"/>
        <v>146.46202529469866</v>
      </c>
      <c r="J247" s="56"/>
      <c r="K247" s="56"/>
      <c r="L247" s="56"/>
      <c r="M247" s="56"/>
      <c r="N247" s="56"/>
    </row>
    <row r="248" spans="2:14">
      <c r="B248" s="2" t="s">
        <v>64</v>
      </c>
      <c r="C248" s="2" t="s">
        <v>68</v>
      </c>
      <c r="D248" s="23" t="s">
        <v>71</v>
      </c>
      <c r="E248" s="16">
        <f>E230*365</f>
        <v>125.25501624944557</v>
      </c>
      <c r="F248" s="16">
        <f t="shared" si="32"/>
        <v>143.65029193673357</v>
      </c>
      <c r="G248" s="150">
        <f t="shared" si="32"/>
        <v>143.65029193673357</v>
      </c>
      <c r="H248" s="123">
        <f t="shared" si="32"/>
        <v>146.46202529469866</v>
      </c>
      <c r="J248" s="56"/>
      <c r="K248" s="56"/>
      <c r="L248" s="56"/>
      <c r="M248" s="56"/>
      <c r="N248" s="56"/>
    </row>
    <row r="249" spans="2:14">
      <c r="B249" s="2" t="s">
        <v>64</v>
      </c>
      <c r="C249" s="2" t="s">
        <v>69</v>
      </c>
      <c r="D249" s="23" t="s">
        <v>71</v>
      </c>
      <c r="E249" s="16">
        <f t="shared" si="32"/>
        <v>141.2678696075877</v>
      </c>
      <c r="F249" s="16">
        <f t="shared" si="32"/>
        <v>161.10642328791789</v>
      </c>
      <c r="G249" s="150">
        <f t="shared" si="32"/>
        <v>161.10642328791789</v>
      </c>
      <c r="H249" s="123">
        <f t="shared" si="32"/>
        <v>162.8051110952614</v>
      </c>
      <c r="J249" s="56"/>
      <c r="K249" s="56"/>
      <c r="L249" s="56"/>
      <c r="M249" s="56"/>
      <c r="N249" s="56"/>
    </row>
    <row r="250" spans="2:14">
      <c r="B250" s="2" t="s">
        <v>70</v>
      </c>
      <c r="C250" s="2" t="s">
        <v>65</v>
      </c>
      <c r="D250" s="23" t="s">
        <v>71</v>
      </c>
      <c r="E250" s="16">
        <f>E232*365</f>
        <v>111.40968794001162</v>
      </c>
      <c r="F250" s="16">
        <f t="shared" si="32"/>
        <v>113.41019877278698</v>
      </c>
      <c r="G250" s="150">
        <f t="shared" si="32"/>
        <v>113.41019877278698</v>
      </c>
      <c r="H250" s="123">
        <f t="shared" si="32"/>
        <v>117.08575243667882</v>
      </c>
      <c r="J250" s="56"/>
      <c r="K250" s="56"/>
      <c r="L250" s="56"/>
      <c r="M250" s="56"/>
      <c r="N250" s="56"/>
    </row>
    <row r="251" spans="2:14">
      <c r="B251" s="2" t="s">
        <v>70</v>
      </c>
      <c r="C251" s="2" t="s">
        <v>68</v>
      </c>
      <c r="D251" s="23" t="s">
        <v>71</v>
      </c>
      <c r="E251" s="16">
        <f>E233*365</f>
        <v>111.40968794001162</v>
      </c>
      <c r="F251" s="16">
        <f t="shared" si="32"/>
        <v>113.41019877278698</v>
      </c>
      <c r="G251" s="150">
        <f t="shared" si="32"/>
        <v>113.41019877278698</v>
      </c>
      <c r="H251" s="123">
        <f t="shared" si="32"/>
        <v>117.08575243667882</v>
      </c>
      <c r="J251" s="56"/>
      <c r="K251" s="56"/>
      <c r="L251" s="56"/>
      <c r="M251" s="56"/>
      <c r="N251" s="56"/>
    </row>
    <row r="252" spans="2:14">
      <c r="B252" s="2" t="s">
        <v>70</v>
      </c>
      <c r="C252" s="2" t="s">
        <v>69</v>
      </c>
      <c r="D252" s="23" t="s">
        <v>71</v>
      </c>
      <c r="E252" s="16">
        <f>E234*365</f>
        <v>123.18310053597141</v>
      </c>
      <c r="F252" s="16">
        <f t="shared" si="32"/>
        <v>126.10604004962515</v>
      </c>
      <c r="G252" s="150">
        <f t="shared" si="32"/>
        <v>126.10604004962515</v>
      </c>
      <c r="H252" s="123">
        <f t="shared" si="32"/>
        <v>128.48805272606262</v>
      </c>
      <c r="J252" s="56"/>
      <c r="K252" s="56"/>
      <c r="L252" s="56"/>
      <c r="M252" s="56"/>
      <c r="N252" s="56"/>
    </row>
    <row r="253" spans="2:14">
      <c r="B253" s="241" t="s">
        <v>77</v>
      </c>
      <c r="C253" s="242"/>
      <c r="D253" s="242"/>
      <c r="E253" s="242"/>
      <c r="F253" s="242"/>
      <c r="G253" s="242"/>
      <c r="H253" s="242"/>
      <c r="I253" t="s">
        <v>78</v>
      </c>
    </row>
    <row r="254" spans="2:14">
      <c r="B254" s="2" t="s">
        <v>64</v>
      </c>
      <c r="C254" s="2" t="s">
        <v>65</v>
      </c>
      <c r="D254" s="2"/>
      <c r="E254" s="16">
        <f>E240+E247</f>
        <v>2141.0447273513746</v>
      </c>
      <c r="F254" s="16">
        <f t="shared" ref="E254:H259" si="33">F240+F247</f>
        <v>1654.0663720681393</v>
      </c>
      <c r="G254" s="150">
        <f t="shared" si="33"/>
        <v>1048.2055378147645</v>
      </c>
      <c r="H254" s="123">
        <f t="shared" si="33"/>
        <v>970.87322006277509</v>
      </c>
      <c r="J254" s="56"/>
      <c r="K254" s="56"/>
      <c r="L254" s="56"/>
      <c r="M254" s="56"/>
      <c r="N254" s="56"/>
    </row>
    <row r="255" spans="2:14">
      <c r="B255" s="2" t="s">
        <v>64</v>
      </c>
      <c r="C255" s="2" t="s">
        <v>68</v>
      </c>
      <c r="D255" s="2"/>
      <c r="E255" s="16">
        <f>E241+E248</f>
        <v>2110.4132785504662</v>
      </c>
      <c r="F255" s="16">
        <f t="shared" si="33"/>
        <v>1620.0673592230785</v>
      </c>
      <c r="G255" s="150">
        <f t="shared" si="33"/>
        <v>1017.1327267846829</v>
      </c>
      <c r="H255" s="123">
        <f t="shared" si="33"/>
        <v>958.06504889853386</v>
      </c>
      <c r="J255" s="56"/>
      <c r="K255" s="56"/>
      <c r="L255" s="56"/>
      <c r="M255" s="56"/>
      <c r="N255" s="56"/>
    </row>
    <row r="256" spans="2:14">
      <c r="B256" s="2" t="s">
        <v>64</v>
      </c>
      <c r="C256" s="2" t="s">
        <v>69</v>
      </c>
      <c r="D256" s="2"/>
      <c r="E256" s="16">
        <f t="shared" si="33"/>
        <v>2264.4254066646745</v>
      </c>
      <c r="F256" s="16">
        <f t="shared" si="33"/>
        <v>1751.9950614544059</v>
      </c>
      <c r="G256" s="150">
        <f t="shared" si="33"/>
        <v>1113.90380819896</v>
      </c>
      <c r="H256" s="123">
        <f>H242+H249</f>
        <v>1030.635335431245</v>
      </c>
      <c r="J256" s="56"/>
      <c r="K256" s="56"/>
      <c r="L256" s="56"/>
      <c r="M256" s="56"/>
      <c r="N256" s="56"/>
    </row>
    <row r="257" spans="2:14">
      <c r="B257" s="2" t="s">
        <v>70</v>
      </c>
      <c r="C257" s="2" t="s">
        <v>65</v>
      </c>
      <c r="D257" s="2"/>
      <c r="E257" s="16">
        <f t="shared" si="33"/>
        <v>2182.0399707822962</v>
      </c>
      <c r="F257" s="16">
        <f t="shared" si="33"/>
        <v>1626.7321956551875</v>
      </c>
      <c r="G257" s="150">
        <f>G243+G250</f>
        <v>1014.7867871853193</v>
      </c>
      <c r="H257" s="123">
        <f t="shared" si="33"/>
        <v>944.70887057923869</v>
      </c>
      <c r="J257" s="56"/>
      <c r="K257" s="56"/>
      <c r="L257" s="56"/>
      <c r="M257" s="56"/>
      <c r="N257" s="56"/>
    </row>
    <row r="258" spans="2:14">
      <c r="B258" s="2" t="s">
        <v>70</v>
      </c>
      <c r="C258" s="2" t="s">
        <v>68</v>
      </c>
      <c r="D258" s="2"/>
      <c r="E258" s="16">
        <f t="shared" si="33"/>
        <v>2237.7784734358147</v>
      </c>
      <c r="F258" s="16">
        <f t="shared" si="33"/>
        <v>1654.5132527615899</v>
      </c>
      <c r="G258" s="150">
        <f t="shared" si="33"/>
        <v>998.39776638562125</v>
      </c>
      <c r="H258" s="123">
        <f t="shared" si="33"/>
        <v>917.71419103896562</v>
      </c>
      <c r="J258" s="56"/>
      <c r="K258" s="56"/>
      <c r="L258" s="56"/>
      <c r="M258" s="56"/>
      <c r="N258" s="56"/>
    </row>
    <row r="259" spans="2:14">
      <c r="B259" s="2" t="s">
        <v>70</v>
      </c>
      <c r="C259" s="2" t="s">
        <v>69</v>
      </c>
      <c r="D259" s="2"/>
      <c r="E259" s="16">
        <f>E245+E252</f>
        <v>2304.0684271055065</v>
      </c>
      <c r="F259" s="16">
        <f t="shared" si="33"/>
        <v>1720.0322412164853</v>
      </c>
      <c r="G259" s="150">
        <f t="shared" si="33"/>
        <v>1075.5489993839569</v>
      </c>
      <c r="H259" s="123">
        <f t="shared" si="33"/>
        <v>999.63305001946833</v>
      </c>
      <c r="J259" s="56"/>
      <c r="K259" s="56"/>
      <c r="L259" s="56"/>
      <c r="M259" s="56"/>
      <c r="N259" s="56"/>
    </row>
    <row r="260" spans="2:14">
      <c r="B260" s="251" t="s">
        <v>77</v>
      </c>
      <c r="C260" s="251"/>
      <c r="D260" s="251"/>
      <c r="E260" s="251"/>
      <c r="F260" s="251"/>
      <c r="G260" s="251"/>
      <c r="H260" s="251"/>
      <c r="I260" t="s">
        <v>79</v>
      </c>
    </row>
    <row r="261" spans="2:14">
      <c r="B261" s="2" t="s">
        <v>80</v>
      </c>
      <c r="C261" s="2" t="s">
        <v>65</v>
      </c>
      <c r="D261" s="2"/>
      <c r="E261" s="16">
        <f>E254+E257</f>
        <v>4323.0846981336708</v>
      </c>
      <c r="F261" s="16">
        <f t="shared" ref="F261:H261" si="34">F254+F257</f>
        <v>3280.7985677233269</v>
      </c>
      <c r="G261" s="150">
        <f>G254+G257</f>
        <v>2062.9923250000838</v>
      </c>
      <c r="H261" s="123">
        <f t="shared" si="34"/>
        <v>1915.5820906420138</v>
      </c>
      <c r="J261" s="56"/>
      <c r="K261" s="56"/>
      <c r="L261" s="56"/>
      <c r="M261" s="56"/>
      <c r="N261" s="56"/>
    </row>
    <row r="262" spans="2:14">
      <c r="B262" s="2" t="s">
        <v>80</v>
      </c>
      <c r="C262" s="2" t="s">
        <v>68</v>
      </c>
      <c r="D262" s="2"/>
      <c r="E262" s="16">
        <f t="shared" ref="E262:H263" si="35">E255+E258</f>
        <v>4348.1917519862809</v>
      </c>
      <c r="F262" s="16">
        <f t="shared" si="35"/>
        <v>3274.5806119846684</v>
      </c>
      <c r="G262" s="150">
        <f>G255+G258</f>
        <v>2015.530493170304</v>
      </c>
      <c r="H262" s="123">
        <f t="shared" si="35"/>
        <v>1875.7792399374994</v>
      </c>
      <c r="J262" s="56"/>
      <c r="K262" s="56"/>
      <c r="L262" s="56"/>
      <c r="M262" s="56"/>
      <c r="N262" s="56"/>
    </row>
    <row r="263" spans="2:14">
      <c r="B263" s="2" t="s">
        <v>80</v>
      </c>
      <c r="C263" s="2" t="s">
        <v>69</v>
      </c>
      <c r="D263" s="2"/>
      <c r="E263" s="16">
        <f t="shared" si="35"/>
        <v>4568.4938337701806</v>
      </c>
      <c r="F263" s="16">
        <f t="shared" si="35"/>
        <v>3472.027302670891</v>
      </c>
      <c r="G263" s="150">
        <f>G256+G259</f>
        <v>2189.4528075829166</v>
      </c>
      <c r="H263" s="123">
        <f t="shared" si="35"/>
        <v>2030.2683854507134</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
      <c r="C266" s="2"/>
      <c r="D266" s="2"/>
      <c r="E266" s="24" t="s">
        <v>50</v>
      </c>
      <c r="F266" s="24" t="s">
        <v>51</v>
      </c>
      <c r="G266" s="146" t="s">
        <v>52</v>
      </c>
      <c r="H266" s="117" t="s">
        <v>53</v>
      </c>
    </row>
    <row r="267" spans="2:14">
      <c r="B267" s="5"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 t="s">
        <v>64</v>
      </c>
      <c r="C269" s="2" t="s">
        <v>65</v>
      </c>
      <c r="D269" s="2"/>
      <c r="E269" s="69">
        <f t="shared" ref="E269:H274" si="36">E254-E38</f>
        <v>4.2268176551242505</v>
      </c>
      <c r="F269" s="69">
        <f t="shared" si="36"/>
        <v>4.2872088880928914</v>
      </c>
      <c r="G269" s="149">
        <f t="shared" si="36"/>
        <v>4.2872088880928914</v>
      </c>
      <c r="H269" s="122">
        <f t="shared" si="36"/>
        <v>5.8725567066674103</v>
      </c>
      <c r="J269" s="56"/>
      <c r="K269" s="56"/>
      <c r="L269" s="56"/>
      <c r="M269" s="56"/>
      <c r="N269" s="56"/>
    </row>
    <row r="270" spans="2:14">
      <c r="B270" s="2" t="s">
        <v>64</v>
      </c>
      <c r="C270" s="2" t="s">
        <v>68</v>
      </c>
      <c r="D270" s="2"/>
      <c r="E270" s="69">
        <f t="shared" si="36"/>
        <v>-14.455416763726589</v>
      </c>
      <c r="F270" s="69">
        <f t="shared" si="36"/>
        <v>-14.645756296373747</v>
      </c>
      <c r="G270" s="149">
        <f t="shared" si="36"/>
        <v>-14.645756296373861</v>
      </c>
      <c r="H270" s="122">
        <f t="shared" si="36"/>
        <v>-19.642414719108615</v>
      </c>
      <c r="J270" s="56"/>
      <c r="K270" s="56"/>
      <c r="L270" s="56"/>
      <c r="M270" s="56"/>
      <c r="N270" s="56"/>
    </row>
    <row r="271" spans="2:14">
      <c r="B271" s="2" t="s">
        <v>64</v>
      </c>
      <c r="C271" s="2" t="s">
        <v>69</v>
      </c>
      <c r="D271" s="2"/>
      <c r="E271" s="69">
        <f t="shared" si="36"/>
        <v>0.78317318464087293</v>
      </c>
      <c r="F271" s="69">
        <f t="shared" si="36"/>
        <v>0.78317318464110031</v>
      </c>
      <c r="G271" s="149">
        <f t="shared" si="36"/>
        <v>0.78317318464110031</v>
      </c>
      <c r="H271" s="122">
        <f t="shared" si="36"/>
        <v>0.78317318464110031</v>
      </c>
      <c r="J271" s="56"/>
      <c r="K271" s="56"/>
      <c r="L271" s="56"/>
      <c r="M271" s="56"/>
      <c r="N271" s="56"/>
    </row>
    <row r="272" spans="2:14">
      <c r="B272" s="2" t="s">
        <v>70</v>
      </c>
      <c r="C272" s="2" t="s">
        <v>65</v>
      </c>
      <c r="D272" s="2"/>
      <c r="E272" s="69">
        <f t="shared" si="36"/>
        <v>7.4387585709214363</v>
      </c>
      <c r="F272" s="69">
        <f t="shared" si="36"/>
        <v>7.1523269430138043</v>
      </c>
      <c r="G272" s="149">
        <f t="shared" si="36"/>
        <v>7.1523269430138043</v>
      </c>
      <c r="H272" s="122">
        <f t="shared" si="36"/>
        <v>8.9755273383307212</v>
      </c>
      <c r="J272" s="56"/>
      <c r="K272" s="56"/>
      <c r="L272" s="56"/>
      <c r="M272" s="56"/>
      <c r="N272" s="56"/>
    </row>
    <row r="273" spans="1:14">
      <c r="B273" s="2" t="s">
        <v>70</v>
      </c>
      <c r="C273" s="2" t="s">
        <v>68</v>
      </c>
      <c r="D273" s="2"/>
      <c r="E273" s="69">
        <f t="shared" si="36"/>
        <v>-25.496127735565096</v>
      </c>
      <c r="F273" s="69">
        <f t="shared" si="36"/>
        <v>-24.556233410252162</v>
      </c>
      <c r="G273" s="149">
        <f t="shared" si="36"/>
        <v>-24.556233410252162</v>
      </c>
      <c r="H273" s="122">
        <f t="shared" si="36"/>
        <v>-30.538867793145869</v>
      </c>
      <c r="J273" s="56"/>
      <c r="K273" s="56"/>
      <c r="L273" s="56"/>
      <c r="M273" s="56"/>
      <c r="N273" s="56"/>
    </row>
    <row r="274" spans="1:14">
      <c r="B274" s="2" t="s">
        <v>70</v>
      </c>
      <c r="C274" s="2" t="s">
        <v>69</v>
      </c>
      <c r="D274" s="2"/>
      <c r="E274" s="69">
        <f t="shared" si="36"/>
        <v>0.77039247309630809</v>
      </c>
      <c r="F274" s="69">
        <f t="shared" si="36"/>
        <v>0.77039247309653547</v>
      </c>
      <c r="G274" s="149">
        <f t="shared" si="36"/>
        <v>0.77039247309653547</v>
      </c>
      <c r="H274" s="122">
        <f t="shared" si="36"/>
        <v>0.77039247309653547</v>
      </c>
      <c r="J274" s="56"/>
      <c r="K274" s="56"/>
      <c r="L274" s="56"/>
      <c r="M274" s="56"/>
      <c r="N274" s="56"/>
    </row>
    <row r="275" spans="1:14">
      <c r="B275" s="251" t="s">
        <v>77</v>
      </c>
      <c r="C275" s="251"/>
      <c r="D275" s="251"/>
      <c r="E275" s="251"/>
      <c r="F275" s="251"/>
      <c r="G275" s="251"/>
      <c r="H275" s="251"/>
    </row>
    <row r="276" spans="1:14">
      <c r="B276" s="2" t="s">
        <v>80</v>
      </c>
      <c r="C276" s="2" t="s">
        <v>65</v>
      </c>
      <c r="D276" s="2"/>
      <c r="E276" s="16">
        <f>E269+E272</f>
        <v>11.665576226045687</v>
      </c>
      <c r="F276" s="16">
        <f t="shared" ref="F276:H276" si="37">F269+F272</f>
        <v>11.439535831106696</v>
      </c>
      <c r="G276" s="150">
        <f>G269+G272</f>
        <v>11.439535831106696</v>
      </c>
      <c r="H276" s="123">
        <f t="shared" si="37"/>
        <v>14.848084044998132</v>
      </c>
      <c r="J276" s="56"/>
      <c r="K276" s="56"/>
      <c r="L276" s="56"/>
      <c r="M276" s="56"/>
      <c r="N276" s="56"/>
    </row>
    <row r="277" spans="1:14">
      <c r="B277" s="2" t="s">
        <v>80</v>
      </c>
      <c r="C277" s="2" t="s">
        <v>68</v>
      </c>
      <c r="D277" s="2"/>
      <c r="E277" s="16">
        <f t="shared" ref="E277:H278" si="38">E270+E273</f>
        <v>-39.951544499291685</v>
      </c>
      <c r="F277" s="16">
        <f t="shared" si="38"/>
        <v>-39.201989706625909</v>
      </c>
      <c r="G277" s="150">
        <f>G270+G273</f>
        <v>-39.201989706626023</v>
      </c>
      <c r="H277" s="123">
        <f t="shared" si="38"/>
        <v>-50.181282512254484</v>
      </c>
      <c r="J277" s="56"/>
      <c r="K277" s="56"/>
      <c r="L277" s="56"/>
      <c r="M277" s="56"/>
      <c r="N277" s="56"/>
    </row>
    <row r="278" spans="1:14">
      <c r="B278" s="2" t="s">
        <v>80</v>
      </c>
      <c r="C278" s="2" t="s">
        <v>69</v>
      </c>
      <c r="D278" s="2"/>
      <c r="E278" s="16">
        <f>E271+E274</f>
        <v>1.553565657737181</v>
      </c>
      <c r="F278" s="16">
        <f t="shared" si="38"/>
        <v>1.5535656577376358</v>
      </c>
      <c r="G278" s="150">
        <f>G271+G274</f>
        <v>1.5535656577376358</v>
      </c>
      <c r="H278" s="123">
        <f t="shared" si="38"/>
        <v>1.5535656577376358</v>
      </c>
      <c r="I278" s="18"/>
      <c r="J278" s="56"/>
      <c r="K278" s="56"/>
      <c r="L278" s="56"/>
      <c r="M278" s="56"/>
      <c r="N278" s="56"/>
    </row>
    <row r="279" spans="1:14">
      <c r="E279" s="26"/>
      <c r="F279" s="26"/>
      <c r="G279" s="26"/>
      <c r="H279" s="124"/>
      <c r="I279" s="94"/>
    </row>
    <row r="280" spans="1:14" s="65" customFormat="1">
      <c r="A280" s="65" t="s">
        <v>118</v>
      </c>
      <c r="E280" s="70"/>
      <c r="F280" s="70"/>
      <c r="G280" s="70"/>
      <c r="H280" s="125"/>
    </row>
    <row r="281" spans="1:14" s="8" customFormat="1">
      <c r="E281" s="57"/>
      <c r="F281" s="57"/>
      <c r="G281" s="57"/>
      <c r="H281" s="140"/>
      <c r="J281" s="95"/>
      <c r="K281" s="95"/>
      <c r="L281" s="95"/>
    </row>
    <row r="282" spans="1:14">
      <c r="B282" s="8" t="s">
        <v>119</v>
      </c>
      <c r="E282" s="26"/>
      <c r="F282" s="26"/>
      <c r="G282" s="26"/>
      <c r="H282" s="124"/>
      <c r="I282" s="96"/>
      <c r="J282" s="97"/>
      <c r="K282" s="97"/>
      <c r="L282" s="97"/>
    </row>
    <row r="283" spans="1:14" ht="25.5">
      <c r="B283" s="2"/>
      <c r="C283" s="2"/>
      <c r="D283" s="2"/>
      <c r="E283" s="24" t="s">
        <v>50</v>
      </c>
      <c r="F283" s="24" t="s">
        <v>51</v>
      </c>
      <c r="G283" s="146" t="s">
        <v>52</v>
      </c>
      <c r="H283" s="117" t="s">
        <v>53</v>
      </c>
      <c r="I283" s="96"/>
      <c r="J283" s="97"/>
      <c r="K283" s="97"/>
      <c r="L283" s="97"/>
    </row>
    <row r="284" spans="1:14">
      <c r="B284" s="5" t="s">
        <v>55</v>
      </c>
      <c r="C284" s="5" t="s">
        <v>93</v>
      </c>
      <c r="D284" s="5" t="s">
        <v>57</v>
      </c>
      <c r="E284" s="22" t="s">
        <v>58</v>
      </c>
      <c r="F284" s="22" t="s">
        <v>59</v>
      </c>
      <c r="G284" s="147" t="s">
        <v>60</v>
      </c>
      <c r="H284" s="118" t="s">
        <v>61</v>
      </c>
      <c r="I284" t="s">
        <v>120</v>
      </c>
    </row>
    <row r="285" spans="1:14">
      <c r="B285" s="2" t="s">
        <v>64</v>
      </c>
      <c r="C285" s="2" t="s">
        <v>65</v>
      </c>
      <c r="D285" s="2" t="s">
        <v>66</v>
      </c>
      <c r="E285" s="98">
        <f>'Regional Cap levels'!F711</f>
        <v>7.0722660438979259E-3</v>
      </c>
      <c r="F285" s="98">
        <f>'Regional Cap levels'!G711</f>
        <v>5.3006879350878545E-3</v>
      </c>
      <c r="G285" s="158">
        <f>'Regional Cap levels'!H711</f>
        <v>3.1776860407946033E-3</v>
      </c>
      <c r="H285" s="141">
        <f>'Regional Cap levels'!I711</f>
        <v>2.8824045019938522E-3</v>
      </c>
      <c r="I285" s="99"/>
    </row>
    <row r="286" spans="1:14">
      <c r="B286" s="2" t="s">
        <v>64</v>
      </c>
      <c r="C286" s="2" t="s">
        <v>68</v>
      </c>
      <c r="D286" s="2" t="s">
        <v>66</v>
      </c>
      <c r="E286" s="100">
        <v>0</v>
      </c>
      <c r="F286" s="100">
        <v>0</v>
      </c>
      <c r="G286" s="159">
        <v>0</v>
      </c>
      <c r="H286" s="142">
        <v>0</v>
      </c>
      <c r="I286" s="99"/>
    </row>
    <row r="287" spans="1:14">
      <c r="B287" s="2" t="s">
        <v>64</v>
      </c>
      <c r="C287" s="2" t="s">
        <v>95</v>
      </c>
      <c r="D287" s="23" t="s">
        <v>66</v>
      </c>
      <c r="E287" s="98">
        <f>'Regional Cap levels'!F707</f>
        <v>2.7821730870788076E-2</v>
      </c>
      <c r="F287" s="98">
        <f>'Regional Cap levels'!G707</f>
        <v>2.085248380712304E-2</v>
      </c>
      <c r="G287" s="158">
        <f>'Regional Cap levels'!H707</f>
        <v>1.25007635841313E-2</v>
      </c>
      <c r="H287" s="141">
        <f>'Regional Cap levels'!I707</f>
        <v>1.1339149548031105E-2</v>
      </c>
      <c r="I287" s="99"/>
    </row>
    <row r="288" spans="1:14">
      <c r="B288" s="2" t="s">
        <v>70</v>
      </c>
      <c r="C288" s="2" t="s">
        <v>65</v>
      </c>
      <c r="D288" s="2" t="s">
        <v>66</v>
      </c>
      <c r="E288" s="98">
        <f>'Regional Cap levels'!F713</f>
        <v>1.6378622229397924E-3</v>
      </c>
      <c r="F288" s="98">
        <f>'Regional Cap levels'!G713</f>
        <v>1.1973926701641484E-3</v>
      </c>
      <c r="G288" s="158">
        <f>'Regional Cap levels'!H713</f>
        <v>7.1403620610209658E-4</v>
      </c>
      <c r="H288" s="141">
        <f>'Regional Cap levels'!I713</f>
        <v>2.5234891679570401E-3</v>
      </c>
      <c r="I288" s="99"/>
    </row>
    <row r="289" spans="2:10">
      <c r="B289" s="2" t="s">
        <v>70</v>
      </c>
      <c r="C289" s="2" t="s">
        <v>68</v>
      </c>
      <c r="D289" s="2" t="s">
        <v>66</v>
      </c>
      <c r="E289" s="100">
        <v>0</v>
      </c>
      <c r="F289" s="100">
        <v>0</v>
      </c>
      <c r="G289" s="159">
        <v>0</v>
      </c>
      <c r="H289" s="142">
        <v>0</v>
      </c>
      <c r="I289" s="99"/>
    </row>
    <row r="290" spans="2:10">
      <c r="B290" s="2" t="s">
        <v>70</v>
      </c>
      <c r="C290" s="2" t="s">
        <v>95</v>
      </c>
      <c r="D290" s="23" t="s">
        <v>66</v>
      </c>
      <c r="E290" s="98">
        <f>'Regional Cap levels'!F709</f>
        <v>6.7903731250120699E-3</v>
      </c>
      <c r="F290" s="98">
        <f>'Regional Cap levels'!G709</f>
        <v>4.9642411270559962E-3</v>
      </c>
      <c r="G290" s="158">
        <f>'Regional Cap levels'!H709</f>
        <v>2.96030532745213E-3</v>
      </c>
      <c r="H290" s="141">
        <f>'Regional Cap levels'!I709</f>
        <v>2.7027020161202635E-3</v>
      </c>
      <c r="I290" s="99"/>
    </row>
    <row r="291" spans="2:10">
      <c r="B291" s="2" t="s">
        <v>64</v>
      </c>
      <c r="C291" s="2" t="s">
        <v>65</v>
      </c>
      <c r="D291" s="2" t="s">
        <v>71</v>
      </c>
      <c r="E291" s="98">
        <f>'Regional Cap levels'!F712</f>
        <v>3.2649549524710465E-3</v>
      </c>
      <c r="F291" s="98">
        <f>'Regional Cap levels'!G712</f>
        <v>3.7763419244926997E-3</v>
      </c>
      <c r="G291" s="158">
        <f>'Regional Cap levels'!H712</f>
        <v>3.7763419244926997E-3</v>
      </c>
      <c r="H291" s="141">
        <f>'Regional Cap levels'!I712</f>
        <v>3.7866327880987294E-3</v>
      </c>
      <c r="I291" s="99"/>
    </row>
    <row r="292" spans="2:10">
      <c r="B292" s="2" t="s">
        <v>64</v>
      </c>
      <c r="C292" s="2" t="s">
        <v>68</v>
      </c>
      <c r="D292" s="2" t="s">
        <v>71</v>
      </c>
      <c r="E292" s="100">
        <v>0</v>
      </c>
      <c r="F292" s="100">
        <v>0</v>
      </c>
      <c r="G292" s="159">
        <v>0</v>
      </c>
      <c r="H292" s="142">
        <v>0</v>
      </c>
      <c r="I292" s="99"/>
    </row>
    <row r="293" spans="2:10">
      <c r="B293" s="2" t="s">
        <v>64</v>
      </c>
      <c r="C293" s="2" t="s">
        <v>95</v>
      </c>
      <c r="D293" s="23" t="s">
        <v>71</v>
      </c>
      <c r="E293" s="98">
        <f>'Regional Cap levels'!F708</f>
        <v>1.2844072526269231E-2</v>
      </c>
      <c r="F293" s="98">
        <f>'Regional Cap levels'!G708</f>
        <v>1.4855828110420303E-2</v>
      </c>
      <c r="G293" s="158">
        <f>'Regional Cap levels'!H708</f>
        <v>1.4855828110420303E-2</v>
      </c>
      <c r="H293" s="141">
        <f>'Regional Cap levels'!I708</f>
        <v>1.4896311547539013E-2</v>
      </c>
      <c r="I293" s="99"/>
    </row>
    <row r="294" spans="2:10">
      <c r="B294" s="2" t="s">
        <v>70</v>
      </c>
      <c r="C294" s="2" t="s">
        <v>65</v>
      </c>
      <c r="D294" s="2" t="s">
        <v>71</v>
      </c>
      <c r="E294" s="98">
        <f>'Regional Cap levels'!F714</f>
        <v>2.5940103363497921E-3</v>
      </c>
      <c r="F294" s="98">
        <f>'Regional Cap levels'!G714</f>
        <v>2.6491784412743242E-3</v>
      </c>
      <c r="G294" s="158">
        <f>'Regional Cap levels'!H714</f>
        <v>2.6491784412743242E-3</v>
      </c>
      <c r="H294" s="141">
        <f>'Regional Cap levels'!I714</f>
        <v>2.6769511264842561E-3</v>
      </c>
      <c r="I294" s="99"/>
    </row>
    <row r="295" spans="2:10">
      <c r="B295" s="2" t="s">
        <v>70</v>
      </c>
      <c r="C295" s="2" t="s">
        <v>68</v>
      </c>
      <c r="D295" s="2" t="s">
        <v>71</v>
      </c>
      <c r="E295" s="100">
        <v>0</v>
      </c>
      <c r="F295" s="100">
        <v>0</v>
      </c>
      <c r="G295" s="159">
        <v>0</v>
      </c>
      <c r="H295" s="142">
        <v>0</v>
      </c>
      <c r="I295" s="99"/>
    </row>
    <row r="296" spans="2:10">
      <c r="B296" s="2" t="s">
        <v>70</v>
      </c>
      <c r="C296" s="2" t="s">
        <v>95</v>
      </c>
      <c r="D296" s="23" t="s">
        <v>71</v>
      </c>
      <c r="E296" s="98">
        <f>'Regional Cap levels'!F710</f>
        <v>1.0754444316041011E-2</v>
      </c>
      <c r="F296" s="98">
        <f>'Regional Cap levels'!G710</f>
        <v>1.0983164419472545E-2</v>
      </c>
      <c r="G296" s="158">
        <f>'Regional Cap levels'!H710</f>
        <v>1.0983164419472545E-2</v>
      </c>
      <c r="H296" s="141">
        <f>'Regional Cap levels'!I710</f>
        <v>1.1098306519105592E-2</v>
      </c>
      <c r="I296" s="99"/>
    </row>
    <row r="297" spans="2:10" s="8" customFormat="1">
      <c r="E297" s="57"/>
      <c r="F297" s="57"/>
      <c r="G297" s="57"/>
      <c r="H297" s="140"/>
      <c r="I297" s="101"/>
      <c r="J297" s="102"/>
    </row>
    <row r="298" spans="2:10">
      <c r="B298" s="8" t="s">
        <v>121</v>
      </c>
      <c r="D298" s="12"/>
      <c r="E298" s="52"/>
      <c r="F298" s="52"/>
      <c r="G298" s="52"/>
      <c r="H298" s="143"/>
      <c r="I298" s="96"/>
    </row>
    <row r="299" spans="2:10" ht="25.5">
      <c r="B299" s="2"/>
      <c r="C299" s="2"/>
      <c r="D299" s="2"/>
      <c r="E299" s="24" t="s">
        <v>50</v>
      </c>
      <c r="F299" s="24" t="s">
        <v>51</v>
      </c>
      <c r="G299" s="146" t="s">
        <v>52</v>
      </c>
      <c r="H299" s="117" t="s">
        <v>53</v>
      </c>
      <c r="I299" s="96"/>
    </row>
    <row r="300" spans="2:10">
      <c r="B300" s="5" t="s">
        <v>55</v>
      </c>
      <c r="C300" s="5" t="s">
        <v>93</v>
      </c>
      <c r="D300" s="5" t="s">
        <v>57</v>
      </c>
      <c r="E300" s="22" t="s">
        <v>58</v>
      </c>
      <c r="F300" s="22" t="s">
        <v>59</v>
      </c>
      <c r="G300" s="147" t="s">
        <v>60</v>
      </c>
      <c r="H300" s="118" t="s">
        <v>61</v>
      </c>
      <c r="I300" t="s">
        <v>122</v>
      </c>
    </row>
    <row r="301" spans="2:10">
      <c r="B301" s="2" t="s">
        <v>64</v>
      </c>
      <c r="C301" s="2" t="s">
        <v>65</v>
      </c>
      <c r="D301" s="2" t="s">
        <v>66</v>
      </c>
      <c r="E301" s="51">
        <f>E223-E285</f>
        <v>0.68802763433607772</v>
      </c>
      <c r="F301" s="51">
        <f t="shared" ref="E301:H312" si="39">F223-F285</f>
        <v>0.51553244314470725</v>
      </c>
      <c r="G301" s="160">
        <f t="shared" si="39"/>
        <v>0.30873791598611261</v>
      </c>
      <c r="H301" s="144">
        <f t="shared" si="39"/>
        <v>0.28139731783182564</v>
      </c>
    </row>
    <row r="302" spans="2:10">
      <c r="B302" s="2" t="s">
        <v>64</v>
      </c>
      <c r="C302" s="2" t="s">
        <v>68</v>
      </c>
      <c r="D302" s="2" t="s">
        <v>66</v>
      </c>
      <c r="E302" s="51">
        <f>E224-E286</f>
        <v>0.68453733182793819</v>
      </c>
      <c r="F302" s="51">
        <f t="shared" si="39"/>
        <v>0.50910933354701549</v>
      </c>
      <c r="G302" s="160">
        <f t="shared" si="39"/>
        <v>0.30120083960274113</v>
      </c>
      <c r="H302" s="144">
        <f t="shared" si="39"/>
        <v>0.27986311158752936</v>
      </c>
    </row>
    <row r="303" spans="2:10">
      <c r="B303" s="2" t="s">
        <v>64</v>
      </c>
      <c r="C303" s="2" t="s">
        <v>95</v>
      </c>
      <c r="D303" s="23" t="s">
        <v>66</v>
      </c>
      <c r="E303" s="51">
        <f t="shared" si="39"/>
        <v>0.70430155776958669</v>
      </c>
      <c r="F303" s="51">
        <f t="shared" si="39"/>
        <v>0.52772980521580382</v>
      </c>
      <c r="G303" s="160">
        <f t="shared" si="39"/>
        <v>0.31605005879898662</v>
      </c>
      <c r="H303" s="144">
        <f t="shared" si="39"/>
        <v>0.28791265194713561</v>
      </c>
    </row>
    <row r="304" spans="2:10">
      <c r="B304" s="2" t="s">
        <v>70</v>
      </c>
      <c r="C304" s="2" t="s">
        <v>65</v>
      </c>
      <c r="D304" s="2" t="s">
        <v>66</v>
      </c>
      <c r="E304" s="51">
        <f t="shared" si="39"/>
        <v>0.17091466134725058</v>
      </c>
      <c r="F304" s="51">
        <f t="shared" si="39"/>
        <v>0.12491277373670255</v>
      </c>
      <c r="G304" s="160">
        <f t="shared" si="39"/>
        <v>7.4400679494942265E-2</v>
      </c>
      <c r="H304" s="144">
        <f t="shared" si="39"/>
        <v>6.6445104010589617E-2</v>
      </c>
    </row>
    <row r="305" spans="2:21">
      <c r="B305" s="2" t="s">
        <v>70</v>
      </c>
      <c r="C305" s="2" t="s">
        <v>68</v>
      </c>
      <c r="D305" s="2" t="s">
        <v>66</v>
      </c>
      <c r="E305" s="51">
        <f t="shared" si="39"/>
        <v>0.17719739879131691</v>
      </c>
      <c r="F305" s="51">
        <f t="shared" si="39"/>
        <v>0.12842525449906692</v>
      </c>
      <c r="G305" s="160">
        <f t="shared" si="39"/>
        <v>7.3748963967736184E-2</v>
      </c>
      <c r="H305" s="144">
        <f t="shared" si="39"/>
        <v>6.6719036550190569E-2</v>
      </c>
    </row>
    <row r="306" spans="2:21">
      <c r="B306" s="2" t="s">
        <v>70</v>
      </c>
      <c r="C306" s="2" t="s">
        <v>95</v>
      </c>
      <c r="D306" s="23" t="s">
        <v>66</v>
      </c>
      <c r="E306" s="51">
        <f t="shared" si="39"/>
        <v>0.17495007075578253</v>
      </c>
      <c r="F306" s="51">
        <f t="shared" si="39"/>
        <v>0.12786294230351569</v>
      </c>
      <c r="G306" s="160">
        <f t="shared" si="39"/>
        <v>7.6159941283742191E-2</v>
      </c>
      <c r="H306" s="144">
        <f t="shared" si="39"/>
        <v>6.989271442499688E-2</v>
      </c>
    </row>
    <row r="307" spans="2:21">
      <c r="B307" s="2" t="s">
        <v>64</v>
      </c>
      <c r="C307" s="2" t="s">
        <v>65</v>
      </c>
      <c r="D307" s="2" t="s">
        <v>71</v>
      </c>
      <c r="E307" s="51">
        <f>E229-E291</f>
        <v>0.33989947312820179</v>
      </c>
      <c r="F307" s="51">
        <f t="shared" si="39"/>
        <v>0.38978610173779105</v>
      </c>
      <c r="G307" s="160">
        <f t="shared" si="39"/>
        <v>0.38978610173779105</v>
      </c>
      <c r="H307" s="144">
        <f t="shared" si="39"/>
        <v>0.39747918993710313</v>
      </c>
      <c r="J307" s="103"/>
      <c r="K307" s="103"/>
      <c r="L307" s="103"/>
      <c r="M307" s="103"/>
      <c r="N307" s="103"/>
    </row>
    <row r="308" spans="2:21">
      <c r="B308" s="2" t="s">
        <v>64</v>
      </c>
      <c r="C308" s="2" t="s">
        <v>68</v>
      </c>
      <c r="D308" s="2" t="s">
        <v>71</v>
      </c>
      <c r="E308" s="51">
        <f>E230-E292</f>
        <v>0.34316442808067282</v>
      </c>
      <c r="F308" s="51">
        <f t="shared" si="39"/>
        <v>0.39356244366228377</v>
      </c>
      <c r="G308" s="160">
        <f t="shared" si="39"/>
        <v>0.39356244366228377</v>
      </c>
      <c r="H308" s="144">
        <f t="shared" si="39"/>
        <v>0.40126582272520184</v>
      </c>
      <c r="J308" s="103"/>
      <c r="K308" s="103"/>
      <c r="L308" s="103"/>
      <c r="M308" s="103"/>
      <c r="N308" s="103"/>
    </row>
    <row r="309" spans="2:21">
      <c r="B309" s="2" t="s">
        <v>64</v>
      </c>
      <c r="C309" s="2" t="s">
        <v>95</v>
      </c>
      <c r="D309" s="23" t="s">
        <v>71</v>
      </c>
      <c r="E309" s="51">
        <f t="shared" si="39"/>
        <v>0.37419118667260121</v>
      </c>
      <c r="F309" s="51">
        <f t="shared" si="39"/>
        <v>0.42653163295236846</v>
      </c>
      <c r="G309" s="160">
        <f t="shared" si="39"/>
        <v>0.42653163295236846</v>
      </c>
      <c r="H309" s="144">
        <f t="shared" si="39"/>
        <v>0.43114508871345114</v>
      </c>
      <c r="J309" s="103"/>
      <c r="K309" s="103"/>
      <c r="L309" s="103"/>
      <c r="M309" s="103"/>
      <c r="N309" s="103"/>
    </row>
    <row r="310" spans="2:21">
      <c r="B310" s="2" t="s">
        <v>70</v>
      </c>
      <c r="C310" s="2" t="s">
        <v>65</v>
      </c>
      <c r="D310" s="2" t="s">
        <v>71</v>
      </c>
      <c r="E310" s="51">
        <f t="shared" si="39"/>
        <v>0.30263801141710667</v>
      </c>
      <c r="F310" s="51">
        <f t="shared" si="39"/>
        <v>0.30806369490882701</v>
      </c>
      <c r="G310" s="160">
        <f t="shared" si="39"/>
        <v>0.30806369490882701</v>
      </c>
      <c r="H310" s="144">
        <f t="shared" si="39"/>
        <v>0.31810593226167688</v>
      </c>
      <c r="J310" s="103"/>
      <c r="K310" s="103"/>
      <c r="L310" s="103"/>
      <c r="M310" s="103"/>
      <c r="N310" s="103"/>
    </row>
    <row r="311" spans="2:21">
      <c r="B311" s="2" t="s">
        <v>70</v>
      </c>
      <c r="C311" s="2" t="s">
        <v>68</v>
      </c>
      <c r="D311" s="2" t="s">
        <v>71</v>
      </c>
      <c r="E311" s="51">
        <f t="shared" si="39"/>
        <v>0.30523202175345648</v>
      </c>
      <c r="F311" s="51">
        <f t="shared" si="39"/>
        <v>0.31071287335010134</v>
      </c>
      <c r="G311" s="160">
        <f t="shared" si="39"/>
        <v>0.31071287335010134</v>
      </c>
      <c r="H311" s="144">
        <f t="shared" si="39"/>
        <v>0.32078288338816113</v>
      </c>
      <c r="J311" s="103"/>
      <c r="K311" s="103"/>
      <c r="L311" s="103"/>
      <c r="M311" s="103"/>
      <c r="N311" s="103"/>
    </row>
    <row r="312" spans="2:21">
      <c r="B312" s="2" t="s">
        <v>70</v>
      </c>
      <c r="C312" s="2" t="s">
        <v>95</v>
      </c>
      <c r="D312" s="23" t="s">
        <v>71</v>
      </c>
      <c r="E312" s="51">
        <f t="shared" si="39"/>
        <v>0.32673350235785326</v>
      </c>
      <c r="F312" s="51">
        <f t="shared" si="39"/>
        <v>0.33451283571648677</v>
      </c>
      <c r="G312" s="160">
        <f t="shared" si="39"/>
        <v>0.33451283571648677</v>
      </c>
      <c r="H312" s="144">
        <f t="shared" si="39"/>
        <v>0.34092375574407963</v>
      </c>
      <c r="J312" s="103"/>
      <c r="K312" s="103"/>
      <c r="L312" s="103"/>
      <c r="M312" s="103"/>
      <c r="N312" s="103"/>
    </row>
    <row r="313" spans="2:21">
      <c r="E313" s="26"/>
      <c r="F313" s="26"/>
      <c r="G313" s="26"/>
      <c r="H313" s="124"/>
      <c r="I313" s="8"/>
    </row>
    <row r="314" spans="2:21">
      <c r="B314" s="104" t="s">
        <v>123</v>
      </c>
      <c r="C314" s="68"/>
      <c r="D314" s="68"/>
      <c r="E314" s="68"/>
      <c r="F314" s="105"/>
      <c r="G314" s="68"/>
      <c r="H314" s="121"/>
      <c r="I314" s="96"/>
    </row>
    <row r="315" spans="2:21" ht="25.5">
      <c r="B315" s="2"/>
      <c r="C315" s="2"/>
      <c r="D315" s="2"/>
      <c r="E315" s="24" t="s">
        <v>50</v>
      </c>
      <c r="F315" s="24" t="s">
        <v>51</v>
      </c>
      <c r="G315" s="146" t="s">
        <v>52</v>
      </c>
      <c r="H315" s="117" t="s">
        <v>53</v>
      </c>
      <c r="I315" s="96"/>
    </row>
    <row r="316" spans="2:21">
      <c r="B316" s="5" t="s">
        <v>55</v>
      </c>
      <c r="C316" s="5" t="s">
        <v>56</v>
      </c>
      <c r="D316" s="5" t="s">
        <v>57</v>
      </c>
      <c r="E316" s="22" t="s">
        <v>58</v>
      </c>
      <c r="F316" s="22" t="s">
        <v>59</v>
      </c>
      <c r="G316" s="147" t="s">
        <v>60</v>
      </c>
      <c r="H316" s="118" t="s">
        <v>61</v>
      </c>
      <c r="I316" t="s">
        <v>124</v>
      </c>
      <c r="P316" s="106"/>
    </row>
    <row r="317" spans="2:21">
      <c r="B317" s="2" t="s">
        <v>64</v>
      </c>
      <c r="C317" s="2" t="s">
        <v>65</v>
      </c>
      <c r="D317" s="23" t="s">
        <v>66</v>
      </c>
      <c r="E317" s="16">
        <f>(('Customer Numbers - London'!$D$16*E$285)+('Customer Numbers - London'!$D$17*E$286)+('Customer Numbers - London'!$D$18*E$287))</f>
        <v>1.11724941999567E-2</v>
      </c>
      <c r="F317" s="16">
        <f>(('Customer Numbers - London'!$D$16*F$285)+('Customer Numbers - London'!$D$17*F$286)+('Customer Numbers - London'!$D$18*F$287))</f>
        <v>8.3738231626123826E-3</v>
      </c>
      <c r="G317" s="150">
        <f>(('Customer Numbers - London'!$D$16*G$285)+('Customer Numbers - London'!$D$17*G$286)+('Customer Numbers - London'!$D$18*G$287))</f>
        <v>5.0199863296564468E-3</v>
      </c>
      <c r="H317" s="123">
        <f>(('Customer Numbers - London'!$D$16*H$285)+('Customer Numbers - London'!$D$17*H$286)+('Customer Numbers - London'!$D$18*H$287))</f>
        <v>4.5535118985295048E-3</v>
      </c>
      <c r="I317" s="99"/>
      <c r="J317" s="56"/>
      <c r="K317" s="56"/>
      <c r="L317" s="56"/>
      <c r="M317" s="56"/>
      <c r="N317" s="56"/>
      <c r="O317" s="11"/>
      <c r="P317" s="56"/>
      <c r="Q317" s="56"/>
      <c r="R317" s="56"/>
      <c r="S317" s="56"/>
      <c r="T317" s="56"/>
      <c r="U317" s="107"/>
    </row>
    <row r="318" spans="2:21">
      <c r="B318" s="2" t="s">
        <v>64</v>
      </c>
      <c r="C318" s="2" t="s">
        <v>68</v>
      </c>
      <c r="D318" s="23" t="s">
        <v>66</v>
      </c>
      <c r="E318" s="16">
        <f>(('Customer Numbers - London'!$D$16*E$285)+('Customer Numbers - London'!$D$17*E$286)+('Customer Numbers - London'!$D$18*E$287))</f>
        <v>1.11724941999567E-2</v>
      </c>
      <c r="F318" s="16">
        <f>(('Customer Numbers - London'!$D$16*F$285)+('Customer Numbers - London'!$D$17*F$286)+('Customer Numbers - London'!$D$18*F$287))</f>
        <v>8.3738231626123826E-3</v>
      </c>
      <c r="G318" s="150">
        <f>(('Customer Numbers - London'!$D$16*G$285)+('Customer Numbers - London'!$D$17*G$286)+('Customer Numbers - London'!$D$18*G$287))</f>
        <v>5.0199863296564468E-3</v>
      </c>
      <c r="H318" s="123">
        <f>(('Customer Numbers - London'!$D$16*H$285)+('Customer Numbers - London'!$D$17*H$286)+('Customer Numbers - London'!$D$18*H$287))</f>
        <v>4.5535118985295048E-3</v>
      </c>
      <c r="I318" s="99"/>
      <c r="J318" s="56"/>
      <c r="K318" s="56"/>
      <c r="L318" s="56"/>
      <c r="M318" s="56"/>
      <c r="N318" s="56"/>
      <c r="O318" s="11"/>
      <c r="P318" s="56"/>
      <c r="Q318" s="56"/>
      <c r="R318" s="56"/>
      <c r="S318" s="56"/>
      <c r="T318" s="56"/>
      <c r="U318" s="107"/>
    </row>
    <row r="319" spans="2:21">
      <c r="B319" s="2" t="s">
        <v>64</v>
      </c>
      <c r="C319" s="2" t="s">
        <v>69</v>
      </c>
      <c r="D319" s="23" t="s">
        <v>66</v>
      </c>
      <c r="E319" s="16">
        <f>(('Customer Numbers - London'!$D$16*E$285)+('Customer Numbers - London'!$D$17*E$286)+('Customer Numbers - London'!$D$18*E$287))</f>
        <v>1.11724941999567E-2</v>
      </c>
      <c r="F319" s="16">
        <f>(('Customer Numbers - London'!$D$16*F$285)+('Customer Numbers - London'!$D$17*F$286)+('Customer Numbers - London'!$D$18*F$287))</f>
        <v>8.3738231626123826E-3</v>
      </c>
      <c r="G319" s="150">
        <f>(('Customer Numbers - London'!$D$16*G$285)+('Customer Numbers - London'!$D$17*G$286)+('Customer Numbers - London'!$D$18*G$287))</f>
        <v>5.0199863296564468E-3</v>
      </c>
      <c r="H319" s="123">
        <f>(('Customer Numbers - London'!$D$16*H$285)+('Customer Numbers - London'!$D$17*H$286)+('Customer Numbers - London'!$D$18*H$287))</f>
        <v>4.5535118985295048E-3</v>
      </c>
      <c r="I319" s="99"/>
      <c r="J319" s="56"/>
      <c r="K319" s="56"/>
      <c r="L319" s="56"/>
      <c r="M319" s="56"/>
      <c r="N319" s="56"/>
      <c r="O319" s="11"/>
      <c r="P319" s="56"/>
      <c r="Q319" s="56"/>
      <c r="R319" s="56"/>
      <c r="S319" s="56"/>
      <c r="T319" s="56"/>
      <c r="U319" s="107"/>
    </row>
    <row r="320" spans="2:21">
      <c r="B320" s="2" t="s">
        <v>70</v>
      </c>
      <c r="C320" s="2" t="s">
        <v>65</v>
      </c>
      <c r="D320" s="23" t="s">
        <v>66</v>
      </c>
      <c r="E320" s="16">
        <f>(('Customer Numbers - London'!$D$21*E$288)+('Customer Numbers - London'!$D$22*E$289)+('Customer Numbers - London'!$D$23*E$290))</f>
        <v>2.6269545415020341E-3</v>
      </c>
      <c r="F320" s="16">
        <f>(('Customer Numbers - London'!$D$21*F$288)+('Customer Numbers - London'!$D$22*F$289)+('Customer Numbers - London'!$D$23*F$290))</f>
        <v>1.9204888352593653E-3</v>
      </c>
      <c r="G320" s="150">
        <f>(('Customer Numbers - London'!$D$21*G$288)+('Customer Numbers - London'!$D$22*G$289)+('Customer Numbers - London'!$D$23*G$290))</f>
        <v>1.1452371439705262E-3</v>
      </c>
      <c r="H320" s="123">
        <f>(('Customer Numbers - London'!$D$21*H$288)+('Customer Numbers - London'!$D$22*H$289)+('Customer Numbers - London'!$D$23*H$290))</f>
        <v>2.1245528515736749E-3</v>
      </c>
      <c r="I320" s="99"/>
      <c r="J320" s="56"/>
      <c r="K320" s="56"/>
      <c r="L320" s="56"/>
      <c r="M320" s="56"/>
      <c r="N320" s="56"/>
      <c r="P320" s="56"/>
      <c r="Q320" s="56"/>
      <c r="R320" s="56"/>
      <c r="S320" s="56"/>
      <c r="T320" s="56"/>
    </row>
    <row r="321" spans="2:20">
      <c r="B321" s="2" t="s">
        <v>70</v>
      </c>
      <c r="C321" s="2" t="s">
        <v>68</v>
      </c>
      <c r="D321" s="23" t="s">
        <v>66</v>
      </c>
      <c r="E321" s="16">
        <f>(('Customer Numbers - London'!$D$21*E$288)+('Customer Numbers - London'!$D$22*E$289)+('Customer Numbers - London'!$D$23*E$290))</f>
        <v>2.6269545415020341E-3</v>
      </c>
      <c r="F321" s="16">
        <f>(('Customer Numbers - London'!$D$21*F$288)+('Customer Numbers - London'!$D$22*F$289)+('Customer Numbers - London'!$D$23*F$290))</f>
        <v>1.9204888352593653E-3</v>
      </c>
      <c r="G321" s="150">
        <f>(('Customer Numbers - London'!$D$21*G$288)+('Customer Numbers - London'!$D$22*G$289)+('Customer Numbers - London'!$D$23*G$290))</f>
        <v>1.1452371439705262E-3</v>
      </c>
      <c r="H321" s="123">
        <f>(('Customer Numbers - London'!$D$21*H$288)+('Customer Numbers - London'!$D$22*H$289)+('Customer Numbers - London'!$D$23*H$290))</f>
        <v>2.1245528515736749E-3</v>
      </c>
      <c r="I321" s="99"/>
      <c r="J321" s="56"/>
      <c r="K321" s="56"/>
      <c r="L321" s="56"/>
      <c r="M321" s="56"/>
      <c r="N321" s="56"/>
      <c r="P321" s="56"/>
      <c r="Q321" s="56"/>
      <c r="R321" s="56"/>
      <c r="S321" s="56"/>
      <c r="T321" s="56"/>
    </row>
    <row r="322" spans="2:20">
      <c r="B322" s="2" t="s">
        <v>70</v>
      </c>
      <c r="C322" s="2" t="s">
        <v>69</v>
      </c>
      <c r="D322" s="23" t="s">
        <v>66</v>
      </c>
      <c r="E322" s="16">
        <f>(('Customer Numbers - London'!$D$21*E$288)+('Customer Numbers - London'!$D$22*E$289)+('Customer Numbers - London'!$D$23*E$290))</f>
        <v>2.6269545415020341E-3</v>
      </c>
      <c r="F322" s="16">
        <f>(('Customer Numbers - London'!$D$21*F$288)+('Customer Numbers - London'!$D$22*F$289)+('Customer Numbers - London'!$D$23*F$290))</f>
        <v>1.9204888352593653E-3</v>
      </c>
      <c r="G322" s="150">
        <f>(('Customer Numbers - London'!$D$21*G$288)+('Customer Numbers - London'!$D$22*G$289)+('Customer Numbers - London'!$D$23*G$290))</f>
        <v>1.1452371439705262E-3</v>
      </c>
      <c r="H322" s="123">
        <f>(('Customer Numbers - London'!$D$21*H$288)+('Customer Numbers - London'!$D$22*H$289)+('Customer Numbers - London'!$D$23*H$290))</f>
        <v>2.1245528515736749E-3</v>
      </c>
      <c r="I322" s="99"/>
      <c r="J322" s="56"/>
      <c r="K322" s="56"/>
      <c r="L322" s="56"/>
      <c r="M322" s="56"/>
      <c r="N322" s="56"/>
      <c r="P322" s="56"/>
      <c r="Q322" s="56"/>
      <c r="R322" s="56"/>
      <c r="S322" s="56"/>
      <c r="T322" s="56"/>
    </row>
    <row r="323" spans="2:20">
      <c r="B323" s="2" t="s">
        <v>64</v>
      </c>
      <c r="C323" s="2" t="s">
        <v>65</v>
      </c>
      <c r="D323" s="23" t="s">
        <v>71</v>
      </c>
      <c r="E323" s="16">
        <f>(('Customer Numbers - London'!$D$16*E$291)+('Customer Numbers - London'!$D$17*E$292)+('Customer Numbers - London'!$D$18*E$293))</f>
        <v>5.1578504037014077E-3</v>
      </c>
      <c r="F323" s="16">
        <f>(('Customer Numbers - London'!$D$16*F$291)+('Customer Numbers - London'!$D$17*F$292)+('Customer Numbers - London'!$D$18*F$293))</f>
        <v>5.9657198960793162E-3</v>
      </c>
      <c r="G323" s="150">
        <f>(('Customer Numbers - London'!$D$16*G$291)+('Customer Numbers - London'!$D$17*G$292)+('Customer Numbers - London'!$D$18*G$293))</f>
        <v>5.9657198960793162E-3</v>
      </c>
      <c r="H323" s="123">
        <f>(('Customer Numbers - London'!$D$16*H$291)+('Customer Numbers - London'!$D$17*H$292)+('Customer Numbers - London'!$D$18*H$293))</f>
        <v>5.9819770070586335E-3</v>
      </c>
      <c r="I323" s="99"/>
      <c r="J323" s="56"/>
      <c r="K323" s="56"/>
      <c r="L323" s="56"/>
      <c r="M323" s="56"/>
      <c r="N323" s="56"/>
      <c r="P323" s="56"/>
      <c r="Q323" s="56"/>
      <c r="R323" s="56"/>
      <c r="S323" s="56"/>
      <c r="T323" s="56"/>
    </row>
    <row r="324" spans="2:20">
      <c r="B324" s="2" t="s">
        <v>64</v>
      </c>
      <c r="C324" s="2" t="s">
        <v>68</v>
      </c>
      <c r="D324" s="23" t="s">
        <v>71</v>
      </c>
      <c r="E324" s="16">
        <f>(('Customer Numbers - London'!$D$16*E$291)+('Customer Numbers - London'!$D$17*E$292)+('Customer Numbers - London'!$D$18*E$293))</f>
        <v>5.1578504037014077E-3</v>
      </c>
      <c r="F324" s="16">
        <f>(('Customer Numbers - London'!$D$16*F$291)+('Customer Numbers - London'!$D$17*F$292)+('Customer Numbers - London'!$D$18*F$293))</f>
        <v>5.9657198960793162E-3</v>
      </c>
      <c r="G324" s="150">
        <f>(('Customer Numbers - London'!$D$16*G$291)+('Customer Numbers - London'!$D$17*G$292)+('Customer Numbers - London'!$D$18*G$293))</f>
        <v>5.9657198960793162E-3</v>
      </c>
      <c r="H324" s="123">
        <f>(('Customer Numbers - London'!$D$16*H$291)+('Customer Numbers - London'!$D$17*H$292)+('Customer Numbers - London'!$D$18*H$293))</f>
        <v>5.9819770070586335E-3</v>
      </c>
      <c r="I324" s="99"/>
      <c r="J324" s="56"/>
      <c r="K324" s="56"/>
      <c r="L324" s="56"/>
      <c r="M324" s="56"/>
      <c r="N324" s="56"/>
      <c r="P324" s="56"/>
      <c r="Q324" s="56"/>
      <c r="R324" s="56"/>
      <c r="S324" s="56"/>
      <c r="T324" s="56"/>
    </row>
    <row r="325" spans="2:20">
      <c r="B325" s="2" t="s">
        <v>64</v>
      </c>
      <c r="C325" s="2" t="s">
        <v>69</v>
      </c>
      <c r="D325" s="23" t="s">
        <v>71</v>
      </c>
      <c r="E325" s="16">
        <f>(('Customer Numbers - London'!$D$16*E$291)+('Customer Numbers - London'!$D$17*E$292)+('Customer Numbers - London'!$D$18*E$293))</f>
        <v>5.1578504037014077E-3</v>
      </c>
      <c r="F325" s="16">
        <f>(('Customer Numbers - London'!$D$16*F$291)+('Customer Numbers - London'!$D$17*F$292)+('Customer Numbers - London'!$D$18*F$293))</f>
        <v>5.9657198960793162E-3</v>
      </c>
      <c r="G325" s="150">
        <f>(('Customer Numbers - London'!$D$16*G$291)+('Customer Numbers - London'!$D$17*G$292)+('Customer Numbers - London'!$D$18*G$293))</f>
        <v>5.9657198960793162E-3</v>
      </c>
      <c r="H325" s="123">
        <f>(('Customer Numbers - London'!$D$16*H$291)+('Customer Numbers - London'!$D$17*H$292)+('Customer Numbers - London'!$D$18*H$293))</f>
        <v>5.9819770070586335E-3</v>
      </c>
      <c r="I325" s="99"/>
      <c r="J325" s="56"/>
      <c r="K325" s="56"/>
      <c r="L325" s="56"/>
      <c r="M325" s="56"/>
      <c r="N325" s="56"/>
      <c r="P325" s="56"/>
      <c r="Q325" s="56"/>
      <c r="R325" s="56"/>
      <c r="S325" s="56"/>
      <c r="T325" s="56"/>
    </row>
    <row r="326" spans="2:20">
      <c r="B326" s="2" t="s">
        <v>70</v>
      </c>
      <c r="C326" s="2" t="s">
        <v>65</v>
      </c>
      <c r="D326" s="23" t="s">
        <v>71</v>
      </c>
      <c r="E326" s="16">
        <f>(('Customer Numbers - London'!$D$21*E$294)+('Customer Numbers - London'!$D$22*E$295)+('Customer Numbers - London'!$D$23*E$296))</f>
        <v>4.1605130995366994E-3</v>
      </c>
      <c r="F326" s="16">
        <f>(('Customer Numbers - London'!$D$21*F$294)+('Customer Numbers - London'!$D$22*F$295)+('Customer Numbers - London'!$D$23*F$296))</f>
        <v>4.2489967959964898E-3</v>
      </c>
      <c r="G326" s="150">
        <f>(('Customer Numbers - London'!$D$21*G$294)+('Customer Numbers - London'!$D$22*G$295)+('Customer Numbers - London'!$D$23*G$296))</f>
        <v>4.2489967959964898E-3</v>
      </c>
      <c r="H326" s="123">
        <f>(('Customer Numbers - London'!$D$21*H$294)+('Customer Numbers - London'!$D$22*H$295)+('Customer Numbers - London'!$D$23*H$296))</f>
        <v>4.2935411908302532E-3</v>
      </c>
      <c r="I326" s="99"/>
      <c r="J326" s="56"/>
      <c r="K326" s="56"/>
      <c r="L326" s="56"/>
      <c r="M326" s="56"/>
      <c r="N326" s="56"/>
      <c r="P326" s="56"/>
      <c r="Q326" s="56"/>
      <c r="R326" s="56"/>
      <c r="S326" s="56"/>
      <c r="T326" s="56"/>
    </row>
    <row r="327" spans="2:20">
      <c r="B327" s="2" t="s">
        <v>70</v>
      </c>
      <c r="C327" s="2" t="s">
        <v>68</v>
      </c>
      <c r="D327" s="23" t="s">
        <v>71</v>
      </c>
      <c r="E327" s="16">
        <f>(('Customer Numbers - London'!$D$21*E$294)+('Customer Numbers - London'!$D$22*E$295)+('Customer Numbers - London'!$D$23*E$296))</f>
        <v>4.1605130995366994E-3</v>
      </c>
      <c r="F327" s="16">
        <f>(('Customer Numbers - London'!$D$21*F$294)+('Customer Numbers - London'!$D$22*F$295)+('Customer Numbers - London'!$D$23*F$296))</f>
        <v>4.2489967959964898E-3</v>
      </c>
      <c r="G327" s="150">
        <f>(('Customer Numbers - London'!$D$21*G$294)+('Customer Numbers - London'!$D$22*G$295)+('Customer Numbers - London'!$D$23*G$296))</f>
        <v>4.2489967959964898E-3</v>
      </c>
      <c r="H327" s="123">
        <f>(('Customer Numbers - London'!$D$21*H$294)+('Customer Numbers - London'!$D$22*H$295)+('Customer Numbers - London'!$D$23*H$296))</f>
        <v>4.2935411908302532E-3</v>
      </c>
      <c r="I327" s="99"/>
      <c r="J327" s="56"/>
      <c r="K327" s="56"/>
      <c r="L327" s="56"/>
      <c r="M327" s="56"/>
      <c r="N327" s="56"/>
      <c r="P327" s="56"/>
      <c r="Q327" s="56"/>
      <c r="R327" s="56"/>
      <c r="S327" s="56"/>
      <c r="T327" s="56"/>
    </row>
    <row r="328" spans="2:20">
      <c r="B328" s="2" t="s">
        <v>70</v>
      </c>
      <c r="C328" s="2" t="s">
        <v>69</v>
      </c>
      <c r="D328" s="23" t="s">
        <v>71</v>
      </c>
      <c r="E328" s="16">
        <f>(('Customer Numbers - London'!$D$21*E$294)+('Customer Numbers - London'!$D$22*E$295)+('Customer Numbers - London'!$D$23*E$296))</f>
        <v>4.1605130995366994E-3</v>
      </c>
      <c r="F328" s="16">
        <f>(('Customer Numbers - London'!$D$21*F$294)+('Customer Numbers - London'!$D$22*F$295)+('Customer Numbers - London'!$D$23*F$296))</f>
        <v>4.2489967959964898E-3</v>
      </c>
      <c r="G328" s="150">
        <f>(('Customer Numbers - London'!$D$21*G$294)+('Customer Numbers - London'!$D$22*G$295)+('Customer Numbers - London'!$D$23*G$296))</f>
        <v>4.2489967959964898E-3</v>
      </c>
      <c r="H328" s="123">
        <f>(('Customer Numbers - London'!$D$21*H$294)+('Customer Numbers - London'!$D$22*H$295)+('Customer Numbers - London'!$D$23*H$296))</f>
        <v>4.2935411908302532E-3</v>
      </c>
      <c r="I328" s="99"/>
      <c r="J328" s="56"/>
      <c r="K328" s="56"/>
      <c r="L328" s="56"/>
      <c r="M328" s="56"/>
      <c r="N328" s="56"/>
      <c r="P328" s="56"/>
      <c r="Q328" s="56"/>
      <c r="R328" s="56"/>
      <c r="S328" s="56"/>
      <c r="T328" s="56"/>
    </row>
    <row r="329" spans="2:20">
      <c r="E329" s="26"/>
      <c r="F329" s="26"/>
      <c r="G329" s="26"/>
      <c r="H329" s="124"/>
      <c r="I329" s="101"/>
    </row>
    <row r="330" spans="2:20" s="82" customFormat="1">
      <c r="B330" s="81" t="s">
        <v>29</v>
      </c>
      <c r="F330" s="108"/>
      <c r="G330" s="109" t="s">
        <v>125</v>
      </c>
      <c r="H330" s="132"/>
      <c r="I330" s="110"/>
    </row>
    <row r="331" spans="2:20" ht="25.5">
      <c r="B331" s="2"/>
      <c r="C331" s="2"/>
      <c r="D331" s="2"/>
      <c r="E331" s="24" t="s">
        <v>50</v>
      </c>
      <c r="F331" s="24" t="s">
        <v>51</v>
      </c>
      <c r="G331" s="146" t="s">
        <v>52</v>
      </c>
      <c r="H331" s="117" t="s">
        <v>53</v>
      </c>
    </row>
    <row r="332" spans="2:20">
      <c r="B332" s="5" t="s">
        <v>55</v>
      </c>
      <c r="C332" s="5" t="s">
        <v>56</v>
      </c>
      <c r="D332" s="5" t="s">
        <v>57</v>
      </c>
      <c r="E332" s="22" t="s">
        <v>58</v>
      </c>
      <c r="F332" s="22" t="s">
        <v>59</v>
      </c>
      <c r="G332" s="147" t="s">
        <v>60</v>
      </c>
      <c r="H332" s="118" t="s">
        <v>61</v>
      </c>
      <c r="I332" t="s">
        <v>126</v>
      </c>
    </row>
    <row r="333" spans="2:20">
      <c r="B333" s="2" t="s">
        <v>64</v>
      </c>
      <c r="C333" s="2" t="s">
        <v>65</v>
      </c>
      <c r="D333" s="23" t="s">
        <v>66</v>
      </c>
      <c r="E333" s="16">
        <f t="shared" ref="E333:H344" si="40">E301+E317</f>
        <v>0.69920012853603442</v>
      </c>
      <c r="F333" s="16">
        <f t="shared" si="40"/>
        <v>0.52390626630731962</v>
      </c>
      <c r="G333" s="150">
        <f t="shared" si="40"/>
        <v>0.31375790231576905</v>
      </c>
      <c r="H333" s="123">
        <f t="shared" si="40"/>
        <v>0.28595082973035513</v>
      </c>
      <c r="I333" s="8" t="s">
        <v>127</v>
      </c>
      <c r="K333" s="56"/>
      <c r="L333" s="56"/>
      <c r="M333" s="56"/>
      <c r="N333" s="56"/>
    </row>
    <row r="334" spans="2:20">
      <c r="B334" s="2" t="s">
        <v>64</v>
      </c>
      <c r="C334" s="2" t="s">
        <v>68</v>
      </c>
      <c r="D334" s="23" t="s">
        <v>66</v>
      </c>
      <c r="E334" s="16">
        <f t="shared" si="40"/>
        <v>0.69570982602789488</v>
      </c>
      <c r="F334" s="16">
        <f t="shared" si="40"/>
        <v>0.51748315670962786</v>
      </c>
      <c r="G334" s="150">
        <f t="shared" si="40"/>
        <v>0.30622082593239758</v>
      </c>
      <c r="H334" s="123">
        <f t="shared" si="40"/>
        <v>0.28441662348605884</v>
      </c>
      <c r="J334" s="56"/>
      <c r="K334" s="56"/>
      <c r="L334" s="56"/>
      <c r="M334" s="56"/>
      <c r="N334" s="56"/>
    </row>
    <row r="335" spans="2:20">
      <c r="B335" s="2" t="s">
        <v>64</v>
      </c>
      <c r="C335" s="2" t="s">
        <v>69</v>
      </c>
      <c r="D335" s="23" t="s">
        <v>66</v>
      </c>
      <c r="E335" s="16">
        <f t="shared" si="40"/>
        <v>0.71547405196954339</v>
      </c>
      <c r="F335" s="16">
        <f t="shared" si="40"/>
        <v>0.53610362837841619</v>
      </c>
      <c r="G335" s="150">
        <f t="shared" si="40"/>
        <v>0.32107004512864307</v>
      </c>
      <c r="H335" s="123">
        <f t="shared" si="40"/>
        <v>0.29246616384566509</v>
      </c>
      <c r="J335" s="56"/>
      <c r="K335" s="56"/>
      <c r="L335" s="56"/>
      <c r="M335" s="56"/>
      <c r="N335" s="56"/>
    </row>
    <row r="336" spans="2:20">
      <c r="B336" s="2" t="s">
        <v>70</v>
      </c>
      <c r="C336" s="2" t="s">
        <v>65</v>
      </c>
      <c r="D336" s="23" t="s">
        <v>66</v>
      </c>
      <c r="E336" s="16">
        <f t="shared" si="40"/>
        <v>0.17354161588875261</v>
      </c>
      <c r="F336" s="16">
        <f t="shared" si="40"/>
        <v>0.12683326257196192</v>
      </c>
      <c r="G336" s="150">
        <f t="shared" si="40"/>
        <v>7.5545916638912788E-2</v>
      </c>
      <c r="H336" s="123">
        <f t="shared" si="40"/>
        <v>6.8569656862163292E-2</v>
      </c>
      <c r="J336" s="56"/>
      <c r="K336" s="56"/>
      <c r="L336" s="56"/>
      <c r="M336" s="56"/>
      <c r="N336" s="56"/>
    </row>
    <row r="337" spans="2:14">
      <c r="B337" s="2" t="s">
        <v>70</v>
      </c>
      <c r="C337" s="2" t="s">
        <v>68</v>
      </c>
      <c r="D337" s="23" t="s">
        <v>66</v>
      </c>
      <c r="E337" s="16">
        <f t="shared" si="40"/>
        <v>0.17982435333281893</v>
      </c>
      <c r="F337" s="16">
        <f t="shared" si="40"/>
        <v>0.13034574333432628</v>
      </c>
      <c r="G337" s="150">
        <f t="shared" si="40"/>
        <v>7.4894201111706707E-2</v>
      </c>
      <c r="H337" s="123">
        <f t="shared" si="40"/>
        <v>6.8843589401764244E-2</v>
      </c>
      <c r="J337" s="56"/>
      <c r="K337" s="56"/>
      <c r="L337" s="56"/>
      <c r="M337" s="56"/>
      <c r="N337" s="56"/>
    </row>
    <row r="338" spans="2:14">
      <c r="B338" s="2" t="s">
        <v>70</v>
      </c>
      <c r="C338" s="2" t="s">
        <v>69</v>
      </c>
      <c r="D338" s="23" t="s">
        <v>66</v>
      </c>
      <c r="E338" s="16">
        <f t="shared" si="40"/>
        <v>0.17757702529728456</v>
      </c>
      <c r="F338" s="16">
        <f t="shared" si="40"/>
        <v>0.12978343113877505</v>
      </c>
      <c r="G338" s="150">
        <f t="shared" si="40"/>
        <v>7.7305178427712715E-2</v>
      </c>
      <c r="H338" s="123">
        <f t="shared" si="40"/>
        <v>7.2017267276570554E-2</v>
      </c>
      <c r="J338" s="56"/>
      <c r="K338" s="56"/>
      <c r="L338" s="56"/>
      <c r="M338" s="56"/>
      <c r="N338" s="56"/>
    </row>
    <row r="339" spans="2:14">
      <c r="B339" s="2" t="s">
        <v>64</v>
      </c>
      <c r="C339" s="2" t="s">
        <v>65</v>
      </c>
      <c r="D339" s="23" t="s">
        <v>71</v>
      </c>
      <c r="E339" s="16">
        <f t="shared" si="40"/>
        <v>0.34505732353190322</v>
      </c>
      <c r="F339" s="16">
        <f t="shared" si="40"/>
        <v>0.39575182163387035</v>
      </c>
      <c r="G339" s="150">
        <f t="shared" si="40"/>
        <v>0.39575182163387035</v>
      </c>
      <c r="H339" s="123">
        <f t="shared" si="40"/>
        <v>0.40346116694416179</v>
      </c>
      <c r="J339" s="56"/>
      <c r="K339" s="56"/>
      <c r="L339" s="56"/>
      <c r="M339" s="56"/>
      <c r="N339" s="56"/>
    </row>
    <row r="340" spans="2:14">
      <c r="B340" s="2" t="s">
        <v>64</v>
      </c>
      <c r="C340" s="2" t="s">
        <v>68</v>
      </c>
      <c r="D340" s="23" t="s">
        <v>71</v>
      </c>
      <c r="E340" s="16">
        <f t="shared" si="40"/>
        <v>0.34832227848437425</v>
      </c>
      <c r="F340" s="16">
        <f t="shared" si="40"/>
        <v>0.39952816355836307</v>
      </c>
      <c r="G340" s="150">
        <f t="shared" si="40"/>
        <v>0.39952816355836307</v>
      </c>
      <c r="H340" s="123">
        <f t="shared" si="40"/>
        <v>0.4072477997322605</v>
      </c>
      <c r="J340" s="56"/>
      <c r="K340" s="56"/>
      <c r="L340" s="56"/>
      <c r="M340" s="56"/>
      <c r="N340" s="56"/>
    </row>
    <row r="341" spans="2:14">
      <c r="B341" s="2" t="s">
        <v>64</v>
      </c>
      <c r="C341" s="2" t="s">
        <v>69</v>
      </c>
      <c r="D341" s="23" t="s">
        <v>71</v>
      </c>
      <c r="E341" s="16">
        <f t="shared" si="40"/>
        <v>0.37934903707630263</v>
      </c>
      <c r="F341" s="16">
        <f t="shared" si="40"/>
        <v>0.43249735284844776</v>
      </c>
      <c r="G341" s="150">
        <f t="shared" si="40"/>
        <v>0.43249735284844776</v>
      </c>
      <c r="H341" s="123">
        <f t="shared" si="40"/>
        <v>0.4371270657205098</v>
      </c>
      <c r="J341" s="56"/>
      <c r="K341" s="56"/>
      <c r="L341" s="56"/>
      <c r="M341" s="56"/>
      <c r="N341" s="56"/>
    </row>
    <row r="342" spans="2:14">
      <c r="B342" s="2" t="s">
        <v>70</v>
      </c>
      <c r="C342" s="2" t="s">
        <v>65</v>
      </c>
      <c r="D342" s="23" t="s">
        <v>71</v>
      </c>
      <c r="E342" s="16">
        <f t="shared" si="40"/>
        <v>0.30679852451664336</v>
      </c>
      <c r="F342" s="16">
        <f t="shared" si="40"/>
        <v>0.31231269170482351</v>
      </c>
      <c r="G342" s="150">
        <f t="shared" si="40"/>
        <v>0.31231269170482351</v>
      </c>
      <c r="H342" s="123">
        <f t="shared" si="40"/>
        <v>0.32239947345250713</v>
      </c>
      <c r="J342" s="56"/>
      <c r="K342" s="56"/>
      <c r="L342" s="56"/>
      <c r="M342" s="56"/>
      <c r="N342" s="56"/>
    </row>
    <row r="343" spans="2:14">
      <c r="B343" s="2" t="s">
        <v>70</v>
      </c>
      <c r="C343" s="2" t="s">
        <v>68</v>
      </c>
      <c r="D343" s="23" t="s">
        <v>71</v>
      </c>
      <c r="E343" s="16">
        <f t="shared" si="40"/>
        <v>0.30939253485299317</v>
      </c>
      <c r="F343" s="16">
        <f t="shared" si="40"/>
        <v>0.31496187014609783</v>
      </c>
      <c r="G343" s="150">
        <f t="shared" si="40"/>
        <v>0.31496187014609783</v>
      </c>
      <c r="H343" s="123">
        <f t="shared" si="40"/>
        <v>0.32507642457899139</v>
      </c>
      <c r="J343" s="56"/>
      <c r="K343" s="56"/>
      <c r="L343" s="56"/>
      <c r="M343" s="56"/>
      <c r="N343" s="56"/>
    </row>
    <row r="344" spans="2:14">
      <c r="B344" s="2" t="s">
        <v>70</v>
      </c>
      <c r="C344" s="2" t="s">
        <v>69</v>
      </c>
      <c r="D344" s="23" t="s">
        <v>71</v>
      </c>
      <c r="E344" s="16">
        <f t="shared" si="40"/>
        <v>0.33089401545738995</v>
      </c>
      <c r="F344" s="16">
        <f t="shared" si="40"/>
        <v>0.33876183251248326</v>
      </c>
      <c r="G344" s="150">
        <f t="shared" si="40"/>
        <v>0.33876183251248326</v>
      </c>
      <c r="H344" s="123">
        <f t="shared" si="40"/>
        <v>0.34521729693490988</v>
      </c>
      <c r="J344" s="56"/>
      <c r="K344" s="56"/>
      <c r="L344" s="56"/>
      <c r="M344" s="56"/>
      <c r="N344" s="56"/>
    </row>
    <row r="345" spans="2:14">
      <c r="D345" s="12"/>
      <c r="E345" s="26"/>
      <c r="F345" s="26"/>
      <c r="G345" s="26"/>
      <c r="H345" s="124"/>
    </row>
    <row r="346" spans="2:14">
      <c r="B346" s="67" t="s">
        <v>72</v>
      </c>
      <c r="C346" s="68"/>
      <c r="D346" s="68"/>
      <c r="E346" s="68"/>
      <c r="F346" s="68"/>
      <c r="G346" s="68"/>
      <c r="H346" s="121"/>
    </row>
    <row r="347" spans="2:14" ht="25.5">
      <c r="B347" s="2"/>
      <c r="C347" s="2"/>
      <c r="D347" s="2"/>
      <c r="E347" s="24" t="s">
        <v>50</v>
      </c>
      <c r="F347" s="24" t="s">
        <v>51</v>
      </c>
      <c r="G347" s="146" t="s">
        <v>52</v>
      </c>
      <c r="H347" s="117" t="s">
        <v>53</v>
      </c>
    </row>
    <row r="348" spans="2:14">
      <c r="B348" s="5"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 t="s">
        <v>64</v>
      </c>
      <c r="C350" s="2" t="s">
        <v>65</v>
      </c>
      <c r="D350" s="23" t="s">
        <v>66</v>
      </c>
      <c r="E350" s="69">
        <f>(E333*'TDCV Values'!$C$4)</f>
        <v>2027.6803727544998</v>
      </c>
      <c r="F350" s="69">
        <f>(F333*'TDCV Values'!$C$4)</f>
        <v>1519.328172291227</v>
      </c>
      <c r="G350" s="149">
        <f>(G333*'TDCV Values'!$C$4)</f>
        <v>909.89791671573028</v>
      </c>
      <c r="H350" s="122">
        <f>(H333*'TDCV Values'!$D$4)</f>
        <v>829.25740621802981</v>
      </c>
    </row>
    <row r="351" spans="2:14">
      <c r="B351" s="2" t="s">
        <v>64</v>
      </c>
      <c r="C351" s="2" t="s">
        <v>68</v>
      </c>
      <c r="D351" s="23" t="s">
        <v>66</v>
      </c>
      <c r="E351" s="69">
        <f>(E334*'TDCV Values'!$C$4)</f>
        <v>2017.5584954808951</v>
      </c>
      <c r="F351" s="69">
        <f>(F334*'TDCV Values'!$C$4)</f>
        <v>1500.7011544579209</v>
      </c>
      <c r="G351" s="149">
        <f>(G334*'TDCV Values'!$C$4)</f>
        <v>888.04039520395293</v>
      </c>
      <c r="H351" s="122">
        <f>(H334*'TDCV Values'!$D$4)</f>
        <v>824.80820810957061</v>
      </c>
    </row>
    <row r="352" spans="2:14">
      <c r="B352" s="2" t="s">
        <v>64</v>
      </c>
      <c r="C352" s="2" t="s">
        <v>69</v>
      </c>
      <c r="D352" s="23" t="s">
        <v>66</v>
      </c>
      <c r="E352" s="69">
        <f>(E335*'TDCV Values'!$C$4)</f>
        <v>2074.8747507116759</v>
      </c>
      <c r="F352" s="69">
        <f>(F335*'TDCV Values'!$C$4)</f>
        <v>1554.7005222974069</v>
      </c>
      <c r="G352" s="149">
        <f>(G335*'TDCV Values'!$C$4)</f>
        <v>931.10313087306486</v>
      </c>
      <c r="H352" s="122">
        <f>(H335*'TDCV Values'!$D$4)</f>
        <v>848.15187515242883</v>
      </c>
    </row>
    <row r="353" spans="2:9">
      <c r="B353" s="2" t="s">
        <v>70</v>
      </c>
      <c r="C353" s="2" t="s">
        <v>65</v>
      </c>
      <c r="D353" s="23" t="s">
        <v>66</v>
      </c>
      <c r="E353" s="69">
        <f>(E336*'TDCV Values'!$C$5)</f>
        <v>2082.4993906650311</v>
      </c>
      <c r="F353" s="69">
        <f>(F336*'TDCV Values'!$C$5)</f>
        <v>1521.999150863543</v>
      </c>
      <c r="G353" s="149">
        <f>(G336*'TDCV Values'!$C$5)</f>
        <v>906.55099966695343</v>
      </c>
      <c r="H353" s="122">
        <f>(H336*'TDCV Values'!$D$5)</f>
        <v>822.83588234595948</v>
      </c>
    </row>
    <row r="354" spans="2:9">
      <c r="B354" s="2" t="s">
        <v>70</v>
      </c>
      <c r="C354" s="2" t="s">
        <v>68</v>
      </c>
      <c r="D354" s="23" t="s">
        <v>66</v>
      </c>
      <c r="E354" s="69">
        <f>(E337*'TDCV Values'!$C$5)</f>
        <v>2157.8922399938274</v>
      </c>
      <c r="F354" s="69">
        <f>(F337*'TDCV Values'!$C$5)</f>
        <v>1564.1489200119154</v>
      </c>
      <c r="G354" s="149">
        <f>(G337*'TDCV Values'!$C$5)</f>
        <v>898.73041334048048</v>
      </c>
      <c r="H354" s="122">
        <f>(H337*'TDCV Values'!$D$5)</f>
        <v>826.12307282117092</v>
      </c>
    </row>
    <row r="355" spans="2:9">
      <c r="B355" s="2" t="s">
        <v>70</v>
      </c>
      <c r="C355" s="2" t="s">
        <v>69</v>
      </c>
      <c r="D355" s="23" t="s">
        <v>66</v>
      </c>
      <c r="E355" s="69">
        <f>(E338*'TDCV Values'!$C$5)</f>
        <v>2130.9243035674149</v>
      </c>
      <c r="F355" s="69">
        <f>(F338*'TDCV Values'!$C$5)</f>
        <v>1557.4011736653006</v>
      </c>
      <c r="G355" s="149">
        <f>(G338*'TDCV Values'!$C$5)</f>
        <v>927.66214113255262</v>
      </c>
      <c r="H355" s="122">
        <f>(H338*'TDCV Values'!$D$5)</f>
        <v>864.2072073188466</v>
      </c>
    </row>
    <row r="356" spans="2:9">
      <c r="B356" s="241" t="s">
        <v>75</v>
      </c>
      <c r="C356" s="255"/>
      <c r="D356" s="255"/>
      <c r="E356" s="255"/>
      <c r="F356" s="255"/>
      <c r="G356" s="255"/>
      <c r="H356" s="255"/>
      <c r="I356" t="s">
        <v>76</v>
      </c>
    </row>
    <row r="357" spans="2:9">
      <c r="B357" s="2" t="s">
        <v>64</v>
      </c>
      <c r="C357" s="2" t="s">
        <v>65</v>
      </c>
      <c r="D357" s="23" t="s">
        <v>71</v>
      </c>
      <c r="E357" s="16">
        <f>E339*365</f>
        <v>125.94592308914467</v>
      </c>
      <c r="F357" s="16">
        <f t="shared" ref="F357:H357" si="41">F339*365</f>
        <v>144.44941489636267</v>
      </c>
      <c r="G357" s="150">
        <f t="shared" si="41"/>
        <v>144.44941489636267</v>
      </c>
      <c r="H357" s="123">
        <f t="shared" si="41"/>
        <v>147.26332593461905</v>
      </c>
    </row>
    <row r="358" spans="2:9">
      <c r="B358" s="2" t="s">
        <v>64</v>
      </c>
      <c r="C358" s="2" t="s">
        <v>68</v>
      </c>
      <c r="D358" s="23" t="s">
        <v>71</v>
      </c>
      <c r="E358" s="16">
        <f t="shared" ref="E358:H362" si="42">E340*365</f>
        <v>127.13763164679661</v>
      </c>
      <c r="F358" s="16">
        <f t="shared" si="42"/>
        <v>145.82777969880252</v>
      </c>
      <c r="G358" s="150">
        <f t="shared" si="42"/>
        <v>145.82777969880252</v>
      </c>
      <c r="H358" s="123">
        <f t="shared" si="42"/>
        <v>148.64544690227507</v>
      </c>
    </row>
    <row r="359" spans="2:9">
      <c r="B359" s="2" t="s">
        <v>64</v>
      </c>
      <c r="C359" s="2" t="s">
        <v>69</v>
      </c>
      <c r="D359" s="23" t="s">
        <v>71</v>
      </c>
      <c r="E359" s="16">
        <f t="shared" si="42"/>
        <v>138.46239853285047</v>
      </c>
      <c r="F359" s="16">
        <f t="shared" si="42"/>
        <v>157.86153378968342</v>
      </c>
      <c r="G359" s="150">
        <f t="shared" si="42"/>
        <v>157.86153378968342</v>
      </c>
      <c r="H359" s="123">
        <f t="shared" si="42"/>
        <v>159.55137898798608</v>
      </c>
    </row>
    <row r="360" spans="2:9">
      <c r="B360" s="2" t="s">
        <v>70</v>
      </c>
      <c r="C360" s="2" t="s">
        <v>65</v>
      </c>
      <c r="D360" s="23" t="s">
        <v>71</v>
      </c>
      <c r="E360" s="16">
        <f t="shared" si="42"/>
        <v>111.98146144857482</v>
      </c>
      <c r="F360" s="16">
        <f t="shared" si="42"/>
        <v>113.99413247226057</v>
      </c>
      <c r="G360" s="150">
        <f t="shared" si="42"/>
        <v>113.99413247226057</v>
      </c>
      <c r="H360" s="123">
        <f t="shared" si="42"/>
        <v>117.67580781016511</v>
      </c>
    </row>
    <row r="361" spans="2:9">
      <c r="B361" s="2" t="s">
        <v>70</v>
      </c>
      <c r="C361" s="2" t="s">
        <v>68</v>
      </c>
      <c r="D361" s="23" t="s">
        <v>71</v>
      </c>
      <c r="E361" s="16">
        <f t="shared" si="42"/>
        <v>112.9282752213425</v>
      </c>
      <c r="F361" s="16">
        <f t="shared" si="42"/>
        <v>114.96108260332571</v>
      </c>
      <c r="G361" s="150">
        <f t="shared" si="42"/>
        <v>114.96108260332571</v>
      </c>
      <c r="H361" s="123">
        <f t="shared" si="42"/>
        <v>118.65289497133186</v>
      </c>
    </row>
    <row r="362" spans="2:9">
      <c r="B362" s="2" t="s">
        <v>70</v>
      </c>
      <c r="C362" s="2" t="s">
        <v>69</v>
      </c>
      <c r="D362" s="23" t="s">
        <v>71</v>
      </c>
      <c r="E362" s="16">
        <f t="shared" si="42"/>
        <v>120.77631564194733</v>
      </c>
      <c r="F362" s="16">
        <f t="shared" si="42"/>
        <v>123.64806886705639</v>
      </c>
      <c r="G362" s="150">
        <f t="shared" si="42"/>
        <v>123.64806886705639</v>
      </c>
      <c r="H362" s="123">
        <f t="shared" si="42"/>
        <v>126.0043133812421</v>
      </c>
    </row>
    <row r="363" spans="2:9">
      <c r="B363" s="241" t="s">
        <v>77</v>
      </c>
      <c r="C363" s="242"/>
      <c r="D363" s="242"/>
      <c r="E363" s="242"/>
      <c r="F363" s="242"/>
      <c r="G363" s="242"/>
      <c r="H363" s="242"/>
      <c r="I363" t="s">
        <v>78</v>
      </c>
    </row>
    <row r="364" spans="2:9">
      <c r="B364" s="2" t="s">
        <v>64</v>
      </c>
      <c r="C364" s="2" t="s">
        <v>65</v>
      </c>
      <c r="D364" s="2"/>
      <c r="E364" s="16">
        <f>E350+E357</f>
        <v>2153.6262958436446</v>
      </c>
      <c r="F364" s="16">
        <f t="shared" ref="F364:H364" si="43">F350+F357</f>
        <v>1663.7775871875897</v>
      </c>
      <c r="G364" s="150">
        <f t="shared" si="43"/>
        <v>1054.3473316120931</v>
      </c>
      <c r="H364" s="123">
        <f t="shared" si="43"/>
        <v>976.52073215264886</v>
      </c>
    </row>
    <row r="365" spans="2:9">
      <c r="B365" s="2" t="s">
        <v>64</v>
      </c>
      <c r="C365" s="2" t="s">
        <v>68</v>
      </c>
      <c r="D365" s="2"/>
      <c r="E365" s="16">
        <f t="shared" ref="E365:H369" si="44">E351+E358</f>
        <v>2144.6961271276919</v>
      </c>
      <c r="F365" s="16">
        <f t="shared" si="44"/>
        <v>1646.5289341567234</v>
      </c>
      <c r="G365" s="150">
        <f t="shared" si="44"/>
        <v>1033.8681749027555</v>
      </c>
      <c r="H365" s="123">
        <f t="shared" si="44"/>
        <v>973.45365501184574</v>
      </c>
    </row>
    <row r="366" spans="2:9">
      <c r="B366" s="2" t="s">
        <v>64</v>
      </c>
      <c r="C366" s="2" t="s">
        <v>69</v>
      </c>
      <c r="D366" s="2"/>
      <c r="E366" s="16">
        <f t="shared" si="44"/>
        <v>2213.3371492445262</v>
      </c>
      <c r="F366" s="16">
        <f t="shared" si="44"/>
        <v>1712.5620560870902</v>
      </c>
      <c r="G366" s="150">
        <f t="shared" si="44"/>
        <v>1088.9646646627482</v>
      </c>
      <c r="H366" s="123">
        <f t="shared" si="44"/>
        <v>1007.7032541404149</v>
      </c>
    </row>
    <row r="367" spans="2:9">
      <c r="B367" s="2" t="s">
        <v>70</v>
      </c>
      <c r="C367" s="2" t="s">
        <v>65</v>
      </c>
      <c r="D367" s="2"/>
      <c r="E367" s="16">
        <f t="shared" si="44"/>
        <v>2194.480852113606</v>
      </c>
      <c r="F367" s="16">
        <f t="shared" si="44"/>
        <v>1635.9932833358037</v>
      </c>
      <c r="G367" s="150">
        <f t="shared" si="44"/>
        <v>1020.545132139214</v>
      </c>
      <c r="H367" s="123">
        <f t="shared" si="44"/>
        <v>940.51169015612459</v>
      </c>
    </row>
    <row r="368" spans="2:9">
      <c r="B368" s="2" t="s">
        <v>70</v>
      </c>
      <c r="C368" s="2" t="s">
        <v>68</v>
      </c>
      <c r="D368" s="2"/>
      <c r="E368" s="16">
        <f t="shared" si="44"/>
        <v>2270.82051521517</v>
      </c>
      <c r="F368" s="16">
        <f t="shared" si="44"/>
        <v>1679.110002615241</v>
      </c>
      <c r="G368" s="150">
        <f t="shared" si="44"/>
        <v>1013.6914959438062</v>
      </c>
      <c r="H368" s="123">
        <f t="shared" si="44"/>
        <v>944.7759677925028</v>
      </c>
    </row>
    <row r="369" spans="2:14">
      <c r="B369" s="2" t="s">
        <v>70</v>
      </c>
      <c r="C369" s="2" t="s">
        <v>69</v>
      </c>
      <c r="D369" s="2"/>
      <c r="E369" s="16">
        <f t="shared" si="44"/>
        <v>2251.7006192093622</v>
      </c>
      <c r="F369" s="16">
        <f t="shared" si="44"/>
        <v>1681.0492425323569</v>
      </c>
      <c r="G369" s="150">
        <f t="shared" si="44"/>
        <v>1051.310209999609</v>
      </c>
      <c r="H369" s="123">
        <f t="shared" si="44"/>
        <v>990.21152070008873</v>
      </c>
    </row>
    <row r="370" spans="2:14">
      <c r="B370" s="251" t="s">
        <v>77</v>
      </c>
      <c r="C370" s="251"/>
      <c r="D370" s="251"/>
      <c r="E370" s="251"/>
      <c r="F370" s="251"/>
      <c r="G370" s="251"/>
      <c r="H370" s="251"/>
      <c r="I370" t="s">
        <v>79</v>
      </c>
    </row>
    <row r="371" spans="2:14">
      <c r="B371" s="2" t="s">
        <v>80</v>
      </c>
      <c r="C371" s="2" t="s">
        <v>65</v>
      </c>
      <c r="D371" s="2"/>
      <c r="E371" s="16">
        <f>E364+E367</f>
        <v>4348.1071479572511</v>
      </c>
      <c r="F371" s="16">
        <f t="shared" ref="F371:H371" si="45">F364+F367</f>
        <v>3299.7708705233936</v>
      </c>
      <c r="G371" s="150">
        <f t="shared" si="45"/>
        <v>2074.8924637513073</v>
      </c>
      <c r="H371" s="123">
        <f t="shared" si="45"/>
        <v>1917.0324223087734</v>
      </c>
    </row>
    <row r="372" spans="2:14">
      <c r="B372" s="2" t="s">
        <v>80</v>
      </c>
      <c r="C372" s="2" t="s">
        <v>68</v>
      </c>
      <c r="D372" s="2"/>
      <c r="E372" s="16">
        <f t="shared" ref="E372:H373" si="46">E365+E368</f>
        <v>4415.5166423428618</v>
      </c>
      <c r="F372" s="16">
        <f t="shared" si="46"/>
        <v>3325.6389367719644</v>
      </c>
      <c r="G372" s="150">
        <f t="shared" si="46"/>
        <v>2047.5596708465619</v>
      </c>
      <c r="H372" s="123">
        <f t="shared" si="46"/>
        <v>1918.2296228043485</v>
      </c>
    </row>
    <row r="373" spans="2:14">
      <c r="B373" s="2" t="s">
        <v>80</v>
      </c>
      <c r="C373" s="2" t="s">
        <v>69</v>
      </c>
      <c r="D373" s="2"/>
      <c r="E373" s="16">
        <f t="shared" si="46"/>
        <v>4465.0377684538889</v>
      </c>
      <c r="F373" s="16">
        <f t="shared" si="46"/>
        <v>3393.6112986194471</v>
      </c>
      <c r="G373" s="150">
        <f t="shared" si="46"/>
        <v>2140.2748746623574</v>
      </c>
      <c r="H373" s="123">
        <f t="shared" si="46"/>
        <v>1997.9147748405035</v>
      </c>
    </row>
    <row r="374" spans="2:14">
      <c r="D374" s="12"/>
      <c r="E374" s="26"/>
      <c r="F374" s="26"/>
      <c r="G374" s="26"/>
      <c r="H374" s="124"/>
    </row>
    <row r="375" spans="2:14">
      <c r="B375" s="81" t="s">
        <v>30</v>
      </c>
      <c r="C375" s="82"/>
      <c r="D375" s="82"/>
      <c r="E375" s="93"/>
      <c r="F375" s="93"/>
      <c r="G375" s="93"/>
      <c r="H375" s="139"/>
    </row>
    <row r="376" spans="2:14" ht="25.5">
      <c r="B376" s="2"/>
      <c r="C376" s="2"/>
      <c r="D376" s="2"/>
      <c r="E376" s="24" t="s">
        <v>50</v>
      </c>
      <c r="F376" s="24" t="s">
        <v>51</v>
      </c>
      <c r="G376" s="146" t="s">
        <v>52</v>
      </c>
      <c r="H376" s="117" t="s">
        <v>53</v>
      </c>
      <c r="I376" t="s">
        <v>128</v>
      </c>
    </row>
    <row r="377" spans="2:14">
      <c r="B377" s="5"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 t="s">
        <v>64</v>
      </c>
      <c r="C379" s="2" t="s">
        <v>65</v>
      </c>
      <c r="D379" s="2"/>
      <c r="E379" s="16">
        <f t="shared" ref="E379:H384" si="47">E364-E38</f>
        <v>16.808386147394231</v>
      </c>
      <c r="F379" s="16">
        <f t="shared" si="47"/>
        <v>13.998424007543235</v>
      </c>
      <c r="G379" s="150">
        <f t="shared" si="47"/>
        <v>10.429002685421437</v>
      </c>
      <c r="H379" s="123">
        <f t="shared" si="47"/>
        <v>11.520068796541182</v>
      </c>
      <c r="J379" s="13"/>
      <c r="K379" s="13"/>
      <c r="L379" s="13"/>
      <c r="M379" s="13"/>
      <c r="N379" s="13"/>
    </row>
    <row r="380" spans="2:14">
      <c r="B380" s="2" t="s">
        <v>64</v>
      </c>
      <c r="C380" s="2" t="s">
        <v>68</v>
      </c>
      <c r="D380" s="2"/>
      <c r="E380" s="16">
        <f t="shared" si="47"/>
        <v>19.827431813499061</v>
      </c>
      <c r="F380" s="16">
        <f t="shared" si="47"/>
        <v>11.81581863727115</v>
      </c>
      <c r="G380" s="150">
        <f t="shared" si="47"/>
        <v>2.089691821698807</v>
      </c>
      <c r="H380" s="123">
        <f t="shared" si="47"/>
        <v>-4.2538086057967348</v>
      </c>
      <c r="J380" s="13"/>
      <c r="K380" s="13"/>
      <c r="L380" s="13"/>
      <c r="M380" s="13"/>
      <c r="N380" s="13"/>
    </row>
    <row r="381" spans="2:14">
      <c r="B381" s="2" t="s">
        <v>64</v>
      </c>
      <c r="C381" s="2" t="s">
        <v>69</v>
      </c>
      <c r="D381" s="2"/>
      <c r="E381" s="16">
        <f t="shared" si="47"/>
        <v>-50.305084235507366</v>
      </c>
      <c r="F381" s="16">
        <f t="shared" si="47"/>
        <v>-38.649832182674572</v>
      </c>
      <c r="G381" s="150">
        <f t="shared" si="47"/>
        <v>-24.155970351570659</v>
      </c>
      <c r="H381" s="123">
        <f t="shared" si="47"/>
        <v>-22.148908106189083</v>
      </c>
      <c r="J381" s="13"/>
      <c r="K381" s="13"/>
      <c r="L381" s="13"/>
      <c r="M381" s="13"/>
      <c r="N381" s="13"/>
    </row>
    <row r="382" spans="2:14">
      <c r="B382" s="2" t="s">
        <v>70</v>
      </c>
      <c r="C382" s="2" t="s">
        <v>65</v>
      </c>
      <c r="D382" s="2"/>
      <c r="E382" s="16">
        <f t="shared" si="47"/>
        <v>19.879639902231247</v>
      </c>
      <c r="F382" s="16">
        <f t="shared" si="47"/>
        <v>16.413414623629933</v>
      </c>
      <c r="G382" s="150">
        <f t="shared" si="47"/>
        <v>12.910671896908525</v>
      </c>
      <c r="H382" s="123">
        <f t="shared" si="47"/>
        <v>4.7783469152166163</v>
      </c>
      <c r="J382" s="13"/>
      <c r="K382" s="13"/>
      <c r="L382" s="13"/>
      <c r="M382" s="13"/>
      <c r="N382" s="13"/>
    </row>
    <row r="383" spans="2:14">
      <c r="B383" s="2" t="s">
        <v>70</v>
      </c>
      <c r="C383" s="2" t="s">
        <v>68</v>
      </c>
      <c r="D383" s="2"/>
      <c r="E383" s="16">
        <f t="shared" si="47"/>
        <v>7.5459140437901624</v>
      </c>
      <c r="F383" s="16">
        <f t="shared" si="47"/>
        <v>4.0516443398928459E-2</v>
      </c>
      <c r="G383" s="150">
        <f t="shared" si="47"/>
        <v>-9.2625038520671978</v>
      </c>
      <c r="H383" s="123">
        <f t="shared" si="47"/>
        <v>-3.4770910396086947</v>
      </c>
      <c r="J383" s="13"/>
      <c r="K383" s="13"/>
      <c r="L383" s="13"/>
      <c r="M383" s="13"/>
      <c r="N383" s="13"/>
    </row>
    <row r="384" spans="2:14">
      <c r="B384" s="2" t="s">
        <v>70</v>
      </c>
      <c r="C384" s="2" t="s">
        <v>69</v>
      </c>
      <c r="D384" s="2"/>
      <c r="E384" s="16">
        <f t="shared" si="47"/>
        <v>-51.597415423048005</v>
      </c>
      <c r="F384" s="16">
        <f t="shared" si="47"/>
        <v>-38.212606211031925</v>
      </c>
      <c r="G384" s="150">
        <f t="shared" si="47"/>
        <v>-23.468396911251375</v>
      </c>
      <c r="H384" s="123">
        <f t="shared" si="47"/>
        <v>-8.651136846283066</v>
      </c>
      <c r="J384" s="13"/>
      <c r="K384" s="13"/>
      <c r="L384" s="13"/>
      <c r="M384" s="13"/>
      <c r="N384" s="13"/>
    </row>
    <row r="385" spans="2:14">
      <c r="B385" s="251" t="s">
        <v>77</v>
      </c>
      <c r="C385" s="251"/>
      <c r="D385" s="251"/>
      <c r="E385" s="251"/>
      <c r="F385" s="251"/>
      <c r="G385" s="251"/>
      <c r="H385" s="251"/>
      <c r="J385" s="13"/>
      <c r="K385" s="13"/>
      <c r="L385" s="13"/>
      <c r="M385" s="13"/>
      <c r="N385" s="13"/>
    </row>
    <row r="386" spans="2:14">
      <c r="B386" s="2" t="s">
        <v>80</v>
      </c>
      <c r="C386" s="2" t="s">
        <v>65</v>
      </c>
      <c r="D386" s="2"/>
      <c r="E386" s="16">
        <f>E379+E382</f>
        <v>36.688026049625478</v>
      </c>
      <c r="F386" s="16">
        <f t="shared" ref="F386:H388" si="48">F379+F382</f>
        <v>30.411838631173168</v>
      </c>
      <c r="G386" s="150">
        <f t="shared" si="48"/>
        <v>23.339674582329963</v>
      </c>
      <c r="H386" s="123">
        <f t="shared" si="48"/>
        <v>16.298415711757798</v>
      </c>
      <c r="J386" s="13"/>
      <c r="K386" s="13"/>
      <c r="L386" s="13"/>
      <c r="M386" s="13"/>
      <c r="N386" s="13"/>
    </row>
    <row r="387" spans="2:14">
      <c r="B387" s="2" t="s">
        <v>80</v>
      </c>
      <c r="C387" s="2" t="s">
        <v>68</v>
      </c>
      <c r="D387" s="2"/>
      <c r="E387" s="16">
        <f>E380+E383</f>
        <v>27.373345857289223</v>
      </c>
      <c r="F387" s="16">
        <f t="shared" si="48"/>
        <v>11.856335080670078</v>
      </c>
      <c r="G387" s="150">
        <f t="shared" si="48"/>
        <v>-7.1728120303683909</v>
      </c>
      <c r="H387" s="123">
        <f t="shared" si="48"/>
        <v>-7.7308996454054295</v>
      </c>
      <c r="J387" s="13"/>
      <c r="K387" s="13"/>
      <c r="L387" s="13"/>
      <c r="M387" s="13"/>
      <c r="N387" s="13"/>
    </row>
    <row r="388" spans="2:14">
      <c r="B388" s="2" t="s">
        <v>80</v>
      </c>
      <c r="C388" s="2" t="s">
        <v>69</v>
      </c>
      <c r="D388" s="2"/>
      <c r="E388" s="16">
        <f>E381+E384</f>
        <v>-101.90249965855537</v>
      </c>
      <c r="F388" s="16">
        <f t="shared" si="48"/>
        <v>-76.862438393706498</v>
      </c>
      <c r="G388" s="150">
        <f t="shared" si="48"/>
        <v>-47.624367262822034</v>
      </c>
      <c r="H388" s="123">
        <f t="shared" si="48"/>
        <v>-30.800044952472149</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30365-809C-4544-AC94-EB60A11639BA}">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143</v>
      </c>
      <c r="H2" s="114"/>
    </row>
    <row r="3" spans="1:9" s="66" customFormat="1">
      <c r="A3" s="65" t="s">
        <v>49</v>
      </c>
      <c r="B3" s="65"/>
      <c r="C3" s="65"/>
      <c r="H3" s="115"/>
    </row>
    <row r="4" spans="1:9">
      <c r="A4" s="8"/>
      <c r="B4" s="8"/>
      <c r="C4" s="8"/>
    </row>
    <row r="5" spans="1:9" ht="25.5">
      <c r="A5" s="2"/>
      <c r="B5" s="2"/>
      <c r="C5" s="2"/>
      <c r="D5" s="2"/>
      <c r="E5" s="24" t="s">
        <v>50</v>
      </c>
      <c r="F5" s="24" t="s">
        <v>51</v>
      </c>
      <c r="G5" s="146" t="s">
        <v>52</v>
      </c>
      <c r="H5" s="117" t="s">
        <v>53</v>
      </c>
    </row>
    <row r="6" spans="1:9">
      <c r="A6" s="38" t="s">
        <v>54</v>
      </c>
      <c r="B6" s="5" t="s">
        <v>55</v>
      </c>
      <c r="C6" s="5" t="s">
        <v>56</v>
      </c>
      <c r="D6" s="5" t="s">
        <v>57</v>
      </c>
      <c r="E6" s="22" t="s">
        <v>58</v>
      </c>
      <c r="F6" s="22" t="s">
        <v>59</v>
      </c>
      <c r="G6" s="147" t="s">
        <v>60</v>
      </c>
      <c r="H6" s="118" t="s">
        <v>61</v>
      </c>
      <c r="I6" t="s">
        <v>62</v>
      </c>
    </row>
    <row r="7" spans="1:9" ht="13.5" customHeight="1">
      <c r="A7" s="2" t="s">
        <v>144</v>
      </c>
      <c r="B7" s="2"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0.68832630212789869</v>
      </c>
      <c r="F7" s="48" cm="1">
        <f t="array" ref="F7">INDEX('Regional Cap levels'!$F$361:$J$528,MATCH($A7&amp;$B7&amp;$C7&amp;$D7,'Regional Cap levels'!$B$361:$B$528&amp;'Regional Cap levels'!$C$361:$C$528&amp;'Regional Cap levels'!$D$361:$D$528&amp;'Regional Cap levels'!$E$361:$E$528,0),MATCH(F$6,'Regional Cap levels'!$F$360:$J$360,0))</f>
        <v>0.51573574276957646</v>
      </c>
      <c r="G7" s="148" cm="1">
        <f t="array" ref="G7">INDEX('Regional Cap levels'!$F$361:$J$528,MATCH($A7&amp;$B7&amp;$C7&amp;$D7,'Regional Cap levels'!$B$361:$B$528&amp;'Regional Cap levels'!$C$361:$C$528&amp;'Regional Cap levels'!$D$361:$D$528&amp;'Regional Cap levels'!$E$361:$E$528,0),MATCH(G$6,'Regional Cap levels'!$F$360:$J$360,0))</f>
        <v>0.30899557609140893</v>
      </c>
      <c r="H7" s="119" cm="1">
        <f t="array" ref="H7">INDEX('Regional Cap levels'!$F$361:$J$528,MATCH($A7&amp;$B7&amp;$C7&amp;$D7,'Regional Cap levels'!$B$361:$B$528&amp;'Regional Cap levels'!$C$361:$C$528&amp;'Regional Cap levels'!$D$361:$D$528&amp;'Regional Cap levels'!$E$361:$E$528,0),MATCH(H$6,'Regional Cap levels'!$F$360:$J$360,0))</f>
        <v>0.28096826001024333</v>
      </c>
      <c r="I7" s="8" t="s">
        <v>67</v>
      </c>
    </row>
    <row r="8" spans="1:9" ht="13.5" customHeight="1">
      <c r="A8" s="2" t="s">
        <v>144</v>
      </c>
      <c r="B8" s="2"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0.67786971525784923</v>
      </c>
      <c r="F8" s="48" cm="1">
        <f t="array" ref="F8">INDEX('Regional Cap levels'!$F$361:$J$528,MATCH($A8&amp;$B8&amp;$C8&amp;$D8,'Regional Cap levels'!$B$361:$B$528&amp;'Regional Cap levels'!$C$361:$C$528&amp;'Regional Cap levels'!$D$361:$D$528&amp;'Regional Cap levels'!$E$361:$E$528,0),MATCH(F$6,'Regional Cap levels'!$F$360:$J$360,0))</f>
        <v>0.50410994500050621</v>
      </c>
      <c r="G8" s="148" cm="1">
        <f t="array" ref="G8">INDEX('Regional Cap levels'!$F$361:$J$528,MATCH($A8&amp;$B8&amp;$C8&amp;$D8,'Regional Cap levels'!$B$361:$B$528&amp;'Regional Cap levels'!$C$361:$C$528&amp;'Regional Cap levels'!$D$361:$D$528&amp;'Regional Cap levels'!$E$361:$E$528,0),MATCH(G$6,'Regional Cap levels'!$F$360:$J$360,0))</f>
        <v>0.29836829681296478</v>
      </c>
      <c r="H8" s="119" cm="1">
        <f t="array" ref="H8">INDEX('Regional Cap levels'!$F$361:$J$528,MATCH($A8&amp;$B8&amp;$C8&amp;$D8,'Regional Cap levels'!$B$361:$B$528&amp;'Regional Cap levels'!$C$361:$C$528&amp;'Regional Cap levels'!$D$361:$D$528&amp;'Regional Cap levels'!$E$361:$E$528,0),MATCH(H$6,'Regional Cap levels'!$F$360:$J$360,0))</f>
        <v>0.27657058874167256</v>
      </c>
    </row>
    <row r="9" spans="1:9" ht="13.5" customHeight="1">
      <c r="A9" s="2" t="s">
        <v>144</v>
      </c>
      <c r="B9" s="2"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0.7249895295609694</v>
      </c>
      <c r="F9" s="48" cm="1">
        <f t="array" ref="F9">INDEX('Regional Cap levels'!$F$361:$J$528,MATCH($A9&amp;$B9&amp;$C9&amp;$D9,'Regional Cap levels'!$B$361:$B$528&amp;'Regional Cap levels'!$C$361:$C$528&amp;'Regional Cap levels'!$D$361:$D$528&amp;'Regional Cap levels'!$E$361:$E$528,0),MATCH(F$6,'Regional Cap levels'!$F$360:$J$360,0))</f>
        <v>0.54321265609445935</v>
      </c>
      <c r="G9" s="148" cm="1">
        <f t="array" ref="G9">INDEX('Regional Cap levels'!$F$361:$J$528,MATCH($A9&amp;$B9&amp;$C9&amp;$D9,'Regional Cap levels'!$B$361:$B$528&amp;'Regional Cap levels'!$C$361:$C$528&amp;'Regional Cap levels'!$D$361:$D$528&amp;'Regional Cap levels'!$E$361:$E$528,0),MATCH(G$6,'Regional Cap levels'!$F$360:$J$360,0))</f>
        <v>0.32547438628838909</v>
      </c>
      <c r="H9" s="119" cm="1">
        <f t="array" ref="H9">INDEX('Regional Cap levels'!$F$361:$J$528,MATCH($A9&amp;$B9&amp;$C9&amp;$D9,'Regional Cap levels'!$B$361:$B$528&amp;'Regional Cap levels'!$C$361:$C$528&amp;'Regional Cap levels'!$D$361:$D$528&amp;'Regional Cap levels'!$E$361:$E$528,0),MATCH(H$6,'Regional Cap levels'!$F$360:$J$360,0))</f>
        <v>0.29576999746052357</v>
      </c>
    </row>
    <row r="10" spans="1:9" ht="13.5" customHeight="1">
      <c r="A10" s="2" t="s">
        <v>144</v>
      </c>
      <c r="B10" s="2"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0.17040865124430798</v>
      </c>
      <c r="F10" s="48" cm="1">
        <f t="array" ref="F10">INDEX('Regional Cap levels'!$F$361:$J$528,MATCH($A10&amp;$B10&amp;$C10&amp;$D10,'Regional Cap levels'!$B$361:$B$528&amp;'Regional Cap levels'!$C$361:$C$528&amp;'Regional Cap levels'!$D$361:$D$528&amp;'Regional Cap levels'!$E$361:$E$528,0),MATCH(F$6,'Regional Cap levels'!$F$360:$J$360,0))</f>
        <v>0.12638008302927961</v>
      </c>
      <c r="G10" s="148" cm="1">
        <f t="array" ref="G10">INDEX('Regional Cap levels'!$F$361:$J$528,MATCH($A10&amp;$B10&amp;$C10&amp;$D10,'Regional Cap levels'!$B$361:$B$528&amp;'Regional Cap levels'!$C$361:$C$528&amp;'Regional Cap levels'!$D$361:$D$528&amp;'Regional Cap levels'!$E$361:$E$528,0),MATCH(G$6,'Regional Cap levels'!$F$360:$J$360,0))</f>
        <v>7.538463232345731E-2</v>
      </c>
      <c r="H10" s="119" cm="1">
        <f t="array" ref="H10">INDEX('Regional Cap levels'!$F$361:$J$528,MATCH($A10&amp;$B10&amp;$C10&amp;$D10,'Regional Cap levels'!$B$361:$B$528&amp;'Regional Cap levels'!$C$361:$C$528&amp;'Regional Cap levels'!$D$361:$D$528&amp;'Regional Cap levels'!$E$361:$E$528,0),MATCH(H$6,'Regional Cap levels'!$F$360:$J$360,0))</f>
        <v>6.9237416047630965E-2</v>
      </c>
    </row>
    <row r="11" spans="1:9" ht="13.5" customHeight="1">
      <c r="A11" s="2" t="s">
        <v>144</v>
      </c>
      <c r="B11" s="2"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0.1752252550435843</v>
      </c>
      <c r="F11" s="48" cm="1">
        <f t="array" ref="F11">INDEX('Regional Cap levels'!$F$361:$J$528,MATCH($A11&amp;$B11&amp;$C11&amp;$D11,'Regional Cap levels'!$B$361:$B$528&amp;'Regional Cap levels'!$C$361:$C$528&amp;'Regional Cap levels'!$D$361:$D$528&amp;'Regional Cap levels'!$E$361:$E$528,0),MATCH(F$6,'Regional Cap levels'!$F$360:$J$360,0))</f>
        <v>0.12858111671470543</v>
      </c>
      <c r="G11" s="148" cm="1">
        <f t="array" ref="G11">INDEX('Regional Cap levels'!$F$361:$J$528,MATCH($A11&amp;$B11&amp;$C11&amp;$D11,'Regional Cap levels'!$B$361:$B$528&amp;'Regional Cap levels'!$C$361:$C$528&amp;'Regional Cap levels'!$D$361:$D$528&amp;'Regional Cap levels'!$E$361:$E$528,0),MATCH(G$6,'Regional Cap levels'!$F$360:$J$360,0))</f>
        <v>7.3904826183374725E-2</v>
      </c>
      <c r="H11" s="119" cm="1">
        <f t="array" ref="H11">INDEX('Regional Cap levels'!$F$361:$J$528,MATCH($A11&amp;$B11&amp;$C11&amp;$D11,'Regional Cap levels'!$B$361:$B$528&amp;'Regional Cap levels'!$C$361:$C$528&amp;'Regional Cap levels'!$D$361:$D$528&amp;'Regional Cap levels'!$E$361:$E$528,0),MATCH(H$6,'Regional Cap levels'!$F$360:$J$360,0))</f>
        <v>6.6874335164884599E-2</v>
      </c>
    </row>
    <row r="12" spans="1:9" ht="13.5" customHeight="1">
      <c r="A12" s="2" t="s">
        <v>144</v>
      </c>
      <c r="B12" s="2"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0.17948094946844304</v>
      </c>
      <c r="F12" s="48" cm="1">
        <f t="array" ref="F12">INDEX('Regional Cap levels'!$F$361:$J$528,MATCH($A12&amp;$B12&amp;$C12&amp;$D12,'Regional Cap levels'!$B$361:$B$528&amp;'Regional Cap levels'!$C$361:$C$528&amp;'Regional Cap levels'!$D$361:$D$528&amp;'Regional Cap levels'!$E$361:$E$528,0),MATCH(F$6,'Regional Cap levels'!$F$360:$J$360,0))</f>
        <v>0.13311165704067429</v>
      </c>
      <c r="G12" s="148" cm="1">
        <f t="array" ref="G12">INDEX('Regional Cap levels'!$F$361:$J$528,MATCH($A12&amp;$B12&amp;$C12&amp;$D12,'Regional Cap levels'!$B$361:$B$528&amp;'Regional Cap levels'!$C$361:$C$528&amp;'Regional Cap levels'!$D$361:$D$528&amp;'Regional Cap levels'!$E$361:$E$528,0),MATCH(G$6,'Regional Cap levels'!$F$360:$J$360,0))</f>
        <v>7.9404720221296951E-2</v>
      </c>
      <c r="H12" s="119" cm="1">
        <f t="array" ref="H12">INDEX('Regional Cap levels'!$F$361:$J$528,MATCH($A12&amp;$B12&amp;$C12&amp;$D12,'Regional Cap levels'!$B$361:$B$528&amp;'Regional Cap levels'!$C$361:$C$528&amp;'Regional Cap levels'!$D$361:$D$528&amp;'Regional Cap levels'!$E$361:$E$528,0),MATCH(H$6,'Regional Cap levels'!$F$360:$J$360,0))</f>
        <v>7.2878751751382628E-2</v>
      </c>
    </row>
    <row r="13" spans="1:9" ht="13.5" customHeight="1">
      <c r="A13" s="2" t="s">
        <v>144</v>
      </c>
      <c r="B13" s="2"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0.42680175347585403</v>
      </c>
      <c r="F13" s="48" cm="1">
        <f t="array" ref="F13">INDEX('Regional Cap levels'!$F$361:$J$528,MATCH($A13&amp;$B13&amp;$C13&amp;$D13,'Regional Cap levels'!$B$361:$B$528&amp;'Regional Cap levels'!$C$361:$C$528&amp;'Regional Cap levels'!$D$361:$D$528&amp;'Regional Cap levels'!$E$361:$E$528,0),MATCH(F$6,'Regional Cap levels'!$F$360:$J$360,0))</f>
        <v>0.47208514775354765</v>
      </c>
      <c r="G13" s="148" cm="1">
        <f t="array" ref="G13">INDEX('Regional Cap levels'!$F$361:$J$528,MATCH($A13&amp;$B13&amp;$C13&amp;$D13,'Regional Cap levels'!$B$361:$B$528&amp;'Regional Cap levels'!$C$361:$C$528&amp;'Regional Cap levels'!$D$361:$D$528&amp;'Regional Cap levels'!$E$361:$E$528,0),MATCH(G$6,'Regional Cap levels'!$F$360:$J$360,0))</f>
        <v>0.47208514775354765</v>
      </c>
      <c r="H13" s="119" cm="1">
        <f t="array" ref="H13">INDEX('Regional Cap levels'!$F$361:$J$528,MATCH($A13&amp;$B13&amp;$C13&amp;$D13,'Regional Cap levels'!$B$361:$B$528&amp;'Regional Cap levels'!$C$361:$C$528&amp;'Regional Cap levels'!$D$361:$D$528&amp;'Regional Cap levels'!$E$361:$E$528,0),MATCH(H$6,'Regional Cap levels'!$F$360:$J$360,0))</f>
        <v>0.47579557180812843</v>
      </c>
    </row>
    <row r="14" spans="1:9" ht="13.5" customHeight="1">
      <c r="A14" s="2" t="s">
        <v>144</v>
      </c>
      <c r="B14" s="2"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0.47751943147819592</v>
      </c>
      <c r="F14" s="48" cm="1">
        <f t="array" ref="F14">INDEX('Regional Cap levels'!$F$361:$J$528,MATCH($A14&amp;$B14&amp;$C14&amp;$D14,'Regional Cap levels'!$B$361:$B$528&amp;'Regional Cap levels'!$C$361:$C$528&amp;'Regional Cap levels'!$D$361:$D$528&amp;'Regional Cap levels'!$E$361:$E$528,0),MATCH(F$6,'Regional Cap levels'!$F$360:$J$360,0))</f>
        <v>0.52351400816337457</v>
      </c>
      <c r="G14" s="148" cm="1">
        <f t="array" ref="G14">INDEX('Regional Cap levels'!$F$361:$J$528,MATCH($A14&amp;$B14&amp;$C14&amp;$D14,'Regional Cap levels'!$B$361:$B$528&amp;'Regional Cap levels'!$C$361:$C$528&amp;'Regional Cap levels'!$D$361:$D$528&amp;'Regional Cap levels'!$E$361:$E$528,0),MATCH(G$6,'Regional Cap levels'!$F$360:$J$360,0))</f>
        <v>0.52351400816337457</v>
      </c>
      <c r="H14" s="119" cm="1">
        <f t="array" ref="H14">INDEX('Regional Cap levels'!$F$361:$J$528,MATCH($A14&amp;$B14&amp;$C14&amp;$D14,'Regional Cap levels'!$B$361:$B$528&amp;'Regional Cap levels'!$C$361:$C$528&amp;'Regional Cap levels'!$D$361:$D$528&amp;'Regional Cap levels'!$E$361:$E$528,0),MATCH(H$6,'Regional Cap levels'!$F$360:$J$360,0))</f>
        <v>0.54523174783554307</v>
      </c>
    </row>
    <row r="15" spans="1:9" ht="13.5" customHeight="1">
      <c r="A15" s="2" t="s">
        <v>144</v>
      </c>
      <c r="B15" s="2"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0.48524573952764072</v>
      </c>
      <c r="F15" s="48" cm="1">
        <f t="array" ref="F15">INDEX('Regional Cap levels'!$F$361:$J$528,MATCH($A15&amp;$B15&amp;$C15&amp;$D15,'Regional Cap levels'!$B$361:$B$528&amp;'Regional Cap levels'!$C$361:$C$528&amp;'Regional Cap levels'!$D$361:$D$528&amp;'Regional Cap levels'!$E$361:$E$528,0),MATCH(F$6,'Regional Cap levels'!$F$360:$J$360,0))</f>
        <v>0.53438168899247673</v>
      </c>
      <c r="G15" s="148" cm="1">
        <f t="array" ref="G15">INDEX('Regional Cap levels'!$F$361:$J$528,MATCH($A15&amp;$B15&amp;$C15&amp;$D15,'Regional Cap levels'!$B$361:$B$528&amp;'Regional Cap levels'!$C$361:$C$528&amp;'Regional Cap levels'!$D$361:$D$528&amp;'Regional Cap levels'!$E$361:$E$528,0),MATCH(G$6,'Regional Cap levels'!$F$360:$J$360,0))</f>
        <v>0.53438168899247673</v>
      </c>
      <c r="H15" s="119" cm="1">
        <f t="array" ref="H15">INDEX('Regional Cap levels'!$F$361:$J$528,MATCH($A15&amp;$B15&amp;$C15&amp;$D15,'Regional Cap levels'!$B$361:$B$528&amp;'Regional Cap levels'!$C$361:$C$528&amp;'Regional Cap levels'!$D$361:$D$528&amp;'Regional Cap levels'!$E$361:$E$528,0),MATCH(H$6,'Regional Cap levels'!$F$360:$J$360,0))</f>
        <v>0.53934282474809503</v>
      </c>
    </row>
    <row r="16" spans="1:9" ht="13.5" customHeight="1">
      <c r="A16" s="2" t="s">
        <v>144</v>
      </c>
      <c r="B16" s="2"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0.2961807376194846</v>
      </c>
    </row>
    <row r="17" spans="1:9" ht="13.5" customHeight="1">
      <c r="A17" s="2" t="s">
        <v>144</v>
      </c>
      <c r="B17" s="2"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0.40444204487579294</v>
      </c>
    </row>
    <row r="18" spans="1:9" ht="13.5" customHeight="1">
      <c r="A18" s="2" t="s">
        <v>144</v>
      </c>
      <c r="B18" s="2"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0.3498986706338213</v>
      </c>
    </row>
    <row r="19" spans="1:9" ht="13.5" customHeight="1">
      <c r="D19" s="12"/>
      <c r="E19" s="55"/>
      <c r="F19" s="55"/>
      <c r="G19" s="55"/>
      <c r="H19" s="120"/>
    </row>
    <row r="20" spans="1:9" ht="13.5" customHeight="1">
      <c r="B20" s="67" t="s">
        <v>72</v>
      </c>
      <c r="C20" s="68"/>
      <c r="D20" s="68"/>
      <c r="E20" s="68"/>
      <c r="F20" s="68"/>
      <c r="G20" s="68"/>
      <c r="H20" s="121"/>
    </row>
    <row r="21" spans="1:9" ht="28.5" customHeight="1">
      <c r="B21" s="2"/>
      <c r="C21" s="2"/>
      <c r="D21" s="2"/>
      <c r="E21" s="24" t="s">
        <v>50</v>
      </c>
      <c r="F21" s="24" t="s">
        <v>51</v>
      </c>
      <c r="G21" s="146" t="s">
        <v>52</v>
      </c>
      <c r="H21" s="117" t="s">
        <v>53</v>
      </c>
    </row>
    <row r="22" spans="1:9" ht="13.5" customHeight="1">
      <c r="B22" s="5"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 t="s">
        <v>64</v>
      </c>
      <c r="C24" s="2" t="s">
        <v>65</v>
      </c>
      <c r="D24" s="23" t="s">
        <v>66</v>
      </c>
      <c r="E24" s="69">
        <f>(E7*'TDCV Values'!$C$4)</f>
        <v>1996.1462761709063</v>
      </c>
      <c r="F24" s="69">
        <f>(F7*'TDCV Values'!$C$4)</f>
        <v>1495.6336540317718</v>
      </c>
      <c r="G24" s="149">
        <f>(G7*'TDCV Values'!$C$4)</f>
        <v>896.08717066508586</v>
      </c>
      <c r="H24" s="122">
        <f>(H7*'TDCV Values'!$D$4)</f>
        <v>814.80795402970568</v>
      </c>
    </row>
    <row r="25" spans="1:9" ht="13.5" customHeight="1">
      <c r="B25" s="2" t="s">
        <v>64</v>
      </c>
      <c r="C25" s="2" t="s">
        <v>68</v>
      </c>
      <c r="D25" s="23" t="s">
        <v>66</v>
      </c>
      <c r="E25" s="69">
        <f>(E8*'TDCV Values'!$C$4)</f>
        <v>1965.8221742477629</v>
      </c>
      <c r="F25" s="69">
        <f>(F8*'TDCV Values'!$C$4)</f>
        <v>1461.9188405014679</v>
      </c>
      <c r="G25" s="149">
        <f>(G8*'TDCV Values'!$C$4)</f>
        <v>865.26806075759782</v>
      </c>
      <c r="H25" s="122">
        <f>(H8*'TDCV Values'!$D$4)</f>
        <v>802.05470735085044</v>
      </c>
    </row>
    <row r="26" spans="1:9" ht="13.5" customHeight="1">
      <c r="B26" s="2" t="s">
        <v>64</v>
      </c>
      <c r="C26" s="2" t="s">
        <v>69</v>
      </c>
      <c r="D26" s="23" t="s">
        <v>66</v>
      </c>
      <c r="E26" s="69">
        <f>(E9*'TDCV Values'!$C$4)</f>
        <v>2102.4696357268112</v>
      </c>
      <c r="F26" s="69">
        <f>(F9*'TDCV Values'!$C$4)</f>
        <v>1575.316702673932</v>
      </c>
      <c r="G26" s="149">
        <f>(G9*'TDCV Values'!$C$4)</f>
        <v>943.87572023632833</v>
      </c>
      <c r="H26" s="122">
        <f>(H9*'TDCV Values'!$D$4)</f>
        <v>857.73299263551837</v>
      </c>
    </row>
    <row r="27" spans="1:9" ht="13.5" customHeight="1">
      <c r="B27" s="2" t="s">
        <v>70</v>
      </c>
      <c r="C27" s="2" t="s">
        <v>65</v>
      </c>
      <c r="D27" s="23" t="s">
        <v>66</v>
      </c>
      <c r="E27" s="69">
        <f>(E10*'TDCV Values'!$C$5)</f>
        <v>2044.9038149316957</v>
      </c>
      <c r="F27" s="69">
        <f>(F10*'TDCV Values'!$C$5)</f>
        <v>1516.5609963513552</v>
      </c>
      <c r="G27" s="149">
        <f>(G10*'TDCV Values'!$C$5)</f>
        <v>904.61558788148773</v>
      </c>
      <c r="H27" s="122">
        <f>(H10*'TDCV Values'!$D$5)</f>
        <v>830.84899257157156</v>
      </c>
    </row>
    <row r="28" spans="1:9" ht="13.5" customHeight="1">
      <c r="B28" s="2" t="s">
        <v>70</v>
      </c>
      <c r="C28" s="2" t="s">
        <v>68</v>
      </c>
      <c r="D28" s="23" t="s">
        <v>66</v>
      </c>
      <c r="E28" s="69">
        <f>(E11*'TDCV Values'!$C$5)</f>
        <v>2102.7030605230116</v>
      </c>
      <c r="F28" s="69">
        <f>(F11*'TDCV Values'!$C$5)</f>
        <v>1542.9734005764651</v>
      </c>
      <c r="G28" s="149">
        <f>(G11*'TDCV Values'!$C$5)</f>
        <v>886.85791420049668</v>
      </c>
      <c r="H28" s="122">
        <f>(H11*'TDCV Values'!$D$5)</f>
        <v>802.49202197861518</v>
      </c>
    </row>
    <row r="29" spans="1:9" ht="13.5" customHeight="1">
      <c r="B29" s="2" t="s">
        <v>70</v>
      </c>
      <c r="C29" s="2" t="s">
        <v>69</v>
      </c>
      <c r="D29" s="23" t="s">
        <v>66</v>
      </c>
      <c r="E29" s="69">
        <f>(E12*'TDCV Values'!$C$5)</f>
        <v>2153.7713936213163</v>
      </c>
      <c r="F29" s="69">
        <f>(F12*'TDCV Values'!$C$5)</f>
        <v>1597.3398844880915</v>
      </c>
      <c r="G29" s="149">
        <f>(G12*'TDCV Values'!$C$5)</f>
        <v>952.85664265556341</v>
      </c>
      <c r="H29" s="122">
        <f>(H12*'TDCV Values'!$D$5)</f>
        <v>874.54502101659159</v>
      </c>
    </row>
    <row r="30" spans="1:9" ht="13.5" customHeight="1">
      <c r="B30" s="241" t="s">
        <v>75</v>
      </c>
      <c r="C30" s="242"/>
      <c r="D30" s="242"/>
      <c r="E30" s="242"/>
      <c r="F30" s="242"/>
      <c r="G30" s="242"/>
      <c r="H30" s="242"/>
      <c r="I30" t="s">
        <v>76</v>
      </c>
    </row>
    <row r="31" spans="1:9" ht="13.5" customHeight="1">
      <c r="B31" s="2" t="s">
        <v>64</v>
      </c>
      <c r="C31" s="2" t="s">
        <v>65</v>
      </c>
      <c r="D31" s="23" t="s">
        <v>71</v>
      </c>
      <c r="E31" s="16">
        <f>E13*365</f>
        <v>155.78264001868672</v>
      </c>
      <c r="F31" s="16">
        <f t="shared" ref="F31:H31" si="0">F13*365</f>
        <v>172.31107893004489</v>
      </c>
      <c r="G31" s="150">
        <f t="shared" si="0"/>
        <v>172.31107893004489</v>
      </c>
      <c r="H31" s="123">
        <f t="shared" si="0"/>
        <v>173.66538370996687</v>
      </c>
    </row>
    <row r="32" spans="1:9" ht="13.5" customHeight="1">
      <c r="B32" s="2" t="s">
        <v>64</v>
      </c>
      <c r="C32" s="2" t="s">
        <v>68</v>
      </c>
      <c r="D32" s="23" t="s">
        <v>71</v>
      </c>
      <c r="E32" s="16">
        <f t="shared" ref="E32:H36" si="1">E14*365</f>
        <v>174.29459248954151</v>
      </c>
      <c r="F32" s="16">
        <f t="shared" si="1"/>
        <v>191.0826129796317</v>
      </c>
      <c r="G32" s="150">
        <f t="shared" si="1"/>
        <v>191.0826129796317</v>
      </c>
      <c r="H32" s="123">
        <f t="shared" si="1"/>
        <v>199.00958795997323</v>
      </c>
    </row>
    <row r="33" spans="2:9" ht="13.5" customHeight="1">
      <c r="B33" s="2" t="s">
        <v>64</v>
      </c>
      <c r="C33" s="2" t="s">
        <v>69</v>
      </c>
      <c r="D33" s="23" t="s">
        <v>71</v>
      </c>
      <c r="E33" s="16">
        <f t="shared" si="1"/>
        <v>177.11469492758886</v>
      </c>
      <c r="F33" s="16">
        <f t="shared" si="1"/>
        <v>195.049316482254</v>
      </c>
      <c r="G33" s="150">
        <f t="shared" si="1"/>
        <v>195.049316482254</v>
      </c>
      <c r="H33" s="123">
        <f t="shared" si="1"/>
        <v>196.8601310330547</v>
      </c>
    </row>
    <row r="34" spans="2:9" ht="13.5" customHeight="1">
      <c r="B34" s="2" t="s">
        <v>70</v>
      </c>
      <c r="C34" s="2" t="s">
        <v>65</v>
      </c>
      <c r="D34" s="23" t="s">
        <v>71</v>
      </c>
      <c r="E34" s="16">
        <f t="shared" si="1"/>
        <v>103.97092936909048</v>
      </c>
      <c r="F34" s="16">
        <f t="shared" si="1"/>
        <v>106.25787182977324</v>
      </c>
      <c r="G34" s="150">
        <f t="shared" si="1"/>
        <v>106.25787182977324</v>
      </c>
      <c r="H34" s="123">
        <f t="shared" si="1"/>
        <v>108.10596923111189</v>
      </c>
    </row>
    <row r="35" spans="2:9" ht="13.5" customHeight="1">
      <c r="B35" s="2" t="s">
        <v>70</v>
      </c>
      <c r="C35" s="2" t="s">
        <v>68</v>
      </c>
      <c r="D35" s="23" t="s">
        <v>71</v>
      </c>
      <c r="E35" s="16">
        <f t="shared" si="1"/>
        <v>136.9058156755768</v>
      </c>
      <c r="F35" s="16">
        <f t="shared" si="1"/>
        <v>137.96643218303919</v>
      </c>
      <c r="G35" s="150">
        <f t="shared" si="1"/>
        <v>137.96643218303919</v>
      </c>
      <c r="H35" s="123">
        <f t="shared" si="1"/>
        <v>147.62134637966443</v>
      </c>
    </row>
    <row r="36" spans="2:9" ht="13.5" customHeight="1">
      <c r="B36" s="2" t="s">
        <v>70</v>
      </c>
      <c r="C36" s="2" t="s">
        <v>69</v>
      </c>
      <c r="D36" s="23" t="s">
        <v>71</v>
      </c>
      <c r="E36" s="16">
        <f t="shared" si="1"/>
        <v>122.41270806287491</v>
      </c>
      <c r="F36" s="16">
        <f t="shared" si="1"/>
        <v>125.33564757652866</v>
      </c>
      <c r="G36" s="150">
        <f t="shared" si="1"/>
        <v>125.33564757652866</v>
      </c>
      <c r="H36" s="123">
        <f t="shared" si="1"/>
        <v>127.71301478134477</v>
      </c>
    </row>
    <row r="37" spans="2:9" ht="13.5" customHeight="1">
      <c r="B37" s="241" t="s">
        <v>77</v>
      </c>
      <c r="C37" s="242"/>
      <c r="D37" s="242"/>
      <c r="E37" s="242"/>
      <c r="F37" s="242"/>
      <c r="G37" s="242"/>
      <c r="H37" s="242"/>
      <c r="I37" t="s">
        <v>78</v>
      </c>
    </row>
    <row r="38" spans="2:9" ht="13.5" customHeight="1">
      <c r="B38" s="2" t="s">
        <v>64</v>
      </c>
      <c r="C38" s="2" t="s">
        <v>65</v>
      </c>
      <c r="D38" s="2"/>
      <c r="E38" s="16">
        <f t="shared" ref="E38:H43" si="2">E24+E31</f>
        <v>2151.9289161895931</v>
      </c>
      <c r="F38" s="16">
        <f t="shared" si="2"/>
        <v>1667.9447329618167</v>
      </c>
      <c r="G38" s="150">
        <f t="shared" si="2"/>
        <v>1068.3982495951307</v>
      </c>
      <c r="H38" s="123">
        <f t="shared" si="2"/>
        <v>988.47333773967262</v>
      </c>
    </row>
    <row r="39" spans="2:9" ht="13.5" customHeight="1">
      <c r="B39" s="2" t="s">
        <v>64</v>
      </c>
      <c r="C39" s="2" t="s">
        <v>68</v>
      </c>
      <c r="D39" s="2"/>
      <c r="E39" s="16">
        <f t="shared" si="2"/>
        <v>2140.1167667373043</v>
      </c>
      <c r="F39" s="16">
        <f t="shared" si="2"/>
        <v>1653.0014534810996</v>
      </c>
      <c r="G39" s="150">
        <f t="shared" si="2"/>
        <v>1056.3506737372295</v>
      </c>
      <c r="H39" s="123">
        <f t="shared" si="2"/>
        <v>1001.0642953108237</v>
      </c>
    </row>
    <row r="40" spans="2:9" ht="13.5" customHeight="1">
      <c r="B40" s="2" t="s">
        <v>64</v>
      </c>
      <c r="C40" s="2" t="s">
        <v>69</v>
      </c>
      <c r="D40" s="2"/>
      <c r="E40" s="16">
        <f t="shared" si="2"/>
        <v>2279.5843306544002</v>
      </c>
      <c r="F40" s="16">
        <f t="shared" si="2"/>
        <v>1770.366019156186</v>
      </c>
      <c r="G40" s="150">
        <f t="shared" si="2"/>
        <v>1138.9250367185823</v>
      </c>
      <c r="H40" s="123">
        <f t="shared" si="2"/>
        <v>1054.5931236685731</v>
      </c>
    </row>
    <row r="41" spans="2:9" ht="13.5" customHeight="1">
      <c r="B41" s="2" t="s">
        <v>70</v>
      </c>
      <c r="C41" s="2" t="s">
        <v>65</v>
      </c>
      <c r="D41" s="2"/>
      <c r="E41" s="16">
        <f t="shared" si="2"/>
        <v>2148.874744300786</v>
      </c>
      <c r="F41" s="16">
        <f t="shared" si="2"/>
        <v>1622.8188681811284</v>
      </c>
      <c r="G41" s="150">
        <f t="shared" si="2"/>
        <v>1010.8734597112609</v>
      </c>
      <c r="H41" s="123">
        <f t="shared" si="2"/>
        <v>938.95496180268344</v>
      </c>
    </row>
    <row r="42" spans="2:9" ht="13.5" customHeight="1">
      <c r="B42" s="2" t="s">
        <v>70</v>
      </c>
      <c r="C42" s="2" t="s">
        <v>68</v>
      </c>
      <c r="D42" s="2"/>
      <c r="E42" s="16">
        <f t="shared" si="2"/>
        <v>2239.6088761985884</v>
      </c>
      <c r="F42" s="16">
        <f t="shared" si="2"/>
        <v>1680.9398327595043</v>
      </c>
      <c r="G42" s="150">
        <f t="shared" si="2"/>
        <v>1024.8243463835358</v>
      </c>
      <c r="H42" s="123">
        <f t="shared" si="2"/>
        <v>950.11336835827956</v>
      </c>
    </row>
    <row r="43" spans="2:9" ht="13.5" customHeight="1">
      <c r="B43" s="2" t="s">
        <v>70</v>
      </c>
      <c r="C43" s="2" t="s">
        <v>69</v>
      </c>
      <c r="D43" s="2"/>
      <c r="E43" s="16">
        <f t="shared" si="2"/>
        <v>2276.1841016841913</v>
      </c>
      <c r="F43" s="16">
        <f t="shared" si="2"/>
        <v>1722.67553206462</v>
      </c>
      <c r="G43" s="150">
        <f t="shared" si="2"/>
        <v>1078.1922902320921</v>
      </c>
      <c r="H43" s="123">
        <f t="shared" si="2"/>
        <v>1002.2580357979364</v>
      </c>
    </row>
    <row r="44" spans="2:9" ht="13.5" customHeight="1">
      <c r="B44" s="241" t="s">
        <v>77</v>
      </c>
      <c r="C44" s="242"/>
      <c r="D44" s="242"/>
      <c r="E44" s="242"/>
      <c r="F44" s="242"/>
      <c r="G44" s="242"/>
      <c r="H44" s="242"/>
      <c r="I44" t="s">
        <v>79</v>
      </c>
    </row>
    <row r="45" spans="2:9" ht="13.5" customHeight="1">
      <c r="B45" s="2" t="s">
        <v>80</v>
      </c>
      <c r="C45" s="2" t="s">
        <v>65</v>
      </c>
      <c r="D45" s="2"/>
      <c r="E45" s="16">
        <f>E38+E41</f>
        <v>4300.8036604903791</v>
      </c>
      <c r="F45" s="16">
        <f t="shared" ref="F45:H45" si="3">F38+F41</f>
        <v>3290.7636011429449</v>
      </c>
      <c r="G45" s="150">
        <f t="shared" si="3"/>
        <v>2079.2717093063916</v>
      </c>
      <c r="H45" s="123">
        <f t="shared" si="3"/>
        <v>1927.4282995423559</v>
      </c>
    </row>
    <row r="46" spans="2:9" ht="13.5" customHeight="1">
      <c r="B46" s="2" t="s">
        <v>80</v>
      </c>
      <c r="C46" s="2" t="s">
        <v>68</v>
      </c>
      <c r="D46" s="2"/>
      <c r="E46" s="16">
        <f t="shared" ref="E46:H47" si="4">E39+E42</f>
        <v>4379.7256429358931</v>
      </c>
      <c r="F46" s="16">
        <f t="shared" si="4"/>
        <v>3333.9412862406039</v>
      </c>
      <c r="G46" s="150">
        <f t="shared" si="4"/>
        <v>2081.1750201207651</v>
      </c>
      <c r="H46" s="123">
        <f t="shared" si="4"/>
        <v>1951.1776636691034</v>
      </c>
    </row>
    <row r="47" spans="2:9" ht="13.5" customHeight="1">
      <c r="B47" s="2" t="s">
        <v>80</v>
      </c>
      <c r="C47" s="2" t="s">
        <v>69</v>
      </c>
      <c r="D47" s="2"/>
      <c r="E47" s="16">
        <f t="shared" si="4"/>
        <v>4555.7684323385911</v>
      </c>
      <c r="F47" s="16">
        <f t="shared" si="4"/>
        <v>3493.041551220806</v>
      </c>
      <c r="G47" s="150">
        <f t="shared" si="4"/>
        <v>2217.1173269506744</v>
      </c>
      <c r="H47" s="123">
        <f t="shared" si="4"/>
        <v>2056.8511594665097</v>
      </c>
    </row>
    <row r="48" spans="2:9" ht="13.5" customHeight="1">
      <c r="E48" s="26"/>
      <c r="F48" s="26"/>
      <c r="G48" s="26"/>
      <c r="H48" s="124"/>
      <c r="I48" s="26"/>
    </row>
    <row r="49" spans="1:9" s="65" customFormat="1" ht="13.5" customHeight="1">
      <c r="A49" s="65" t="s">
        <v>81</v>
      </c>
      <c r="E49" s="70"/>
      <c r="F49" s="70"/>
      <c r="G49" s="70"/>
      <c r="H49" s="125"/>
      <c r="I49" s="70"/>
    </row>
    <row r="50" spans="1:9" ht="13.5" customHeight="1">
      <c r="E50" s="26"/>
      <c r="F50" s="26"/>
      <c r="G50" s="26"/>
      <c r="H50" s="124"/>
      <c r="I50" s="26"/>
    </row>
    <row r="51" spans="1:9" ht="13.5" customHeight="1">
      <c r="B51" s="8" t="s">
        <v>82</v>
      </c>
      <c r="D51" s="58">
        <v>8.77</v>
      </c>
      <c r="E51" s="26"/>
      <c r="F51" s="26"/>
      <c r="G51" s="26"/>
      <c r="H51" s="124"/>
    </row>
    <row r="52" spans="1:9" ht="13.5" customHeight="1">
      <c r="B52" s="8" t="s">
        <v>83</v>
      </c>
      <c r="D52" s="58">
        <f>D51/2</f>
        <v>4.3849999999999998</v>
      </c>
      <c r="E52" s="26"/>
      <c r="F52" s="26"/>
      <c r="G52" s="26"/>
      <c r="H52" s="124"/>
    </row>
    <row r="53" spans="1:9" ht="13.5" customHeight="1">
      <c r="B53" s="8" t="s">
        <v>84</v>
      </c>
      <c r="D53" s="58">
        <f>D51/2</f>
        <v>4.3849999999999998</v>
      </c>
      <c r="E53" s="26"/>
      <c r="F53" s="26"/>
      <c r="G53" s="26"/>
      <c r="H53" s="124"/>
    </row>
    <row r="54" spans="1:9" ht="13.5" customHeight="1">
      <c r="B54" s="8" t="s">
        <v>85</v>
      </c>
      <c r="D54" s="58">
        <f>D52/365</f>
        <v>1.2013698630136986E-2</v>
      </c>
      <c r="E54" s="26"/>
      <c r="F54" s="26"/>
      <c r="G54" s="26"/>
      <c r="H54" s="124"/>
    </row>
    <row r="55" spans="1:9" ht="13.5" customHeight="1">
      <c r="B55" s="8" t="s">
        <v>86</v>
      </c>
      <c r="D55" s="58">
        <f>D53/365</f>
        <v>1.2013698630136986E-2</v>
      </c>
      <c r="E55" s="26"/>
      <c r="F55" s="26"/>
      <c r="G55" s="26"/>
      <c r="H55" s="124"/>
    </row>
    <row r="56" spans="1:9" ht="13.5" customHeight="1">
      <c r="E56" s="26"/>
      <c r="F56" s="26"/>
      <c r="G56" s="26"/>
      <c r="H56" s="124"/>
    </row>
    <row r="57" spans="1:9" ht="13.5" customHeight="1">
      <c r="B57" s="8" t="s">
        <v>87</v>
      </c>
      <c r="E57" s="26"/>
      <c r="F57" s="26"/>
      <c r="G57" s="26"/>
      <c r="H57" s="124"/>
    </row>
    <row r="58" spans="1:9" ht="25.5">
      <c r="B58" s="2"/>
      <c r="C58" s="2"/>
      <c r="D58" s="2"/>
      <c r="E58" s="24" t="s">
        <v>50</v>
      </c>
      <c r="F58" s="24" t="s">
        <v>51</v>
      </c>
      <c r="G58" s="146" t="s">
        <v>52</v>
      </c>
      <c r="H58" s="117" t="s">
        <v>53</v>
      </c>
    </row>
    <row r="59" spans="1:9" ht="13.5" customHeight="1">
      <c r="B59" s="5" t="s">
        <v>55</v>
      </c>
      <c r="C59" s="5" t="s">
        <v>56</v>
      </c>
      <c r="D59" s="5" t="s">
        <v>57</v>
      </c>
      <c r="E59" s="22" t="s">
        <v>58</v>
      </c>
      <c r="F59" s="22" t="s">
        <v>59</v>
      </c>
      <c r="G59" s="147" t="s">
        <v>60</v>
      </c>
      <c r="H59" s="118" t="s">
        <v>61</v>
      </c>
      <c r="I59" t="s">
        <v>88</v>
      </c>
    </row>
    <row r="60" spans="1:9" ht="13.5" customHeight="1">
      <c r="B60" s="2" t="s">
        <v>64</v>
      </c>
      <c r="C60" s="2" t="s">
        <v>65</v>
      </c>
      <c r="D60" s="23" t="s">
        <v>66</v>
      </c>
      <c r="E60" s="71">
        <f t="shared" ref="E60:H66" si="5">E7</f>
        <v>0.68832630212789869</v>
      </c>
      <c r="F60" s="71">
        <f t="shared" si="5"/>
        <v>0.51573574276957646</v>
      </c>
      <c r="G60" s="151">
        <f t="shared" si="5"/>
        <v>0.30899557609140893</v>
      </c>
      <c r="H60" s="126">
        <f t="shared" si="5"/>
        <v>0.28096826001024333</v>
      </c>
    </row>
    <row r="61" spans="1:9" ht="13.5" customHeight="1">
      <c r="B61" s="2" t="s">
        <v>64</v>
      </c>
      <c r="C61" s="2" t="s">
        <v>68</v>
      </c>
      <c r="D61" s="23" t="s">
        <v>66</v>
      </c>
      <c r="E61" s="71">
        <f t="shared" si="5"/>
        <v>0.67786971525784923</v>
      </c>
      <c r="F61" s="71">
        <f t="shared" si="5"/>
        <v>0.50410994500050621</v>
      </c>
      <c r="G61" s="151">
        <f t="shared" si="5"/>
        <v>0.29836829681296478</v>
      </c>
      <c r="H61" s="126">
        <f t="shared" si="5"/>
        <v>0.27657058874167256</v>
      </c>
    </row>
    <row r="62" spans="1:9" ht="13.5" customHeight="1">
      <c r="B62" s="2" t="s">
        <v>64</v>
      </c>
      <c r="C62" s="2" t="s">
        <v>69</v>
      </c>
      <c r="D62" s="23" t="s">
        <v>66</v>
      </c>
      <c r="E62" s="71">
        <f t="shared" si="5"/>
        <v>0.7249895295609694</v>
      </c>
      <c r="F62" s="71">
        <f t="shared" si="5"/>
        <v>0.54321265609445935</v>
      </c>
      <c r="G62" s="151">
        <f t="shared" si="5"/>
        <v>0.32547438628838909</v>
      </c>
      <c r="H62" s="126">
        <f t="shared" si="5"/>
        <v>0.29576999746052357</v>
      </c>
    </row>
    <row r="63" spans="1:9" ht="13.5" customHeight="1">
      <c r="B63" s="2" t="s">
        <v>70</v>
      </c>
      <c r="C63" s="2" t="s">
        <v>65</v>
      </c>
      <c r="D63" s="23" t="s">
        <v>66</v>
      </c>
      <c r="E63" s="71">
        <f t="shared" si="5"/>
        <v>0.17040865124430798</v>
      </c>
      <c r="F63" s="71">
        <f t="shared" si="5"/>
        <v>0.12638008302927961</v>
      </c>
      <c r="G63" s="151">
        <f t="shared" si="5"/>
        <v>7.538463232345731E-2</v>
      </c>
      <c r="H63" s="126">
        <f t="shared" si="5"/>
        <v>6.9237416047630965E-2</v>
      </c>
    </row>
    <row r="64" spans="1:9" ht="13.5" customHeight="1">
      <c r="B64" s="2" t="s">
        <v>70</v>
      </c>
      <c r="C64" s="2" t="s">
        <v>68</v>
      </c>
      <c r="D64" s="23" t="s">
        <v>66</v>
      </c>
      <c r="E64" s="71">
        <f t="shared" si="5"/>
        <v>0.1752252550435843</v>
      </c>
      <c r="F64" s="71">
        <f t="shared" si="5"/>
        <v>0.12858111671470543</v>
      </c>
      <c r="G64" s="151">
        <f t="shared" si="5"/>
        <v>7.3904826183374725E-2</v>
      </c>
      <c r="H64" s="126">
        <f t="shared" si="5"/>
        <v>6.6874335164884599E-2</v>
      </c>
    </row>
    <row r="65" spans="2:9" ht="13.5" customHeight="1">
      <c r="B65" s="2" t="s">
        <v>70</v>
      </c>
      <c r="C65" s="2" t="s">
        <v>69</v>
      </c>
      <c r="D65" s="23" t="s">
        <v>66</v>
      </c>
      <c r="E65" s="71">
        <f t="shared" si="5"/>
        <v>0.17948094946844304</v>
      </c>
      <c r="F65" s="71">
        <f t="shared" si="5"/>
        <v>0.13311165704067429</v>
      </c>
      <c r="G65" s="151">
        <f t="shared" si="5"/>
        <v>7.9404720221296951E-2</v>
      </c>
      <c r="H65" s="126">
        <f t="shared" si="5"/>
        <v>7.2878751751382628E-2</v>
      </c>
    </row>
    <row r="66" spans="2:9" ht="13.5" customHeight="1">
      <c r="B66" s="2" t="s">
        <v>64</v>
      </c>
      <c r="C66" s="2" t="s">
        <v>65</v>
      </c>
      <c r="D66" s="23" t="s">
        <v>71</v>
      </c>
      <c r="E66" s="71">
        <f t="shared" si="5"/>
        <v>0.42680175347585403</v>
      </c>
      <c r="F66" s="71">
        <f t="shared" si="5"/>
        <v>0.47208514775354765</v>
      </c>
      <c r="G66" s="151">
        <f t="shared" si="5"/>
        <v>0.47208514775354765</v>
      </c>
      <c r="H66" s="126">
        <f t="shared" si="5"/>
        <v>0.47579557180812843</v>
      </c>
    </row>
    <row r="67" spans="2:9" ht="13.5" customHeight="1">
      <c r="B67" s="2" t="s">
        <v>64</v>
      </c>
      <c r="C67" s="2" t="s">
        <v>68</v>
      </c>
      <c r="D67" s="23" t="s">
        <v>71</v>
      </c>
      <c r="E67" s="72">
        <f>E14-$D$54</f>
        <v>0.46550573284805896</v>
      </c>
      <c r="F67" s="72">
        <f>F14-$D$54</f>
        <v>0.51150030953323755</v>
      </c>
      <c r="G67" s="152">
        <f>G14-$D$54</f>
        <v>0.51150030953323755</v>
      </c>
      <c r="H67" s="127">
        <f>H14-$D$54</f>
        <v>0.53321804920540605</v>
      </c>
    </row>
    <row r="68" spans="2:9" ht="13.5" customHeight="1">
      <c r="B68" s="2" t="s">
        <v>64</v>
      </c>
      <c r="C68" s="2" t="s">
        <v>69</v>
      </c>
      <c r="D68" s="23" t="s">
        <v>71</v>
      </c>
      <c r="E68" s="71">
        <f t="shared" ref="E68:H69" si="6">E15</f>
        <v>0.48524573952764072</v>
      </c>
      <c r="F68" s="71">
        <f t="shared" si="6"/>
        <v>0.53438168899247673</v>
      </c>
      <c r="G68" s="151">
        <f t="shared" si="6"/>
        <v>0.53438168899247673</v>
      </c>
      <c r="H68" s="126">
        <f t="shared" si="6"/>
        <v>0.53934282474809503</v>
      </c>
    </row>
    <row r="69" spans="2:9" ht="13.5" customHeight="1">
      <c r="B69" s="2" t="s">
        <v>70</v>
      </c>
      <c r="C69" s="2" t="s">
        <v>65</v>
      </c>
      <c r="D69" s="23" t="s">
        <v>71</v>
      </c>
      <c r="E69" s="71">
        <f t="shared" si="6"/>
        <v>0.28485186128517942</v>
      </c>
      <c r="F69" s="71">
        <f t="shared" si="6"/>
        <v>0.2911174570678719</v>
      </c>
      <c r="G69" s="151">
        <f t="shared" si="6"/>
        <v>0.2911174570678719</v>
      </c>
      <c r="H69" s="126">
        <f t="shared" si="6"/>
        <v>0.2961807376194846</v>
      </c>
    </row>
    <row r="70" spans="2:9" ht="13.5" customHeight="1">
      <c r="B70" s="2" t="s">
        <v>70</v>
      </c>
      <c r="C70" s="2" t="s">
        <v>68</v>
      </c>
      <c r="D70" s="23" t="s">
        <v>71</v>
      </c>
      <c r="E70" s="72">
        <f>E17-$D$55</f>
        <v>0.36307072787829264</v>
      </c>
      <c r="F70" s="72">
        <f>F17-$D$55</f>
        <v>0.36597652652887452</v>
      </c>
      <c r="G70" s="152">
        <f>G17-$D$55</f>
        <v>0.36597652652887452</v>
      </c>
      <c r="H70" s="127">
        <f>H17-$D$55</f>
        <v>0.39242834624565598</v>
      </c>
    </row>
    <row r="71" spans="2:9" ht="13.5" customHeight="1">
      <c r="B71" s="2" t="s">
        <v>70</v>
      </c>
      <c r="C71" s="2" t="s">
        <v>69</v>
      </c>
      <c r="D71" s="23" t="s">
        <v>71</v>
      </c>
      <c r="E71" s="71">
        <f>E18</f>
        <v>0.33537728236404085</v>
      </c>
      <c r="F71" s="71">
        <f>F18</f>
        <v>0.34338533582610592</v>
      </c>
      <c r="G71" s="151">
        <f>G18</f>
        <v>0.34338533582610592</v>
      </c>
      <c r="H71" s="126">
        <f>H18</f>
        <v>0.3498986706338213</v>
      </c>
    </row>
    <row r="72" spans="2:9" ht="13.5" customHeight="1">
      <c r="D72" s="12"/>
      <c r="E72" s="55"/>
      <c r="F72" s="55"/>
      <c r="G72" s="55"/>
      <c r="H72" s="120"/>
    </row>
    <row r="73" spans="2:9" ht="13.5" customHeight="1">
      <c r="B73" s="67" t="s">
        <v>72</v>
      </c>
      <c r="C73" s="68"/>
      <c r="D73" s="68"/>
      <c r="E73" s="68"/>
      <c r="F73" s="68"/>
      <c r="G73" s="68"/>
      <c r="H73" s="121"/>
    </row>
    <row r="74" spans="2:9" ht="25.5">
      <c r="B74" s="2"/>
      <c r="C74" s="2"/>
      <c r="D74" s="2"/>
      <c r="E74" s="24" t="s">
        <v>50</v>
      </c>
      <c r="F74" s="24" t="s">
        <v>51</v>
      </c>
      <c r="G74" s="146" t="s">
        <v>52</v>
      </c>
      <c r="H74" s="117" t="s">
        <v>53</v>
      </c>
    </row>
    <row r="75" spans="2:9" ht="13.5" customHeight="1">
      <c r="B75" s="5"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 t="s">
        <v>64</v>
      </c>
      <c r="C77" s="2" t="s">
        <v>65</v>
      </c>
      <c r="D77" s="23" t="s">
        <v>66</v>
      </c>
      <c r="E77" s="69">
        <f>(E60*'TDCV Values'!$C$4)</f>
        <v>1996.1462761709063</v>
      </c>
      <c r="F77" s="69">
        <f>(F60*'TDCV Values'!$C$4)</f>
        <v>1495.6336540317718</v>
      </c>
      <c r="G77" s="149">
        <f>(G60*'TDCV Values'!$C$4)</f>
        <v>896.08717066508586</v>
      </c>
      <c r="H77" s="122">
        <f>(H60*'TDCV Values'!$D$4)</f>
        <v>814.80795402970568</v>
      </c>
    </row>
    <row r="78" spans="2:9" ht="13.5" customHeight="1">
      <c r="B78" s="2" t="s">
        <v>64</v>
      </c>
      <c r="C78" s="2" t="s">
        <v>68</v>
      </c>
      <c r="D78" s="23" t="s">
        <v>66</v>
      </c>
      <c r="E78" s="69">
        <f>(E61*'TDCV Values'!$C$4)</f>
        <v>1965.8221742477629</v>
      </c>
      <c r="F78" s="69">
        <f>(F61*'TDCV Values'!$C$4)</f>
        <v>1461.9188405014679</v>
      </c>
      <c r="G78" s="149">
        <f>(G61*'TDCV Values'!$C$4)</f>
        <v>865.26806075759782</v>
      </c>
      <c r="H78" s="122">
        <f>(H61*'TDCV Values'!$D$4)</f>
        <v>802.05470735085044</v>
      </c>
    </row>
    <row r="79" spans="2:9" ht="13.5" customHeight="1">
      <c r="B79" s="2" t="s">
        <v>64</v>
      </c>
      <c r="C79" s="2" t="s">
        <v>69</v>
      </c>
      <c r="D79" s="23" t="s">
        <v>66</v>
      </c>
      <c r="E79" s="69">
        <f>(E62*'TDCV Values'!$C$4)</f>
        <v>2102.4696357268112</v>
      </c>
      <c r="F79" s="69">
        <f>(F62*'TDCV Values'!$C$4)</f>
        <v>1575.316702673932</v>
      </c>
      <c r="G79" s="149">
        <f>(G62*'TDCV Values'!$C$4)</f>
        <v>943.87572023632833</v>
      </c>
      <c r="H79" s="122">
        <f>(H62*'TDCV Values'!$D$4)</f>
        <v>857.73299263551837</v>
      </c>
    </row>
    <row r="80" spans="2:9" ht="13.5" customHeight="1">
      <c r="B80" s="2" t="s">
        <v>70</v>
      </c>
      <c r="C80" s="2" t="s">
        <v>65</v>
      </c>
      <c r="D80" s="23" t="s">
        <v>66</v>
      </c>
      <c r="E80" s="69">
        <f>(E63*'TDCV Values'!$C$5)</f>
        <v>2044.9038149316957</v>
      </c>
      <c r="F80" s="69">
        <f>(F63*'TDCV Values'!$C$5)</f>
        <v>1516.5609963513552</v>
      </c>
      <c r="G80" s="149">
        <f>(G63*'TDCV Values'!$C$5)</f>
        <v>904.61558788148773</v>
      </c>
      <c r="H80" s="122">
        <f>(H63*'TDCV Values'!$D$5)</f>
        <v>830.84899257157156</v>
      </c>
    </row>
    <row r="81" spans="2:9" ht="13.5" customHeight="1">
      <c r="B81" s="2" t="s">
        <v>70</v>
      </c>
      <c r="C81" s="2" t="s">
        <v>68</v>
      </c>
      <c r="D81" s="23" t="s">
        <v>66</v>
      </c>
      <c r="E81" s="69">
        <f>(E64*'TDCV Values'!$C$5)</f>
        <v>2102.7030605230116</v>
      </c>
      <c r="F81" s="69">
        <f>(F64*'TDCV Values'!$C$5)</f>
        <v>1542.9734005764651</v>
      </c>
      <c r="G81" s="149">
        <f>(G64*'TDCV Values'!$C$5)</f>
        <v>886.85791420049668</v>
      </c>
      <c r="H81" s="122">
        <f>(H64*'TDCV Values'!$D$5)</f>
        <v>802.49202197861518</v>
      </c>
    </row>
    <row r="82" spans="2:9" ht="13.5" customHeight="1">
      <c r="B82" s="2" t="s">
        <v>70</v>
      </c>
      <c r="C82" s="2" t="s">
        <v>69</v>
      </c>
      <c r="D82" s="23" t="s">
        <v>66</v>
      </c>
      <c r="E82" s="69">
        <f>(E65*'TDCV Values'!$C$5)</f>
        <v>2153.7713936213163</v>
      </c>
      <c r="F82" s="69">
        <f>(F65*'TDCV Values'!$C$5)</f>
        <v>1597.3398844880915</v>
      </c>
      <c r="G82" s="149">
        <f>(G65*'TDCV Values'!$C$5)</f>
        <v>952.85664265556341</v>
      </c>
      <c r="H82" s="122">
        <f>(H65*'TDCV Values'!$D$5)</f>
        <v>874.54502101659159</v>
      </c>
    </row>
    <row r="83" spans="2:9" ht="13.5" customHeight="1">
      <c r="B83" s="241" t="s">
        <v>75</v>
      </c>
      <c r="C83" s="255"/>
      <c r="D83" s="255"/>
      <c r="E83" s="255"/>
      <c r="F83" s="255"/>
      <c r="G83" s="255"/>
      <c r="H83" s="255"/>
      <c r="I83" t="s">
        <v>76</v>
      </c>
    </row>
    <row r="84" spans="2:9" ht="13.5" customHeight="1">
      <c r="B84" s="2" t="s">
        <v>64</v>
      </c>
      <c r="C84" s="2" t="s">
        <v>65</v>
      </c>
      <c r="D84" s="23" t="s">
        <v>71</v>
      </c>
      <c r="E84" s="16">
        <f>E66*365</f>
        <v>155.78264001868672</v>
      </c>
      <c r="F84" s="16">
        <f t="shared" ref="F84:H84" si="7">F66*365</f>
        <v>172.31107893004489</v>
      </c>
      <c r="G84" s="150">
        <f t="shared" si="7"/>
        <v>172.31107893004489</v>
      </c>
      <c r="H84" s="123">
        <f t="shared" si="7"/>
        <v>173.66538370996687</v>
      </c>
    </row>
    <row r="85" spans="2:9" ht="13.5" customHeight="1">
      <c r="B85" s="2" t="s">
        <v>64</v>
      </c>
      <c r="C85" s="2" t="s">
        <v>68</v>
      </c>
      <c r="D85" s="23" t="s">
        <v>71</v>
      </c>
      <c r="E85" s="16">
        <f t="shared" ref="E85:H89" si="8">E67*365</f>
        <v>169.90959248954152</v>
      </c>
      <c r="F85" s="16">
        <f t="shared" si="8"/>
        <v>186.69761297963171</v>
      </c>
      <c r="G85" s="150">
        <f t="shared" si="8"/>
        <v>186.69761297963171</v>
      </c>
      <c r="H85" s="123">
        <f t="shared" si="8"/>
        <v>194.62458795997321</v>
      </c>
    </row>
    <row r="86" spans="2:9" ht="13.5" customHeight="1">
      <c r="B86" s="2" t="s">
        <v>64</v>
      </c>
      <c r="C86" s="2" t="s">
        <v>69</v>
      </c>
      <c r="D86" s="23" t="s">
        <v>71</v>
      </c>
      <c r="E86" s="16">
        <f t="shared" si="8"/>
        <v>177.11469492758886</v>
      </c>
      <c r="F86" s="16">
        <f t="shared" si="8"/>
        <v>195.049316482254</v>
      </c>
      <c r="G86" s="150">
        <f t="shared" si="8"/>
        <v>195.049316482254</v>
      </c>
      <c r="H86" s="123">
        <f t="shared" si="8"/>
        <v>196.8601310330547</v>
      </c>
    </row>
    <row r="87" spans="2:9" ht="13.5" customHeight="1">
      <c r="B87" s="2" t="s">
        <v>70</v>
      </c>
      <c r="C87" s="2" t="s">
        <v>65</v>
      </c>
      <c r="D87" s="23" t="s">
        <v>71</v>
      </c>
      <c r="E87" s="16">
        <f t="shared" si="8"/>
        <v>103.97092936909048</v>
      </c>
      <c r="F87" s="16">
        <f t="shared" si="8"/>
        <v>106.25787182977324</v>
      </c>
      <c r="G87" s="150">
        <f t="shared" si="8"/>
        <v>106.25787182977324</v>
      </c>
      <c r="H87" s="123">
        <f t="shared" si="8"/>
        <v>108.10596923111189</v>
      </c>
    </row>
    <row r="88" spans="2:9" ht="13.5" customHeight="1">
      <c r="B88" s="2" t="s">
        <v>70</v>
      </c>
      <c r="C88" s="2" t="s">
        <v>68</v>
      </c>
      <c r="D88" s="23" t="s">
        <v>71</v>
      </c>
      <c r="E88" s="16">
        <f t="shared" si="8"/>
        <v>132.52081567557681</v>
      </c>
      <c r="F88" s="16">
        <f t="shared" si="8"/>
        <v>133.5814321830392</v>
      </c>
      <c r="G88" s="150">
        <f t="shared" si="8"/>
        <v>133.5814321830392</v>
      </c>
      <c r="H88" s="123">
        <f t="shared" si="8"/>
        <v>143.23634637966444</v>
      </c>
    </row>
    <row r="89" spans="2:9" ht="13.5" customHeight="1">
      <c r="B89" s="2" t="s">
        <v>70</v>
      </c>
      <c r="C89" s="2" t="s">
        <v>69</v>
      </c>
      <c r="D89" s="23" t="s">
        <v>71</v>
      </c>
      <c r="E89" s="16">
        <f t="shared" si="8"/>
        <v>122.41270806287491</v>
      </c>
      <c r="F89" s="16">
        <f t="shared" si="8"/>
        <v>125.33564757652866</v>
      </c>
      <c r="G89" s="150">
        <f t="shared" si="8"/>
        <v>125.33564757652866</v>
      </c>
      <c r="H89" s="123">
        <f t="shared" si="8"/>
        <v>127.71301478134477</v>
      </c>
    </row>
    <row r="90" spans="2:9" ht="13.5" customHeight="1">
      <c r="B90" s="241" t="s">
        <v>77</v>
      </c>
      <c r="C90" s="242"/>
      <c r="D90" s="242"/>
      <c r="E90" s="242"/>
      <c r="F90" s="242"/>
      <c r="G90" s="242"/>
      <c r="H90" s="242"/>
      <c r="I90" t="s">
        <v>78</v>
      </c>
    </row>
    <row r="91" spans="2:9" ht="13.5" customHeight="1">
      <c r="B91" s="2" t="s">
        <v>64</v>
      </c>
      <c r="C91" s="2" t="s">
        <v>65</v>
      </c>
      <c r="D91" s="2"/>
      <c r="E91" s="16">
        <f t="shared" ref="E91:H96" si="9">E77+E84</f>
        <v>2151.9289161895931</v>
      </c>
      <c r="F91" s="16">
        <f t="shared" si="9"/>
        <v>1667.9447329618167</v>
      </c>
      <c r="G91" s="150">
        <f t="shared" si="9"/>
        <v>1068.3982495951307</v>
      </c>
      <c r="H91" s="123">
        <f t="shared" si="9"/>
        <v>988.47333773967262</v>
      </c>
    </row>
    <row r="92" spans="2:9" ht="13.5" customHeight="1">
      <c r="B92" s="2" t="s">
        <v>64</v>
      </c>
      <c r="C92" s="2" t="s">
        <v>68</v>
      </c>
      <c r="D92" s="2"/>
      <c r="E92" s="16">
        <f t="shared" si="9"/>
        <v>2135.7317667373045</v>
      </c>
      <c r="F92" s="16">
        <f t="shared" si="9"/>
        <v>1648.6164534810996</v>
      </c>
      <c r="G92" s="150">
        <f t="shared" si="9"/>
        <v>1051.9656737372295</v>
      </c>
      <c r="H92" s="123">
        <f t="shared" si="9"/>
        <v>996.67929531082359</v>
      </c>
    </row>
    <row r="93" spans="2:9" ht="13.5" customHeight="1">
      <c r="B93" s="2" t="s">
        <v>64</v>
      </c>
      <c r="C93" s="2" t="s">
        <v>69</v>
      </c>
      <c r="D93" s="2"/>
      <c r="E93" s="16">
        <f t="shared" si="9"/>
        <v>2279.5843306544002</v>
      </c>
      <c r="F93" s="16">
        <f t="shared" si="9"/>
        <v>1770.366019156186</v>
      </c>
      <c r="G93" s="150">
        <f t="shared" si="9"/>
        <v>1138.9250367185823</v>
      </c>
      <c r="H93" s="123">
        <f t="shared" si="9"/>
        <v>1054.5931236685731</v>
      </c>
    </row>
    <row r="94" spans="2:9" ht="13.5" customHeight="1">
      <c r="B94" s="2" t="s">
        <v>70</v>
      </c>
      <c r="C94" s="2" t="s">
        <v>65</v>
      </c>
      <c r="D94" s="2"/>
      <c r="E94" s="16">
        <f t="shared" si="9"/>
        <v>2148.874744300786</v>
      </c>
      <c r="F94" s="16">
        <f t="shared" si="9"/>
        <v>1622.8188681811284</v>
      </c>
      <c r="G94" s="150">
        <f t="shared" si="9"/>
        <v>1010.8734597112609</v>
      </c>
      <c r="H94" s="123">
        <f t="shared" si="9"/>
        <v>938.95496180268344</v>
      </c>
    </row>
    <row r="95" spans="2:9" ht="13.5" customHeight="1">
      <c r="B95" s="2" t="s">
        <v>70</v>
      </c>
      <c r="C95" s="2" t="s">
        <v>68</v>
      </c>
      <c r="D95" s="2"/>
      <c r="E95" s="16">
        <f t="shared" si="9"/>
        <v>2235.2238761985882</v>
      </c>
      <c r="F95" s="16">
        <f t="shared" si="9"/>
        <v>1676.5548327595043</v>
      </c>
      <c r="G95" s="150">
        <f t="shared" si="9"/>
        <v>1020.4393463835358</v>
      </c>
      <c r="H95" s="123">
        <f t="shared" si="9"/>
        <v>945.72836835827957</v>
      </c>
    </row>
    <row r="96" spans="2:9" ht="13.5" customHeight="1">
      <c r="B96" s="2" t="s">
        <v>70</v>
      </c>
      <c r="C96" s="2" t="s">
        <v>69</v>
      </c>
      <c r="D96" s="2"/>
      <c r="E96" s="16">
        <f t="shared" si="9"/>
        <v>2276.1841016841913</v>
      </c>
      <c r="F96" s="16">
        <f t="shared" si="9"/>
        <v>1722.67553206462</v>
      </c>
      <c r="G96" s="150">
        <f t="shared" si="9"/>
        <v>1078.1922902320921</v>
      </c>
      <c r="H96" s="123">
        <f t="shared" si="9"/>
        <v>1002.2580357979364</v>
      </c>
    </row>
    <row r="97" spans="1:14" ht="13.5" customHeight="1">
      <c r="B97" s="251" t="s">
        <v>77</v>
      </c>
      <c r="C97" s="251"/>
      <c r="D97" s="251"/>
      <c r="E97" s="251"/>
      <c r="F97" s="251"/>
      <c r="G97" s="251"/>
      <c r="H97" s="251"/>
      <c r="I97" t="s">
        <v>79</v>
      </c>
    </row>
    <row r="98" spans="1:14" ht="13.5" customHeight="1">
      <c r="B98" s="2" t="s">
        <v>80</v>
      </c>
      <c r="C98" s="2" t="s">
        <v>65</v>
      </c>
      <c r="D98" s="2"/>
      <c r="E98" s="16">
        <f>E91+E94</f>
        <v>4300.8036604903791</v>
      </c>
      <c r="F98" s="16">
        <f t="shared" ref="F98:H98" si="10">F91+F94</f>
        <v>3290.7636011429449</v>
      </c>
      <c r="G98" s="150">
        <f t="shared" si="10"/>
        <v>2079.2717093063916</v>
      </c>
      <c r="H98" s="123">
        <f t="shared" si="10"/>
        <v>1927.4282995423559</v>
      </c>
    </row>
    <row r="99" spans="1:14" ht="13.5" customHeight="1">
      <c r="B99" s="2" t="s">
        <v>80</v>
      </c>
      <c r="C99" s="2" t="s">
        <v>68</v>
      </c>
      <c r="D99" s="2"/>
      <c r="E99" s="16">
        <f t="shared" ref="E99:H100" si="11">E92+E95</f>
        <v>4370.9556429358927</v>
      </c>
      <c r="F99" s="16">
        <f t="shared" si="11"/>
        <v>3325.1712862406039</v>
      </c>
      <c r="G99" s="150">
        <f t="shared" si="11"/>
        <v>2072.4050201207656</v>
      </c>
      <c r="H99" s="123">
        <f t="shared" si="11"/>
        <v>1942.4076636691032</v>
      </c>
    </row>
    <row r="100" spans="1:14" ht="13.5" customHeight="1">
      <c r="B100" s="2" t="s">
        <v>80</v>
      </c>
      <c r="C100" s="2" t="s">
        <v>69</v>
      </c>
      <c r="D100" s="2"/>
      <c r="E100" s="16">
        <f t="shared" si="11"/>
        <v>4555.7684323385911</v>
      </c>
      <c r="F100" s="16">
        <f t="shared" si="11"/>
        <v>3493.041551220806</v>
      </c>
      <c r="G100" s="150">
        <f t="shared" si="11"/>
        <v>2217.1173269506744</v>
      </c>
      <c r="H100" s="123">
        <f t="shared" si="11"/>
        <v>2056.8511594665097</v>
      </c>
    </row>
    <row r="101" spans="1:14" ht="13.5" customHeight="1">
      <c r="E101" s="26"/>
      <c r="F101" s="26"/>
      <c r="G101" s="26"/>
      <c r="H101" s="124"/>
    </row>
    <row r="102" spans="1:14" s="65" customFormat="1">
      <c r="A102" s="65" t="s">
        <v>90</v>
      </c>
      <c r="E102" s="70"/>
      <c r="F102" s="70"/>
      <c r="G102" s="70"/>
      <c r="H102" s="125"/>
    </row>
    <row r="103" spans="1:14">
      <c r="E103" s="26"/>
      <c r="F103" s="26"/>
      <c r="G103" s="26"/>
      <c r="H103" s="124"/>
    </row>
    <row r="104" spans="1:14">
      <c r="B104" s="8" t="s">
        <v>82</v>
      </c>
      <c r="D104" s="58">
        <f>D51</f>
        <v>8.77</v>
      </c>
      <c r="F104" s="18"/>
      <c r="I104" t="s">
        <v>91</v>
      </c>
    </row>
    <row r="105" spans="1:14">
      <c r="B105" s="8" t="s">
        <v>83</v>
      </c>
      <c r="D105" s="58">
        <f t="shared" ref="D105:D108" si="12">D52</f>
        <v>4.3849999999999998</v>
      </c>
    </row>
    <row r="106" spans="1:14">
      <c r="B106" s="8" t="s">
        <v>84</v>
      </c>
      <c r="D106" s="58">
        <f t="shared" si="12"/>
        <v>4.3849999999999998</v>
      </c>
    </row>
    <row r="107" spans="1:14">
      <c r="B107" s="8" t="s">
        <v>85</v>
      </c>
      <c r="D107" s="58">
        <f>D54</f>
        <v>1.2013698630136986E-2</v>
      </c>
    </row>
    <row r="108" spans="1:14">
      <c r="B108" s="8" t="s">
        <v>86</v>
      </c>
      <c r="C108" s="18"/>
      <c r="D108" s="58">
        <f t="shared" si="12"/>
        <v>1.2013698630136986E-2</v>
      </c>
    </row>
    <row r="109" spans="1:14">
      <c r="E109" s="26"/>
      <c r="F109" s="26"/>
      <c r="G109" s="26"/>
      <c r="H109" s="124"/>
      <c r="I109" s="26"/>
    </row>
    <row r="110" spans="1:14">
      <c r="B110" s="67" t="s">
        <v>92</v>
      </c>
      <c r="C110" s="68"/>
      <c r="D110" s="59"/>
      <c r="E110" s="73"/>
      <c r="F110" s="73"/>
      <c r="G110" s="73"/>
      <c r="H110" s="128"/>
    </row>
    <row r="111" spans="1:14" ht="63.75" customHeight="1">
      <c r="B111" s="2"/>
      <c r="C111" s="2"/>
      <c r="D111" s="2"/>
      <c r="E111" s="24" t="s">
        <v>50</v>
      </c>
      <c r="F111" s="24" t="s">
        <v>51</v>
      </c>
      <c r="G111" s="146" t="s">
        <v>52</v>
      </c>
      <c r="H111" s="117" t="s">
        <v>53</v>
      </c>
      <c r="I111" s="74"/>
      <c r="K111" s="74"/>
      <c r="L111" s="74"/>
      <c r="M111" s="74"/>
      <c r="N111" s="74"/>
    </row>
    <row r="112" spans="1:14">
      <c r="B112" s="5" t="s">
        <v>55</v>
      </c>
      <c r="C112" s="5" t="s">
        <v>93</v>
      </c>
      <c r="D112" s="5" t="s">
        <v>57</v>
      </c>
      <c r="E112" s="22" t="s">
        <v>58</v>
      </c>
      <c r="F112" s="22" t="s">
        <v>59</v>
      </c>
      <c r="G112" s="147" t="s">
        <v>60</v>
      </c>
      <c r="H112" s="118" t="s">
        <v>61</v>
      </c>
      <c r="I112" t="s">
        <v>94</v>
      </c>
    </row>
    <row r="113" spans="2:14">
      <c r="B113" s="2" t="s">
        <v>64</v>
      </c>
      <c r="C113" s="2" t="s">
        <v>65</v>
      </c>
      <c r="D113" s="2" t="s">
        <v>71</v>
      </c>
      <c r="E113" s="16">
        <f>'Customer Numbers - South East'!$D$17*$D$107</f>
        <v>1.3002963956953684E-3</v>
      </c>
      <c r="F113" s="16">
        <f>'Customer Numbers - South East'!$D$17*$D$107</f>
        <v>1.3002963956953684E-3</v>
      </c>
      <c r="G113" s="150">
        <f>'Customer Numbers - South East'!$D$17*$D$107</f>
        <v>1.3002963956953684E-3</v>
      </c>
      <c r="H113" s="123">
        <f>'Customer Numbers - South East'!$D$17*$D$107</f>
        <v>1.3002963956953684E-3</v>
      </c>
      <c r="I113" s="75"/>
      <c r="K113" s="75"/>
      <c r="L113" s="75"/>
      <c r="M113" s="75"/>
      <c r="N113" s="75"/>
    </row>
    <row r="114" spans="2:14">
      <c r="B114" s="2" t="s">
        <v>64</v>
      </c>
      <c r="C114" s="2" t="s">
        <v>68</v>
      </c>
      <c r="D114" s="2" t="s">
        <v>71</v>
      </c>
      <c r="E114" s="16">
        <f>'Customer Numbers - South East'!$D$17*$D$107</f>
        <v>1.3002963956953684E-3</v>
      </c>
      <c r="F114" s="16">
        <f>'Customer Numbers - South East'!$D$17*$D$107</f>
        <v>1.3002963956953684E-3</v>
      </c>
      <c r="G114" s="150">
        <f>'Customer Numbers - South East'!$D$17*$D$107</f>
        <v>1.3002963956953684E-3</v>
      </c>
      <c r="H114" s="123">
        <f>'Customer Numbers - South East'!$D$17*$D$107</f>
        <v>1.3002963956953684E-3</v>
      </c>
      <c r="I114" s="75"/>
      <c r="K114" s="75"/>
      <c r="L114" s="75"/>
      <c r="M114" s="75"/>
      <c r="N114" s="75"/>
    </row>
    <row r="115" spans="2:14">
      <c r="B115" s="2" t="s">
        <v>64</v>
      </c>
      <c r="C115" s="2" t="s">
        <v>95</v>
      </c>
      <c r="D115" s="23" t="s">
        <v>71</v>
      </c>
      <c r="E115" s="16">
        <f>'Customer Numbers - South East'!$D$17*$D$107</f>
        <v>1.3002963956953684E-3</v>
      </c>
      <c r="F115" s="16">
        <f>'Customer Numbers - South East'!$D$17*$D$107</f>
        <v>1.3002963956953684E-3</v>
      </c>
      <c r="G115" s="150">
        <f>'Customer Numbers - South East'!$D$17*$D$107</f>
        <v>1.3002963956953684E-3</v>
      </c>
      <c r="H115" s="123">
        <f>'Customer Numbers - South East'!$D$17*$D$107</f>
        <v>1.3002963956953684E-3</v>
      </c>
      <c r="I115" s="75"/>
      <c r="K115" s="75"/>
      <c r="L115" s="75"/>
      <c r="M115" s="75"/>
      <c r="N115" s="75"/>
    </row>
    <row r="116" spans="2:14">
      <c r="B116" s="2" t="s">
        <v>70</v>
      </c>
      <c r="C116" s="2" t="s">
        <v>65</v>
      </c>
      <c r="D116" s="2" t="s">
        <v>71</v>
      </c>
      <c r="E116" s="16">
        <f>'Customer Numbers - South East'!$D$22*$D$108</f>
        <v>1.1998126596162837E-3</v>
      </c>
      <c r="F116" s="16">
        <f>'Customer Numbers - South East'!$D$22*$D$108</f>
        <v>1.1998126596162837E-3</v>
      </c>
      <c r="G116" s="150">
        <f>'Customer Numbers - South East'!$D$22*$D$108</f>
        <v>1.1998126596162837E-3</v>
      </c>
      <c r="H116" s="123">
        <f>'Customer Numbers - South East'!$D$22*$D$108</f>
        <v>1.1998126596162837E-3</v>
      </c>
      <c r="I116" s="75"/>
      <c r="K116" s="75"/>
      <c r="L116" s="75"/>
      <c r="M116" s="75"/>
      <c r="N116" s="75"/>
    </row>
    <row r="117" spans="2:14">
      <c r="B117" s="2" t="s">
        <v>70</v>
      </c>
      <c r="C117" s="2" t="s">
        <v>68</v>
      </c>
      <c r="D117" s="2" t="s">
        <v>71</v>
      </c>
      <c r="E117" s="16">
        <f>'Customer Numbers - South East'!$D$22*$D$108</f>
        <v>1.1998126596162837E-3</v>
      </c>
      <c r="F117" s="16">
        <f>'Customer Numbers - South East'!$D$22*$D$108</f>
        <v>1.1998126596162837E-3</v>
      </c>
      <c r="G117" s="150">
        <f>'Customer Numbers - South East'!$D$22*$D$108</f>
        <v>1.1998126596162837E-3</v>
      </c>
      <c r="H117" s="123">
        <f>'Customer Numbers - South East'!$D$22*$D$108</f>
        <v>1.1998126596162837E-3</v>
      </c>
      <c r="I117" s="75"/>
      <c r="K117" s="75"/>
      <c r="L117" s="75"/>
      <c r="M117" s="75"/>
      <c r="N117" s="75"/>
    </row>
    <row r="118" spans="2:14">
      <c r="B118" s="2" t="s">
        <v>70</v>
      </c>
      <c r="C118" s="2" t="s">
        <v>95</v>
      </c>
      <c r="D118" s="23" t="s">
        <v>71</v>
      </c>
      <c r="E118" s="16">
        <f>'Customer Numbers - South East'!$D$22*$D$108</f>
        <v>1.1998126596162837E-3</v>
      </c>
      <c r="F118" s="16">
        <f>'Customer Numbers - South East'!$D$22*$D$108</f>
        <v>1.1998126596162837E-3</v>
      </c>
      <c r="G118" s="150">
        <f>'Customer Numbers - South East'!$D$22*$D$108</f>
        <v>1.1998126596162837E-3</v>
      </c>
      <c r="H118" s="123">
        <f>'Customer Numbers - South East'!$D$22*$D$108</f>
        <v>1.1998126596162837E-3</v>
      </c>
      <c r="I118" s="75"/>
      <c r="K118" s="75"/>
      <c r="L118" s="75"/>
      <c r="M118" s="75"/>
      <c r="N118" s="75"/>
    </row>
    <row r="119" spans="2:14">
      <c r="D119" s="12"/>
      <c r="E119" s="26"/>
      <c r="F119" s="26"/>
      <c r="G119" s="26"/>
      <c r="H119" s="124"/>
    </row>
    <row r="120" spans="2:14">
      <c r="B120" s="8" t="s">
        <v>96</v>
      </c>
      <c r="F120" s="9"/>
      <c r="I120" s="18"/>
    </row>
    <row r="121" spans="2:14" ht="25.5">
      <c r="B121" s="2"/>
      <c r="C121" s="2"/>
      <c r="D121" s="2"/>
      <c r="E121" s="24" t="s">
        <v>50</v>
      </c>
      <c r="F121" s="24" t="s">
        <v>51</v>
      </c>
      <c r="G121" s="146" t="s">
        <v>52</v>
      </c>
      <c r="H121" s="117" t="s">
        <v>53</v>
      </c>
      <c r="I121" s="18"/>
    </row>
    <row r="122" spans="2:14">
      <c r="B122" s="5" t="s">
        <v>55</v>
      </c>
      <c r="C122" s="5" t="s">
        <v>56</v>
      </c>
      <c r="D122" s="5" t="s">
        <v>57</v>
      </c>
      <c r="E122" s="22" t="s">
        <v>58</v>
      </c>
      <c r="F122" s="22" t="s">
        <v>59</v>
      </c>
      <c r="G122" s="147" t="s">
        <v>60</v>
      </c>
      <c r="H122" s="118" t="s">
        <v>61</v>
      </c>
      <c r="I122" s="76" t="s">
        <v>97</v>
      </c>
      <c r="K122" s="75"/>
      <c r="L122" s="75"/>
      <c r="M122" s="75"/>
      <c r="N122" s="75"/>
    </row>
    <row r="123" spans="2:14">
      <c r="B123" s="2" t="s">
        <v>64</v>
      </c>
      <c r="C123" s="2" t="s">
        <v>65</v>
      </c>
      <c r="D123" s="23" t="s">
        <v>66</v>
      </c>
      <c r="E123" s="16">
        <f>E60</f>
        <v>0.68832630212789869</v>
      </c>
      <c r="F123" s="16">
        <f t="shared" ref="F123:H128" si="13">F7</f>
        <v>0.51573574276957646</v>
      </c>
      <c r="G123" s="150">
        <f t="shared" si="13"/>
        <v>0.30899557609140893</v>
      </c>
      <c r="H123" s="123">
        <f t="shared" si="13"/>
        <v>0.28096826001024333</v>
      </c>
      <c r="K123" s="75"/>
      <c r="L123" s="75"/>
      <c r="M123" s="75"/>
      <c r="N123" s="75"/>
    </row>
    <row r="124" spans="2:14">
      <c r="B124" s="2" t="s">
        <v>64</v>
      </c>
      <c r="C124" s="2" t="s">
        <v>68</v>
      </c>
      <c r="D124" s="23" t="s">
        <v>66</v>
      </c>
      <c r="E124" s="16">
        <f t="shared" ref="E124:E127" si="14">E61</f>
        <v>0.67786971525784923</v>
      </c>
      <c r="F124" s="16">
        <f t="shared" si="13"/>
        <v>0.50410994500050621</v>
      </c>
      <c r="G124" s="150">
        <f t="shared" si="13"/>
        <v>0.29836829681296478</v>
      </c>
      <c r="H124" s="123">
        <f t="shared" si="13"/>
        <v>0.27657058874167256</v>
      </c>
      <c r="J124" s="75"/>
      <c r="K124" s="75"/>
      <c r="L124" s="75"/>
      <c r="M124" s="75"/>
      <c r="N124" s="75"/>
    </row>
    <row r="125" spans="2:14">
      <c r="B125" s="2" t="s">
        <v>64</v>
      </c>
      <c r="C125" s="2" t="s">
        <v>69</v>
      </c>
      <c r="D125" s="23" t="s">
        <v>66</v>
      </c>
      <c r="E125" s="16">
        <f t="shared" si="14"/>
        <v>0.7249895295609694</v>
      </c>
      <c r="F125" s="16">
        <f t="shared" si="13"/>
        <v>0.54321265609445935</v>
      </c>
      <c r="G125" s="150">
        <f t="shared" si="13"/>
        <v>0.32547438628838909</v>
      </c>
      <c r="H125" s="123">
        <f t="shared" si="13"/>
        <v>0.29576999746052357</v>
      </c>
      <c r="J125" s="75"/>
      <c r="K125" s="75"/>
      <c r="L125" s="75"/>
      <c r="M125" s="75"/>
      <c r="N125" s="75"/>
    </row>
    <row r="126" spans="2:14">
      <c r="B126" s="2" t="s">
        <v>70</v>
      </c>
      <c r="C126" s="2" t="s">
        <v>65</v>
      </c>
      <c r="D126" s="23" t="s">
        <v>66</v>
      </c>
      <c r="E126" s="16">
        <f t="shared" si="14"/>
        <v>0.17040865124430798</v>
      </c>
      <c r="F126" s="16">
        <f t="shared" si="13"/>
        <v>0.12638008302927961</v>
      </c>
      <c r="G126" s="150">
        <f t="shared" si="13"/>
        <v>7.538463232345731E-2</v>
      </c>
      <c r="H126" s="123">
        <f t="shared" si="13"/>
        <v>6.9237416047630965E-2</v>
      </c>
      <c r="J126" s="75"/>
      <c r="K126" s="75"/>
      <c r="L126" s="75"/>
      <c r="M126" s="75"/>
      <c r="N126" s="75"/>
    </row>
    <row r="127" spans="2:14">
      <c r="B127" s="2" t="s">
        <v>70</v>
      </c>
      <c r="C127" s="2" t="s">
        <v>68</v>
      </c>
      <c r="D127" s="23" t="s">
        <v>66</v>
      </c>
      <c r="E127" s="16">
        <f t="shared" si="14"/>
        <v>0.1752252550435843</v>
      </c>
      <c r="F127" s="16">
        <f t="shared" si="13"/>
        <v>0.12858111671470543</v>
      </c>
      <c r="G127" s="150">
        <f t="shared" si="13"/>
        <v>7.3904826183374725E-2</v>
      </c>
      <c r="H127" s="123">
        <f t="shared" si="13"/>
        <v>6.6874335164884599E-2</v>
      </c>
      <c r="J127" s="75"/>
      <c r="K127" s="75"/>
      <c r="L127" s="75"/>
      <c r="M127" s="75"/>
      <c r="N127" s="75"/>
    </row>
    <row r="128" spans="2:14">
      <c r="B128" s="2" t="s">
        <v>70</v>
      </c>
      <c r="C128" s="2" t="s">
        <v>69</v>
      </c>
      <c r="D128" s="23" t="s">
        <v>66</v>
      </c>
      <c r="E128" s="16">
        <f>E65</f>
        <v>0.17948094946844304</v>
      </c>
      <c r="F128" s="16">
        <f t="shared" si="13"/>
        <v>0.13311165704067429</v>
      </c>
      <c r="G128" s="150">
        <f t="shared" si="13"/>
        <v>7.9404720221296951E-2</v>
      </c>
      <c r="H128" s="123">
        <f t="shared" si="13"/>
        <v>7.2878751751382628E-2</v>
      </c>
      <c r="J128" s="77"/>
    </row>
    <row r="129" spans="2:14">
      <c r="B129" s="2" t="s">
        <v>64</v>
      </c>
      <c r="C129" s="2" t="s">
        <v>65</v>
      </c>
      <c r="D129" s="23" t="s">
        <v>71</v>
      </c>
      <c r="E129" s="69">
        <f>E66+E113</f>
        <v>0.42810204987154937</v>
      </c>
      <c r="F129" s="69">
        <f t="shared" ref="E129:H134" si="15">F66+F113</f>
        <v>0.473385444149243</v>
      </c>
      <c r="G129" s="149">
        <f t="shared" si="15"/>
        <v>0.473385444149243</v>
      </c>
      <c r="H129" s="122">
        <f t="shared" si="15"/>
        <v>0.47709586820382377</v>
      </c>
      <c r="J129" s="18"/>
      <c r="K129" s="18"/>
      <c r="L129" s="18"/>
      <c r="M129" s="18"/>
      <c r="N129" s="18"/>
    </row>
    <row r="130" spans="2:14">
      <c r="B130" s="2" t="s">
        <v>64</v>
      </c>
      <c r="C130" s="2" t="s">
        <v>68</v>
      </c>
      <c r="D130" s="23" t="s">
        <v>71</v>
      </c>
      <c r="E130" s="69">
        <f>E67+E114</f>
        <v>0.46680602924375431</v>
      </c>
      <c r="F130" s="69">
        <f t="shared" si="15"/>
        <v>0.51280060592893295</v>
      </c>
      <c r="G130" s="149">
        <f t="shared" si="15"/>
        <v>0.51280060592893295</v>
      </c>
      <c r="H130" s="122">
        <f t="shared" si="15"/>
        <v>0.53451834560110145</v>
      </c>
      <c r="J130" s="18"/>
      <c r="K130" s="18"/>
      <c r="L130" s="18"/>
      <c r="M130" s="18"/>
      <c r="N130" s="18"/>
    </row>
    <row r="131" spans="2:14">
      <c r="B131" s="2" t="s">
        <v>64</v>
      </c>
      <c r="C131" s="2" t="s">
        <v>69</v>
      </c>
      <c r="D131" s="23" t="s">
        <v>71</v>
      </c>
      <c r="E131" s="69">
        <f t="shared" si="15"/>
        <v>0.48654603592333606</v>
      </c>
      <c r="F131" s="69">
        <f t="shared" si="15"/>
        <v>0.53568198538817213</v>
      </c>
      <c r="G131" s="149">
        <f>G68+G115</f>
        <v>0.53568198538817213</v>
      </c>
      <c r="H131" s="122">
        <f t="shared" si="15"/>
        <v>0.54064312114379043</v>
      </c>
      <c r="J131" s="18"/>
      <c r="K131" s="18"/>
      <c r="L131" s="18"/>
      <c r="M131" s="18"/>
      <c r="N131" s="18"/>
    </row>
    <row r="132" spans="2:14">
      <c r="B132" s="2" t="s">
        <v>70</v>
      </c>
      <c r="C132" s="2" t="s">
        <v>65</v>
      </c>
      <c r="D132" s="23" t="s">
        <v>71</v>
      </c>
      <c r="E132" s="69">
        <f t="shared" si="15"/>
        <v>0.28605167394479569</v>
      </c>
      <c r="F132" s="69">
        <f t="shared" si="15"/>
        <v>0.29231726972748817</v>
      </c>
      <c r="G132" s="149">
        <f t="shared" si="15"/>
        <v>0.29231726972748817</v>
      </c>
      <c r="H132" s="122">
        <f t="shared" si="15"/>
        <v>0.29738055027910087</v>
      </c>
      <c r="J132" s="18"/>
      <c r="K132" s="18"/>
      <c r="L132" s="18"/>
      <c r="M132" s="18"/>
      <c r="N132" s="18"/>
    </row>
    <row r="133" spans="2:14">
      <c r="B133" s="2" t="s">
        <v>70</v>
      </c>
      <c r="C133" s="2" t="s">
        <v>68</v>
      </c>
      <c r="D133" s="23" t="s">
        <v>71</v>
      </c>
      <c r="E133" s="69">
        <f t="shared" si="15"/>
        <v>0.36427054053790892</v>
      </c>
      <c r="F133" s="69">
        <f t="shared" si="15"/>
        <v>0.3671763391884908</v>
      </c>
      <c r="G133" s="149">
        <f t="shared" si="15"/>
        <v>0.3671763391884908</v>
      </c>
      <c r="H133" s="122">
        <f t="shared" si="15"/>
        <v>0.39362815890527225</v>
      </c>
      <c r="J133" s="18"/>
      <c r="K133" s="18"/>
      <c r="L133" s="18"/>
      <c r="M133" s="18"/>
      <c r="N133" s="18"/>
    </row>
    <row r="134" spans="2:14">
      <c r="B134" s="2" t="s">
        <v>70</v>
      </c>
      <c r="C134" s="2" t="s">
        <v>69</v>
      </c>
      <c r="D134" s="23" t="s">
        <v>71</v>
      </c>
      <c r="E134" s="69">
        <f t="shared" si="15"/>
        <v>0.33657709502365712</v>
      </c>
      <c r="F134" s="69">
        <f t="shared" si="15"/>
        <v>0.34458514848572219</v>
      </c>
      <c r="G134" s="149">
        <f t="shared" si="15"/>
        <v>0.34458514848572219</v>
      </c>
      <c r="H134" s="122">
        <f t="shared" si="15"/>
        <v>0.35109848329343757</v>
      </c>
      <c r="J134" s="18"/>
      <c r="K134" s="18"/>
      <c r="L134" s="18"/>
      <c r="M134" s="18"/>
      <c r="N134" s="18"/>
    </row>
    <row r="135" spans="2:14">
      <c r="D135" s="12"/>
      <c r="E135" s="26"/>
      <c r="F135" s="26"/>
      <c r="G135" s="26"/>
      <c r="H135" s="124"/>
      <c r="J135" s="18"/>
    </row>
    <row r="136" spans="2:14">
      <c r="B136" s="67" t="s">
        <v>72</v>
      </c>
      <c r="C136" s="68"/>
      <c r="D136" s="68"/>
      <c r="E136" s="68"/>
      <c r="F136" s="68"/>
      <c r="G136" s="68"/>
      <c r="H136" s="121"/>
      <c r="J136" s="18"/>
    </row>
    <row r="137" spans="2:14" ht="25.5">
      <c r="B137" s="2"/>
      <c r="C137" s="2"/>
      <c r="D137" s="2"/>
      <c r="E137" s="24" t="s">
        <v>50</v>
      </c>
      <c r="F137" s="24" t="s">
        <v>51</v>
      </c>
      <c r="G137" s="146" t="s">
        <v>52</v>
      </c>
      <c r="H137" s="117" t="s">
        <v>53</v>
      </c>
      <c r="J137" s="18"/>
    </row>
    <row r="138" spans="2:14">
      <c r="B138" s="5"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 t="s">
        <v>64</v>
      </c>
      <c r="C140" s="2" t="s">
        <v>65</v>
      </c>
      <c r="D140" s="23" t="s">
        <v>66</v>
      </c>
      <c r="E140" s="69">
        <f>(E123*'TDCV Values'!$C$4)</f>
        <v>1996.1462761709063</v>
      </c>
      <c r="F140" s="69">
        <f>(F123*'TDCV Values'!$C$4)</f>
        <v>1495.6336540317718</v>
      </c>
      <c r="G140" s="149">
        <f>(G123*'TDCV Values'!$C$4)</f>
        <v>896.08717066508586</v>
      </c>
      <c r="H140" s="122">
        <f>(H123*'TDCV Values'!$D$4)</f>
        <v>814.80795402970568</v>
      </c>
    </row>
    <row r="141" spans="2:14">
      <c r="B141" s="2" t="s">
        <v>64</v>
      </c>
      <c r="C141" s="2" t="s">
        <v>68</v>
      </c>
      <c r="D141" s="23" t="s">
        <v>66</v>
      </c>
      <c r="E141" s="69">
        <f>(E124*'TDCV Values'!$C$4)</f>
        <v>1965.8221742477629</v>
      </c>
      <c r="F141" s="69">
        <f>(F124*'TDCV Values'!$C$4)</f>
        <v>1461.9188405014679</v>
      </c>
      <c r="G141" s="149">
        <f>(G124*'TDCV Values'!$C$4)</f>
        <v>865.26806075759782</v>
      </c>
      <c r="H141" s="122">
        <f>(H124*'TDCV Values'!$D$4)</f>
        <v>802.05470735085044</v>
      </c>
    </row>
    <row r="142" spans="2:14">
      <c r="B142" s="2" t="s">
        <v>64</v>
      </c>
      <c r="C142" s="2" t="s">
        <v>69</v>
      </c>
      <c r="D142" s="23" t="s">
        <v>66</v>
      </c>
      <c r="E142" s="69">
        <f>(E125*'TDCV Values'!$C$4)</f>
        <v>2102.4696357268112</v>
      </c>
      <c r="F142" s="69">
        <f>(F125*'TDCV Values'!$C$4)</f>
        <v>1575.316702673932</v>
      </c>
      <c r="G142" s="149">
        <f>(G125*'TDCV Values'!$C$4)</f>
        <v>943.87572023632833</v>
      </c>
      <c r="H142" s="122">
        <f>(H125*'TDCV Values'!$D$4)</f>
        <v>857.73299263551837</v>
      </c>
    </row>
    <row r="143" spans="2:14">
      <c r="B143" s="2" t="s">
        <v>70</v>
      </c>
      <c r="C143" s="2" t="s">
        <v>65</v>
      </c>
      <c r="D143" s="23" t="s">
        <v>66</v>
      </c>
      <c r="E143" s="69">
        <f>(E126*'TDCV Values'!$C$5)</f>
        <v>2044.9038149316957</v>
      </c>
      <c r="F143" s="69">
        <f>(F126*'TDCV Values'!$C$5)</f>
        <v>1516.5609963513552</v>
      </c>
      <c r="G143" s="149">
        <f>(G126*'TDCV Values'!$C$5)</f>
        <v>904.61558788148773</v>
      </c>
      <c r="H143" s="122">
        <f>(H126*'TDCV Values'!$D$5)</f>
        <v>830.84899257157156</v>
      </c>
    </row>
    <row r="144" spans="2:14">
      <c r="B144" s="2" t="s">
        <v>70</v>
      </c>
      <c r="C144" s="2" t="s">
        <v>68</v>
      </c>
      <c r="D144" s="23" t="s">
        <v>66</v>
      </c>
      <c r="E144" s="69">
        <f>(E127*'TDCV Values'!$C$5)</f>
        <v>2102.7030605230116</v>
      </c>
      <c r="F144" s="69">
        <f>(F127*'TDCV Values'!$C$5)</f>
        <v>1542.9734005764651</v>
      </c>
      <c r="G144" s="149">
        <f>(G127*'TDCV Values'!$C$5)</f>
        <v>886.85791420049668</v>
      </c>
      <c r="H144" s="122">
        <f>(H127*'TDCV Values'!$D$5)</f>
        <v>802.49202197861518</v>
      </c>
    </row>
    <row r="145" spans="2:14">
      <c r="B145" s="2" t="s">
        <v>70</v>
      </c>
      <c r="C145" s="2" t="s">
        <v>69</v>
      </c>
      <c r="D145" s="23" t="s">
        <v>66</v>
      </c>
      <c r="E145" s="69">
        <f>(E128*'TDCV Values'!$C$5)</f>
        <v>2153.7713936213163</v>
      </c>
      <c r="F145" s="69">
        <f>(F128*'TDCV Values'!$C$5)</f>
        <v>1597.3398844880915</v>
      </c>
      <c r="G145" s="149">
        <f>(G128*'TDCV Values'!$C$5)</f>
        <v>952.85664265556341</v>
      </c>
      <c r="H145" s="122">
        <f>(H128*'TDCV Values'!$D$5)</f>
        <v>874.54502101659159</v>
      </c>
    </row>
    <row r="146" spans="2:14">
      <c r="B146" s="241" t="s">
        <v>75</v>
      </c>
      <c r="C146" s="255"/>
      <c r="D146" s="255"/>
      <c r="E146" s="255"/>
      <c r="F146" s="255"/>
      <c r="G146" s="255"/>
      <c r="H146" s="255"/>
      <c r="I146" t="s">
        <v>76</v>
      </c>
    </row>
    <row r="147" spans="2:14">
      <c r="B147" s="2" t="s">
        <v>64</v>
      </c>
      <c r="C147" s="2" t="s">
        <v>65</v>
      </c>
      <c r="D147" s="23" t="s">
        <v>71</v>
      </c>
      <c r="E147" s="78">
        <f>E129*365</f>
        <v>156.25724820311552</v>
      </c>
      <c r="F147" s="78">
        <f t="shared" ref="F147:H147" si="16">F129*365</f>
        <v>172.78568711447369</v>
      </c>
      <c r="G147" s="153">
        <f t="shared" si="16"/>
        <v>172.78568711447369</v>
      </c>
      <c r="H147" s="129">
        <f t="shared" si="16"/>
        <v>174.13999189439568</v>
      </c>
      <c r="K147" s="18"/>
      <c r="L147" s="18"/>
      <c r="M147" s="18"/>
      <c r="N147" s="18"/>
    </row>
    <row r="148" spans="2:14">
      <c r="B148" s="2" t="s">
        <v>64</v>
      </c>
      <c r="C148" s="2" t="s">
        <v>68</v>
      </c>
      <c r="D148" s="23" t="s">
        <v>71</v>
      </c>
      <c r="E148" s="78">
        <f t="shared" ref="E148:H150" si="17">E130*365</f>
        <v>170.38420067397033</v>
      </c>
      <c r="F148" s="78">
        <f t="shared" si="17"/>
        <v>187.17222116406052</v>
      </c>
      <c r="G148" s="153">
        <f t="shared" si="17"/>
        <v>187.17222116406052</v>
      </c>
      <c r="H148" s="129">
        <f t="shared" si="17"/>
        <v>195.09919614440204</v>
      </c>
      <c r="K148" s="18"/>
      <c r="L148" s="18"/>
      <c r="M148" s="18"/>
      <c r="N148" s="18"/>
    </row>
    <row r="149" spans="2:14">
      <c r="B149" s="2" t="s">
        <v>64</v>
      </c>
      <c r="C149" s="2" t="s">
        <v>69</v>
      </c>
      <c r="D149" s="23" t="s">
        <v>71</v>
      </c>
      <c r="E149" s="78">
        <f t="shared" si="17"/>
        <v>177.58930311201766</v>
      </c>
      <c r="F149" s="78">
        <f t="shared" si="17"/>
        <v>195.52392466668283</v>
      </c>
      <c r="G149" s="153">
        <f t="shared" si="17"/>
        <v>195.52392466668283</v>
      </c>
      <c r="H149" s="129">
        <f t="shared" si="17"/>
        <v>197.3347392174835</v>
      </c>
      <c r="K149" s="18"/>
      <c r="L149" s="18"/>
      <c r="M149" s="18"/>
      <c r="N149" s="18"/>
    </row>
    <row r="150" spans="2:14">
      <c r="B150" s="2" t="s">
        <v>70</v>
      </c>
      <c r="C150" s="2" t="s">
        <v>65</v>
      </c>
      <c r="D150" s="23" t="s">
        <v>71</v>
      </c>
      <c r="E150" s="78">
        <f>E132*365</f>
        <v>104.40886098985042</v>
      </c>
      <c r="F150" s="78">
        <f t="shared" si="17"/>
        <v>106.69580345053318</v>
      </c>
      <c r="G150" s="153">
        <f t="shared" si="17"/>
        <v>106.69580345053318</v>
      </c>
      <c r="H150" s="129">
        <f t="shared" si="17"/>
        <v>108.54390085187183</v>
      </c>
      <c r="K150" s="18"/>
      <c r="L150" s="18"/>
      <c r="M150" s="18"/>
      <c r="N150" s="18"/>
    </row>
    <row r="151" spans="2:14">
      <c r="B151" s="2" t="s">
        <v>70</v>
      </c>
      <c r="C151" s="2" t="s">
        <v>68</v>
      </c>
      <c r="D151" s="23" t="s">
        <v>71</v>
      </c>
      <c r="E151" s="78">
        <f t="shared" ref="E151:H152" si="18">E133*365</f>
        <v>132.95874729633675</v>
      </c>
      <c r="F151" s="78">
        <f t="shared" si="18"/>
        <v>134.01936380379914</v>
      </c>
      <c r="G151" s="153">
        <f t="shared" si="18"/>
        <v>134.01936380379914</v>
      </c>
      <c r="H151" s="129">
        <f t="shared" si="18"/>
        <v>143.67427800042438</v>
      </c>
      <c r="K151" s="18"/>
      <c r="L151" s="18"/>
      <c r="M151" s="18"/>
      <c r="N151" s="18"/>
    </row>
    <row r="152" spans="2:14">
      <c r="B152" s="2" t="s">
        <v>70</v>
      </c>
      <c r="C152" s="2" t="s">
        <v>69</v>
      </c>
      <c r="D152" s="23" t="s">
        <v>71</v>
      </c>
      <c r="E152" s="78">
        <f>E134*365</f>
        <v>122.85063968363485</v>
      </c>
      <c r="F152" s="78">
        <f t="shared" si="18"/>
        <v>125.7735791972886</v>
      </c>
      <c r="G152" s="153">
        <f t="shared" si="18"/>
        <v>125.7735791972886</v>
      </c>
      <c r="H152" s="129">
        <f t="shared" si="18"/>
        <v>128.15094640210472</v>
      </c>
      <c r="K152" s="18"/>
      <c r="L152" s="18"/>
      <c r="M152" s="18"/>
      <c r="N152" s="18"/>
    </row>
    <row r="153" spans="2:14">
      <c r="B153" s="241" t="s">
        <v>77</v>
      </c>
      <c r="C153" s="242"/>
      <c r="D153" s="242"/>
      <c r="E153" s="242"/>
      <c r="F153" s="242"/>
      <c r="G153" s="242"/>
      <c r="H153" s="242"/>
      <c r="I153" t="s">
        <v>78</v>
      </c>
    </row>
    <row r="154" spans="2:14">
      <c r="B154" s="2" t="s">
        <v>64</v>
      </c>
      <c r="C154" s="2" t="s">
        <v>65</v>
      </c>
      <c r="D154" s="2"/>
      <c r="E154" s="16">
        <f>E140+E147</f>
        <v>2152.4035243740218</v>
      </c>
      <c r="F154" s="16">
        <f t="shared" ref="F154:H154" si="19">F140+F147</f>
        <v>1668.4193411462454</v>
      </c>
      <c r="G154" s="150">
        <f t="shared" si="19"/>
        <v>1068.8728577795596</v>
      </c>
      <c r="H154" s="123">
        <f t="shared" si="19"/>
        <v>988.9479459241013</v>
      </c>
      <c r="K154" s="75"/>
      <c r="L154" s="75"/>
      <c r="M154" s="75"/>
      <c r="N154" s="75"/>
    </row>
    <row r="155" spans="2:14">
      <c r="B155" s="2" t="s">
        <v>64</v>
      </c>
      <c r="C155" s="2" t="s">
        <v>68</v>
      </c>
      <c r="D155" s="2"/>
      <c r="E155" s="16">
        <f t="shared" ref="E155:H159" si="20">E141+E148</f>
        <v>2136.2063749217332</v>
      </c>
      <c r="F155" s="16">
        <f t="shared" si="20"/>
        <v>1649.0910616655285</v>
      </c>
      <c r="G155" s="150">
        <f t="shared" si="20"/>
        <v>1052.4402819216584</v>
      </c>
      <c r="H155" s="123">
        <f t="shared" si="20"/>
        <v>997.15390349525251</v>
      </c>
      <c r="K155" s="75"/>
      <c r="L155" s="75"/>
      <c r="M155" s="75"/>
      <c r="N155" s="75"/>
    </row>
    <row r="156" spans="2:14">
      <c r="B156" s="2" t="s">
        <v>64</v>
      </c>
      <c r="C156" s="2" t="s">
        <v>69</v>
      </c>
      <c r="D156" s="2"/>
      <c r="E156" s="16">
        <f t="shared" si="20"/>
        <v>2280.0589388388289</v>
      </c>
      <c r="F156" s="16">
        <f t="shared" si="20"/>
        <v>1770.8406273406149</v>
      </c>
      <c r="G156" s="150">
        <f t="shared" si="20"/>
        <v>1139.3996449030112</v>
      </c>
      <c r="H156" s="123">
        <f t="shared" si="20"/>
        <v>1055.067731853002</v>
      </c>
      <c r="K156" s="75"/>
      <c r="L156" s="75"/>
      <c r="M156" s="75"/>
      <c r="N156" s="75"/>
    </row>
    <row r="157" spans="2:14">
      <c r="B157" s="2" t="s">
        <v>70</v>
      </c>
      <c r="C157" s="2" t="s">
        <v>65</v>
      </c>
      <c r="D157" s="2"/>
      <c r="E157" s="16">
        <f t="shared" si="20"/>
        <v>2149.3126759215461</v>
      </c>
      <c r="F157" s="16">
        <f t="shared" si="20"/>
        <v>1623.2567998018885</v>
      </c>
      <c r="G157" s="150">
        <f t="shared" si="20"/>
        <v>1011.3113913320209</v>
      </c>
      <c r="H157" s="123">
        <f t="shared" si="20"/>
        <v>939.39289342344341</v>
      </c>
      <c r="K157" s="75"/>
      <c r="L157" s="75"/>
      <c r="M157" s="75"/>
      <c r="N157" s="75"/>
    </row>
    <row r="158" spans="2:14">
      <c r="B158" s="2" t="s">
        <v>70</v>
      </c>
      <c r="C158" s="2" t="s">
        <v>68</v>
      </c>
      <c r="D158" s="2"/>
      <c r="E158" s="16">
        <f t="shared" si="20"/>
        <v>2235.6618078193483</v>
      </c>
      <c r="F158" s="16">
        <f t="shared" si="20"/>
        <v>1676.9927643802644</v>
      </c>
      <c r="G158" s="150">
        <f t="shared" si="20"/>
        <v>1020.8772780042958</v>
      </c>
      <c r="H158" s="123">
        <f t="shared" si="20"/>
        <v>946.16629997903954</v>
      </c>
      <c r="K158" s="75"/>
      <c r="L158" s="75"/>
      <c r="M158" s="75"/>
      <c r="N158" s="75"/>
    </row>
    <row r="159" spans="2:14">
      <c r="B159" s="2" t="s">
        <v>70</v>
      </c>
      <c r="C159" s="2" t="s">
        <v>69</v>
      </c>
      <c r="D159" s="2"/>
      <c r="E159" s="16">
        <f t="shared" si="20"/>
        <v>2276.6220333049509</v>
      </c>
      <c r="F159" s="16">
        <f t="shared" si="20"/>
        <v>1723.1134636853801</v>
      </c>
      <c r="G159" s="150">
        <f t="shared" si="20"/>
        <v>1078.6302218528519</v>
      </c>
      <c r="H159" s="123">
        <f t="shared" si="20"/>
        <v>1002.6959674186963</v>
      </c>
      <c r="K159" s="75"/>
      <c r="L159" s="75"/>
      <c r="M159" s="75"/>
      <c r="N159" s="75"/>
    </row>
    <row r="160" spans="2:14">
      <c r="B160" s="251" t="s">
        <v>77</v>
      </c>
      <c r="C160" s="251"/>
      <c r="D160" s="251"/>
      <c r="E160" s="251"/>
      <c r="F160" s="251"/>
      <c r="G160" s="251"/>
      <c r="H160" s="251"/>
      <c r="I160" t="s">
        <v>79</v>
      </c>
      <c r="K160" s="79"/>
      <c r="L160" s="79"/>
      <c r="M160" s="79"/>
      <c r="N160" s="79"/>
    </row>
    <row r="161" spans="1:14">
      <c r="B161" s="2" t="s">
        <v>80</v>
      </c>
      <c r="C161" s="2" t="s">
        <v>65</v>
      </c>
      <c r="D161" s="2"/>
      <c r="E161" s="16">
        <f>E154+E157</f>
        <v>4301.7162002955683</v>
      </c>
      <c r="F161" s="16">
        <f t="shared" ref="F161:H161" si="21">F154+F157</f>
        <v>3291.6761409481342</v>
      </c>
      <c r="G161" s="150">
        <f t="shared" si="21"/>
        <v>2080.1842491115804</v>
      </c>
      <c r="H161" s="123">
        <f t="shared" si="21"/>
        <v>1928.3408393475447</v>
      </c>
      <c r="K161" s="75"/>
      <c r="L161" s="75"/>
      <c r="M161" s="75"/>
      <c r="N161" s="75"/>
    </row>
    <row r="162" spans="1:14">
      <c r="B162" s="2" t="s">
        <v>80</v>
      </c>
      <c r="C162" s="2" t="s">
        <v>68</v>
      </c>
      <c r="D162" s="2"/>
      <c r="E162" s="16">
        <f t="shared" ref="E162:H163" si="22">E155+E158</f>
        <v>4371.8681827410819</v>
      </c>
      <c r="F162" s="16">
        <f t="shared" si="22"/>
        <v>3326.0838260457931</v>
      </c>
      <c r="G162" s="150">
        <f t="shared" si="22"/>
        <v>2073.3175599259544</v>
      </c>
      <c r="H162" s="123">
        <f t="shared" si="22"/>
        <v>1943.3202034742922</v>
      </c>
      <c r="K162" s="75"/>
      <c r="L162" s="75"/>
      <c r="M162" s="75"/>
      <c r="N162" s="75"/>
    </row>
    <row r="163" spans="1:14">
      <c r="B163" s="2" t="s">
        <v>80</v>
      </c>
      <c r="C163" s="2" t="s">
        <v>69</v>
      </c>
      <c r="D163" s="2"/>
      <c r="E163" s="16">
        <f t="shared" si="22"/>
        <v>4556.6809721437803</v>
      </c>
      <c r="F163" s="16">
        <f t="shared" si="22"/>
        <v>3493.9540910259948</v>
      </c>
      <c r="G163" s="150">
        <f t="shared" si="22"/>
        <v>2218.0298667558632</v>
      </c>
      <c r="H163" s="123">
        <f t="shared" si="22"/>
        <v>2057.7636992716984</v>
      </c>
      <c r="K163" s="75"/>
      <c r="L163" s="75"/>
      <c r="M163" s="75"/>
      <c r="N163" s="75"/>
    </row>
    <row r="164" spans="1:14">
      <c r="E164" s="26"/>
      <c r="F164" s="26"/>
      <c r="G164" s="26"/>
      <c r="H164" s="124"/>
      <c r="I164" s="26"/>
    </row>
    <row r="165" spans="1:14" s="66" customFormat="1">
      <c r="A165" s="65" t="s">
        <v>98</v>
      </c>
      <c r="E165" s="80"/>
      <c r="F165" s="80"/>
      <c r="G165" s="80"/>
      <c r="H165" s="130"/>
      <c r="I165" s="80"/>
    </row>
    <row r="166" spans="1:14">
      <c r="A166" s="8"/>
      <c r="E166" s="56"/>
      <c r="F166" s="56"/>
      <c r="G166" s="56"/>
      <c r="H166" s="131"/>
      <c r="I166" s="56"/>
    </row>
    <row r="167" spans="1:14">
      <c r="B167" s="8" t="s">
        <v>99</v>
      </c>
      <c r="E167" s="26"/>
      <c r="F167" s="26"/>
      <c r="G167" s="26"/>
      <c r="H167" s="124"/>
      <c r="I167" s="26"/>
    </row>
    <row r="168" spans="1:14" ht="25.5">
      <c r="B168" s="2"/>
      <c r="C168" s="2"/>
      <c r="D168" s="2"/>
      <c r="E168" s="24" t="s">
        <v>50</v>
      </c>
      <c r="F168" s="24" t="s">
        <v>51</v>
      </c>
      <c r="G168" s="146" t="s">
        <v>52</v>
      </c>
      <c r="H168" s="117" t="s">
        <v>53</v>
      </c>
    </row>
    <row r="169" spans="1:14">
      <c r="B169" s="5" t="s">
        <v>55</v>
      </c>
      <c r="C169" s="5" t="s">
        <v>56</v>
      </c>
      <c r="D169" s="5" t="s">
        <v>57</v>
      </c>
      <c r="E169" s="22" t="s">
        <v>58</v>
      </c>
      <c r="F169" s="22" t="s">
        <v>59</v>
      </c>
      <c r="G169" s="147" t="s">
        <v>60</v>
      </c>
      <c r="H169" s="118" t="s">
        <v>61</v>
      </c>
      <c r="I169" t="s">
        <v>100</v>
      </c>
    </row>
    <row r="170" spans="1:14">
      <c r="B170" s="2" t="s">
        <v>64</v>
      </c>
      <c r="C170" s="2" t="s">
        <v>65</v>
      </c>
      <c r="D170" s="23" t="s">
        <v>71</v>
      </c>
      <c r="E170" s="16">
        <f>E147</f>
        <v>156.25724820311552</v>
      </c>
      <c r="F170" s="16">
        <f>F147</f>
        <v>172.78568711447369</v>
      </c>
      <c r="G170" s="150">
        <f t="shared" ref="F170:H171" si="23">G147</f>
        <v>172.78568711447369</v>
      </c>
      <c r="H170" s="123">
        <f t="shared" si="23"/>
        <v>174.13999189439568</v>
      </c>
      <c r="I170" s="18"/>
      <c r="K170" s="18"/>
      <c r="L170" s="18"/>
      <c r="M170" s="18"/>
      <c r="N170" s="18"/>
    </row>
    <row r="171" spans="1:14">
      <c r="B171" s="2" t="s">
        <v>64</v>
      </c>
      <c r="C171" s="2" t="s">
        <v>68</v>
      </c>
      <c r="D171" s="23" t="s">
        <v>71</v>
      </c>
      <c r="E171" s="16">
        <f>E148</f>
        <v>170.38420067397033</v>
      </c>
      <c r="F171" s="16">
        <f t="shared" si="23"/>
        <v>187.17222116406052</v>
      </c>
      <c r="G171" s="150">
        <f t="shared" si="23"/>
        <v>187.17222116406052</v>
      </c>
      <c r="H171" s="123">
        <f t="shared" si="23"/>
        <v>195.09919614440204</v>
      </c>
      <c r="I171" s="18"/>
      <c r="K171" s="18"/>
      <c r="L171" s="18"/>
      <c r="M171" s="18"/>
      <c r="N171" s="18"/>
    </row>
    <row r="172" spans="1:14">
      <c r="B172" s="2" t="s">
        <v>70</v>
      </c>
      <c r="C172" s="2" t="s">
        <v>65</v>
      </c>
      <c r="D172" s="23" t="s">
        <v>71</v>
      </c>
      <c r="E172" s="16">
        <f>E150</f>
        <v>104.40886098985042</v>
      </c>
      <c r="F172" s="16">
        <f t="shared" ref="F172:H173" si="24">F150</f>
        <v>106.69580345053318</v>
      </c>
      <c r="G172" s="150">
        <f t="shared" si="24"/>
        <v>106.69580345053318</v>
      </c>
      <c r="H172" s="123">
        <f t="shared" si="24"/>
        <v>108.54390085187183</v>
      </c>
      <c r="I172" s="18"/>
      <c r="K172" s="18"/>
      <c r="L172" s="18"/>
      <c r="M172" s="18"/>
      <c r="N172" s="18"/>
    </row>
    <row r="173" spans="1:14">
      <c r="B173" s="2" t="s">
        <v>70</v>
      </c>
      <c r="C173" s="2" t="s">
        <v>68</v>
      </c>
      <c r="D173" s="23" t="s">
        <v>71</v>
      </c>
      <c r="E173" s="16">
        <f>E151</f>
        <v>132.95874729633675</v>
      </c>
      <c r="F173" s="16">
        <f t="shared" si="24"/>
        <v>134.01936380379914</v>
      </c>
      <c r="G173" s="150">
        <f t="shared" si="24"/>
        <v>134.01936380379914</v>
      </c>
      <c r="H173" s="123">
        <f t="shared" si="24"/>
        <v>143.67427800042438</v>
      </c>
      <c r="I173" s="18"/>
      <c r="K173" s="18"/>
      <c r="L173" s="18"/>
      <c r="M173" s="18"/>
      <c r="N173" s="18"/>
    </row>
    <row r="175" spans="1:14">
      <c r="B175" s="81" t="s">
        <v>25</v>
      </c>
      <c r="C175" s="82"/>
      <c r="D175" s="82"/>
      <c r="E175" s="82"/>
      <c r="F175" s="82"/>
      <c r="G175" s="82"/>
      <c r="H175" s="132"/>
    </row>
    <row r="176" spans="1:14" ht="25.5">
      <c r="E176" s="24" t="s">
        <v>50</v>
      </c>
      <c r="F176" s="24" t="s">
        <v>51</v>
      </c>
      <c r="G176" s="146" t="s">
        <v>52</v>
      </c>
      <c r="H176" s="117" t="s">
        <v>53</v>
      </c>
    </row>
    <row r="177" spans="2:14">
      <c r="B177" s="5" t="s">
        <v>55</v>
      </c>
      <c r="C177" s="5" t="s">
        <v>101</v>
      </c>
      <c r="D177" s="5" t="s">
        <v>57</v>
      </c>
      <c r="E177" s="53" t="s">
        <v>58</v>
      </c>
      <c r="F177" s="53" t="s">
        <v>59</v>
      </c>
      <c r="G177" s="154" t="s">
        <v>60</v>
      </c>
      <c r="H177" s="133" t="s">
        <v>61</v>
      </c>
      <c r="I177" t="s">
        <v>102</v>
      </c>
    </row>
    <row r="178" spans="2:14">
      <c r="B178" s="2" t="s">
        <v>64</v>
      </c>
      <c r="C178" s="2" t="s">
        <v>103</v>
      </c>
      <c r="D178" s="23" t="s">
        <v>71</v>
      </c>
      <c r="E178" s="83">
        <f>E171-E170</f>
        <v>14.126952470854803</v>
      </c>
      <c r="F178" s="83">
        <f>F171-F170</f>
        <v>14.386534049586828</v>
      </c>
      <c r="G178" s="155">
        <f>G171-G170</f>
        <v>14.386534049586828</v>
      </c>
      <c r="H178" s="134">
        <f>H171-H170</f>
        <v>20.959204250006366</v>
      </c>
      <c r="J178" s="18"/>
      <c r="K178" s="18"/>
      <c r="L178" s="18"/>
      <c r="M178" s="18"/>
      <c r="N178" s="18"/>
    </row>
    <row r="179" spans="2:14">
      <c r="B179" s="2" t="s">
        <v>70</v>
      </c>
      <c r="C179" s="2" t="s">
        <v>103</v>
      </c>
      <c r="D179" s="23" t="s">
        <v>71</v>
      </c>
      <c r="E179" s="83">
        <f>E173-E172</f>
        <v>28.549886306486329</v>
      </c>
      <c r="F179" s="83">
        <f>F173-F172</f>
        <v>27.323560353265961</v>
      </c>
      <c r="G179" s="155">
        <f>G173-G172</f>
        <v>27.323560353265961</v>
      </c>
      <c r="H179" s="134">
        <f>H173-H172</f>
        <v>35.130377148552554</v>
      </c>
      <c r="J179" s="18"/>
      <c r="K179" s="18"/>
      <c r="L179" s="18"/>
      <c r="M179" s="18"/>
      <c r="N179" s="18"/>
    </row>
    <row r="180" spans="2:14">
      <c r="E180" s="84"/>
      <c r="F180" s="84"/>
      <c r="G180" s="84"/>
    </row>
    <row r="181" spans="2:14">
      <c r="F181" s="18"/>
      <c r="G181" s="18"/>
      <c r="H181" s="135"/>
    </row>
    <row r="182" spans="2:14">
      <c r="B182" s="8" t="s">
        <v>104</v>
      </c>
      <c r="E182" s="11"/>
    </row>
    <row r="183" spans="2:14" ht="25.5" customHeight="1">
      <c r="B183" s="49" t="s">
        <v>55</v>
      </c>
      <c r="C183" s="22" t="s">
        <v>68</v>
      </c>
      <c r="D183" s="22" t="s">
        <v>65</v>
      </c>
      <c r="E183" s="249" t="s">
        <v>105</v>
      </c>
      <c r="F183" s="249"/>
      <c r="I183" s="162" t="s">
        <v>106</v>
      </c>
      <c r="J183" s="252" t="s">
        <v>106</v>
      </c>
      <c r="K183" s="253"/>
      <c r="L183" s="254"/>
    </row>
    <row r="184" spans="2:14">
      <c r="B184" s="2" t="s">
        <v>64</v>
      </c>
      <c r="C184" s="50">
        <f>'Customer Numbers - South East'!$D$5</f>
        <v>243290</v>
      </c>
      <c r="D184" s="50">
        <f>'Customer Numbers - South East'!$C$5</f>
        <v>1614490</v>
      </c>
      <c r="E184" s="250">
        <f>C184/(C184+D184)</f>
        <v>0.13095737923758463</v>
      </c>
      <c r="F184" s="250"/>
      <c r="I184" s="86">
        <f>E192*D184+C184*E193</f>
        <v>293728536.83341819</v>
      </c>
      <c r="J184" s="85">
        <f>E192*D184+C184*E193</f>
        <v>293728536.83341819</v>
      </c>
      <c r="K184" s="86">
        <f>E170*D184+E171*C184</f>
        <v>293728536.83341825</v>
      </c>
      <c r="L184" s="87">
        <f>J184-K184</f>
        <v>0</v>
      </c>
    </row>
    <row r="185" spans="2:14">
      <c r="B185" s="2" t="s">
        <v>70</v>
      </c>
      <c r="C185" s="50">
        <f>'Customer Numbers - South East'!$D$10</f>
        <v>191082</v>
      </c>
      <c r="D185" s="50">
        <f>'Customer Numbers - South East'!$C$10</f>
        <v>1405549</v>
      </c>
      <c r="E185" s="250">
        <f>C185/(C185+D185)</f>
        <v>0.11967824750991306</v>
      </c>
      <c r="F185" s="250"/>
      <c r="I185" s="88"/>
      <c r="J185" s="89"/>
      <c r="K185" s="89"/>
      <c r="L185" s="247"/>
      <c r="M185" s="247"/>
    </row>
    <row r="187" spans="2:14">
      <c r="B187" s="8" t="s">
        <v>107</v>
      </c>
    </row>
    <row r="188" spans="2:14">
      <c r="B188" s="248" t="s">
        <v>108</v>
      </c>
      <c r="C188" s="248"/>
      <c r="D188" s="54">
        <v>1</v>
      </c>
    </row>
    <row r="190" spans="2:14" ht="25.5">
      <c r="B190" s="2"/>
      <c r="C190" s="2"/>
      <c r="D190" s="2"/>
      <c r="E190" s="24" t="s">
        <v>50</v>
      </c>
      <c r="F190" s="24" t="s">
        <v>51</v>
      </c>
      <c r="G190" s="146" t="s">
        <v>52</v>
      </c>
      <c r="H190" s="117" t="s">
        <v>53</v>
      </c>
    </row>
    <row r="191" spans="2:14">
      <c r="B191" s="5" t="s">
        <v>55</v>
      </c>
      <c r="C191" s="5" t="s">
        <v>56</v>
      </c>
      <c r="D191" s="5" t="s">
        <v>57</v>
      </c>
      <c r="E191" s="22" t="s">
        <v>58</v>
      </c>
      <c r="F191" s="22" t="s">
        <v>59</v>
      </c>
      <c r="G191" s="147" t="s">
        <v>60</v>
      </c>
      <c r="H191" s="118" t="s">
        <v>61</v>
      </c>
      <c r="I191" t="s">
        <v>109</v>
      </c>
    </row>
    <row r="192" spans="2:14">
      <c r="B192" s="2" t="s">
        <v>64</v>
      </c>
      <c r="C192" s="2" t="s">
        <v>65</v>
      </c>
      <c r="D192" s="23" t="s">
        <v>71</v>
      </c>
      <c r="E192" s="69">
        <f>IF(E178&lt;0,E170,E170+($E$184*E178)*$D$188)</f>
        <v>158.10727687531258</v>
      </c>
      <c r="F192" s="69">
        <f>IF(F178&lt;0,F170,F170+($E$184*F178)*$D$188)</f>
        <v>174.66970990991985</v>
      </c>
      <c r="G192" s="149">
        <f>IF(G178&lt;0,G170,G170+($E$184*G178)*$D$188)</f>
        <v>174.66970990991985</v>
      </c>
      <c r="H192" s="122">
        <f>IF(H178&lt;0,H170,H170+($E$184*H178)*$D$188)</f>
        <v>176.88475435388176</v>
      </c>
      <c r="I192" s="12" t="s">
        <v>110</v>
      </c>
    </row>
    <row r="193" spans="2:14">
      <c r="B193" s="2" t="s">
        <v>64</v>
      </c>
      <c r="C193" s="2" t="s">
        <v>68</v>
      </c>
      <c r="D193" s="23" t="s">
        <v>71</v>
      </c>
      <c r="E193" s="90">
        <f>IF(E178&lt;=0,E171,E192+E178*(1-$D$188))</f>
        <v>158.10727687531258</v>
      </c>
      <c r="F193" s="90">
        <f>IF(F178&lt;=0,F171,F192+F178*(1-$D$188))</f>
        <v>174.66970990991985</v>
      </c>
      <c r="G193" s="156">
        <f>IF(G178&lt;=0,G171,G192+G178*(1-$D$188))</f>
        <v>174.66970990991985</v>
      </c>
      <c r="H193" s="137">
        <f>IF(H178&lt;=0,H171,H192+H178*(1-$D$188))</f>
        <v>176.88475435388176</v>
      </c>
      <c r="I193" s="18" t="s">
        <v>111</v>
      </c>
      <c r="K193" s="18"/>
      <c r="L193" s="18"/>
      <c r="M193" s="18"/>
      <c r="N193" s="18"/>
    </row>
    <row r="194" spans="2:14">
      <c r="B194" s="2" t="s">
        <v>70</v>
      </c>
      <c r="C194" s="2" t="s">
        <v>65</v>
      </c>
      <c r="D194" s="23" t="s">
        <v>71</v>
      </c>
      <c r="E194" s="69">
        <f>IF(E179&lt;0,E172,E172+($E$185*E179)*$D$188)</f>
        <v>107.82566134961797</v>
      </c>
      <c r="F194" s="69">
        <f>IF(F179&lt;0,F172,F172+($E$185*F179)*$D$188)</f>
        <v>109.96583926934339</v>
      </c>
      <c r="G194" s="149">
        <f>IF(G179&lt;0,G172,G172+($E$185*G179)*$D$188)</f>
        <v>109.96583926934339</v>
      </c>
      <c r="H194" s="122">
        <f>IF(H179&lt;0,H172,H172+($E$185*H179)*$D$188)</f>
        <v>112.74824282337289</v>
      </c>
      <c r="I194" s="18"/>
      <c r="K194" s="18"/>
      <c r="L194" s="18"/>
      <c r="M194" s="18"/>
      <c r="N194" s="18"/>
    </row>
    <row r="195" spans="2:14">
      <c r="B195" s="2" t="s">
        <v>70</v>
      </c>
      <c r="C195" s="2" t="s">
        <v>68</v>
      </c>
      <c r="D195" s="23" t="s">
        <v>71</v>
      </c>
      <c r="E195" s="69">
        <f>IF(E179&lt;=0,E173,E194+E179*(1-$D$188))</f>
        <v>107.82566134961797</v>
      </c>
      <c r="F195" s="69">
        <f>IF(F179&lt;=0,F173,F194+F179*(1-$D$188))</f>
        <v>109.96583926934339</v>
      </c>
      <c r="G195" s="149">
        <f>IF(G179&lt;=0,G173,G194+G179*(1-$D$188))</f>
        <v>109.96583926934339</v>
      </c>
      <c r="H195" s="122">
        <f>IF(H179&lt;=0,H173,H194+H179*(1-$D$188))</f>
        <v>112.74824282337289</v>
      </c>
      <c r="I195" s="18"/>
      <c r="K195" s="18"/>
      <c r="L195" s="18"/>
      <c r="M195" s="18"/>
      <c r="N195" s="18"/>
    </row>
    <row r="196" spans="2:14">
      <c r="E196" s="84"/>
      <c r="F196" s="84"/>
      <c r="I196" s="18"/>
      <c r="K196" s="18"/>
      <c r="L196" s="18"/>
      <c r="M196" s="18"/>
      <c r="N196" s="18"/>
    </row>
    <row r="197" spans="2:14">
      <c r="B197" s="8" t="s">
        <v>112</v>
      </c>
    </row>
    <row r="198" spans="2:14" ht="25.5">
      <c r="B198" s="2"/>
      <c r="C198" s="2"/>
      <c r="D198" s="2"/>
      <c r="E198" s="24" t="s">
        <v>50</v>
      </c>
      <c r="F198" s="24" t="s">
        <v>51</v>
      </c>
      <c r="G198" s="146" t="s">
        <v>52</v>
      </c>
      <c r="H198" s="117" t="s">
        <v>53</v>
      </c>
    </row>
    <row r="199" spans="2:14">
      <c r="B199" s="5" t="s">
        <v>55</v>
      </c>
      <c r="C199" s="5" t="s">
        <v>56</v>
      </c>
      <c r="D199" s="5" t="s">
        <v>57</v>
      </c>
      <c r="E199" s="22" t="s">
        <v>58</v>
      </c>
      <c r="F199" s="22" t="s">
        <v>59</v>
      </c>
      <c r="G199" s="147" t="s">
        <v>60</v>
      </c>
      <c r="H199" s="118" t="s">
        <v>61</v>
      </c>
      <c r="I199" t="s">
        <v>113</v>
      </c>
    </row>
    <row r="200" spans="2:14">
      <c r="B200" s="2" t="s">
        <v>64</v>
      </c>
      <c r="C200" s="2" t="s">
        <v>65</v>
      </c>
      <c r="D200" s="23" t="s">
        <v>71</v>
      </c>
      <c r="E200" s="16">
        <f>E192/365</f>
        <v>0.43317062157619884</v>
      </c>
      <c r="F200" s="16">
        <f t="shared" ref="F200:H203" si="25">F192/365</f>
        <v>0.47854715043813656</v>
      </c>
      <c r="G200" s="150">
        <f t="shared" si="25"/>
        <v>0.47854715043813656</v>
      </c>
      <c r="H200" s="123">
        <f t="shared" si="25"/>
        <v>0.48461576535310069</v>
      </c>
      <c r="I200" s="56"/>
      <c r="K200" s="56"/>
      <c r="L200" s="56"/>
      <c r="M200" s="56"/>
      <c r="N200" s="56"/>
    </row>
    <row r="201" spans="2:14">
      <c r="B201" s="2" t="s">
        <v>64</v>
      </c>
      <c r="C201" s="2" t="s">
        <v>68</v>
      </c>
      <c r="D201" s="23" t="s">
        <v>71</v>
      </c>
      <c r="E201" s="16">
        <f t="shared" ref="E201:G203" si="26">E193/365</f>
        <v>0.43317062157619884</v>
      </c>
      <c r="F201" s="16">
        <f t="shared" si="26"/>
        <v>0.47854715043813656</v>
      </c>
      <c r="G201" s="150">
        <f>G193/365</f>
        <v>0.47854715043813656</v>
      </c>
      <c r="H201" s="123">
        <f t="shared" si="25"/>
        <v>0.48461576535310069</v>
      </c>
      <c r="I201" s="56"/>
      <c r="K201" s="56"/>
      <c r="L201" s="56"/>
      <c r="M201" s="56"/>
      <c r="N201" s="56"/>
    </row>
    <row r="202" spans="2:14">
      <c r="B202" s="2" t="s">
        <v>70</v>
      </c>
      <c r="C202" s="2" t="s">
        <v>65</v>
      </c>
      <c r="D202" s="23" t="s">
        <v>71</v>
      </c>
      <c r="E202" s="16">
        <f t="shared" si="26"/>
        <v>0.29541277082087114</v>
      </c>
      <c r="F202" s="16">
        <f t="shared" si="26"/>
        <v>0.30127627197080381</v>
      </c>
      <c r="G202" s="150">
        <f t="shared" si="26"/>
        <v>0.30127627197080381</v>
      </c>
      <c r="H202" s="123">
        <f t="shared" si="25"/>
        <v>0.30889929540650107</v>
      </c>
      <c r="I202" s="56"/>
      <c r="K202" s="56"/>
      <c r="L202" s="56"/>
      <c r="M202" s="56"/>
      <c r="N202" s="56"/>
    </row>
    <row r="203" spans="2:14">
      <c r="B203" s="2" t="s">
        <v>70</v>
      </c>
      <c r="C203" s="2" t="s">
        <v>68</v>
      </c>
      <c r="D203" s="23" t="s">
        <v>71</v>
      </c>
      <c r="E203" s="16">
        <f t="shared" si="26"/>
        <v>0.29541277082087114</v>
      </c>
      <c r="F203" s="16">
        <f t="shared" si="26"/>
        <v>0.30127627197080381</v>
      </c>
      <c r="G203" s="150">
        <f t="shared" si="26"/>
        <v>0.30127627197080381</v>
      </c>
      <c r="H203" s="123">
        <f t="shared" si="25"/>
        <v>0.30889929540650107</v>
      </c>
      <c r="I203" s="56"/>
      <c r="K203" s="56"/>
      <c r="L203" s="56"/>
      <c r="M203" s="56"/>
      <c r="N203" s="56"/>
    </row>
    <row r="205" spans="2:14">
      <c r="B205" s="81" t="s">
        <v>26</v>
      </c>
      <c r="C205" s="82"/>
      <c r="D205" s="82"/>
      <c r="E205" s="82"/>
      <c r="F205" s="82"/>
      <c r="G205" s="82"/>
      <c r="H205" s="132"/>
    </row>
    <row r="206" spans="2:14" ht="25.5">
      <c r="B206" s="2"/>
      <c r="C206" s="2"/>
      <c r="D206" s="2"/>
      <c r="E206" s="24" t="s">
        <v>50</v>
      </c>
      <c r="F206" s="24" t="s">
        <v>51</v>
      </c>
      <c r="G206" s="146" t="s">
        <v>52</v>
      </c>
      <c r="H206" s="117" t="s">
        <v>53</v>
      </c>
    </row>
    <row r="207" spans="2:14">
      <c r="B207" s="5" t="s">
        <v>55</v>
      </c>
      <c r="C207" s="5" t="s">
        <v>56</v>
      </c>
      <c r="D207" s="5" t="s">
        <v>57</v>
      </c>
      <c r="E207" s="22" t="s">
        <v>58</v>
      </c>
      <c r="F207" s="22" t="s">
        <v>59</v>
      </c>
      <c r="G207" s="147" t="s">
        <v>60</v>
      </c>
      <c r="H207" s="118" t="s">
        <v>61</v>
      </c>
      <c r="I207" t="s">
        <v>114</v>
      </c>
    </row>
    <row r="208" spans="2:14">
      <c r="B208" s="2" t="s">
        <v>64</v>
      </c>
      <c r="C208" s="2" t="s">
        <v>65</v>
      </c>
      <c r="D208" s="23" t="s">
        <v>71</v>
      </c>
      <c r="E208" s="69">
        <f>E192-E170</f>
        <v>1.8500286721970554</v>
      </c>
      <c r="F208" s="69">
        <f t="shared" ref="E208:H211" si="27">F192-F170</f>
        <v>1.8840227954461568</v>
      </c>
      <c r="G208" s="149">
        <f t="shared" si="27"/>
        <v>1.8840227954461568</v>
      </c>
      <c r="H208" s="122">
        <f t="shared" si="27"/>
        <v>2.7447624594860827</v>
      </c>
      <c r="I208" s="56"/>
      <c r="K208" s="56"/>
      <c r="L208" s="56"/>
      <c r="M208" s="56"/>
      <c r="N208" s="56"/>
    </row>
    <row r="209" spans="2:14">
      <c r="B209" s="2" t="s">
        <v>64</v>
      </c>
      <c r="C209" s="2" t="s">
        <v>68</v>
      </c>
      <c r="D209" s="23" t="s">
        <v>71</v>
      </c>
      <c r="E209" s="69">
        <f t="shared" si="27"/>
        <v>-12.276923798657748</v>
      </c>
      <c r="F209" s="69">
        <f t="shared" si="27"/>
        <v>-12.502511254140671</v>
      </c>
      <c r="G209" s="149">
        <f t="shared" si="27"/>
        <v>-12.502511254140671</v>
      </c>
      <c r="H209" s="122">
        <f t="shared" si="27"/>
        <v>-18.214441790520283</v>
      </c>
      <c r="I209" s="56"/>
      <c r="K209" s="56"/>
      <c r="L209" s="56"/>
      <c r="M209" s="56"/>
      <c r="N209" s="56"/>
    </row>
    <row r="210" spans="2:14">
      <c r="B210" s="2" t="s">
        <v>70</v>
      </c>
      <c r="C210" s="2" t="s">
        <v>65</v>
      </c>
      <c r="D210" s="23" t="s">
        <v>71</v>
      </c>
      <c r="E210" s="69">
        <f t="shared" si="27"/>
        <v>3.4168003597675494</v>
      </c>
      <c r="F210" s="69">
        <f t="shared" si="27"/>
        <v>3.2700358188102143</v>
      </c>
      <c r="G210" s="149">
        <f t="shared" si="27"/>
        <v>3.2700358188102143</v>
      </c>
      <c r="H210" s="122">
        <f t="shared" si="27"/>
        <v>4.2043419715010657</v>
      </c>
      <c r="I210" s="56"/>
      <c r="K210" s="56"/>
      <c r="L210" s="56"/>
      <c r="M210" s="56"/>
      <c r="N210" s="56"/>
    </row>
    <row r="211" spans="2:14">
      <c r="B211" s="2" t="s">
        <v>70</v>
      </c>
      <c r="C211" s="2" t="s">
        <v>68</v>
      </c>
      <c r="D211" s="23" t="s">
        <v>71</v>
      </c>
      <c r="E211" s="69">
        <f t="shared" si="27"/>
        <v>-25.133085946718779</v>
      </c>
      <c r="F211" s="69">
        <f t="shared" si="27"/>
        <v>-24.053524534455747</v>
      </c>
      <c r="G211" s="149">
        <f t="shared" si="27"/>
        <v>-24.053524534455747</v>
      </c>
      <c r="H211" s="122">
        <f t="shared" si="27"/>
        <v>-30.926035177051489</v>
      </c>
      <c r="I211" s="56"/>
      <c r="K211" s="56"/>
      <c r="L211" s="56"/>
      <c r="M211" s="56"/>
      <c r="N211" s="56"/>
    </row>
    <row r="213" spans="2:14">
      <c r="B213" s="81" t="s">
        <v>27</v>
      </c>
      <c r="C213" s="82"/>
      <c r="D213" s="82"/>
      <c r="E213" s="82"/>
      <c r="F213" s="82"/>
      <c r="G213" s="82"/>
      <c r="H213" s="132"/>
    </row>
    <row r="214" spans="2:14" ht="25.5">
      <c r="B214" s="2"/>
      <c r="C214" s="2"/>
      <c r="D214" s="2"/>
      <c r="E214" s="24" t="s">
        <v>50</v>
      </c>
      <c r="F214" s="24" t="s">
        <v>51</v>
      </c>
      <c r="G214" s="146" t="s">
        <v>52</v>
      </c>
      <c r="H214" s="117" t="s">
        <v>53</v>
      </c>
    </row>
    <row r="215" spans="2:14">
      <c r="B215" s="5" t="s">
        <v>55</v>
      </c>
      <c r="C215" s="5" t="s">
        <v>56</v>
      </c>
      <c r="D215" s="5" t="s">
        <v>57</v>
      </c>
      <c r="E215" s="22" t="s">
        <v>58</v>
      </c>
      <c r="F215" s="22" t="s">
        <v>59</v>
      </c>
      <c r="G215" s="147" t="s">
        <v>60</v>
      </c>
      <c r="H215" s="118" t="s">
        <v>61</v>
      </c>
      <c r="I215" t="s">
        <v>115</v>
      </c>
    </row>
    <row r="216" spans="2:14">
      <c r="B216" s="2" t="s">
        <v>64</v>
      </c>
      <c r="C216" s="2" t="s">
        <v>65</v>
      </c>
      <c r="D216" s="23" t="s">
        <v>71</v>
      </c>
      <c r="E216" s="16">
        <f>E208/365</f>
        <v>5.0685717046494664E-3</v>
      </c>
      <c r="F216" s="16">
        <f t="shared" ref="E216:H219" si="28">F208/365</f>
        <v>5.1617062888935803E-3</v>
      </c>
      <c r="G216" s="150">
        <f t="shared" si="28"/>
        <v>5.1617062888935803E-3</v>
      </c>
      <c r="H216" s="123">
        <f t="shared" si="28"/>
        <v>7.5198971492769391E-3</v>
      </c>
      <c r="J216" s="56"/>
      <c r="K216" s="56"/>
      <c r="L216" s="56"/>
      <c r="M216" s="56"/>
      <c r="N216" s="56"/>
    </row>
    <row r="217" spans="2:14">
      <c r="B217" s="2" t="s">
        <v>64</v>
      </c>
      <c r="C217" s="2" t="s">
        <v>68</v>
      </c>
      <c r="D217" s="23" t="s">
        <v>71</v>
      </c>
      <c r="E217" s="16">
        <f t="shared" si="28"/>
        <v>-3.3635407667555475E-2</v>
      </c>
      <c r="F217" s="16">
        <f t="shared" si="28"/>
        <v>-3.4253455490796357E-2</v>
      </c>
      <c r="G217" s="150">
        <f t="shared" si="28"/>
        <v>-3.4253455490796357E-2</v>
      </c>
      <c r="H217" s="123">
        <f t="shared" si="28"/>
        <v>-4.9902580248000775E-2</v>
      </c>
      <c r="J217" s="56"/>
      <c r="K217" s="56"/>
      <c r="L217" s="56"/>
      <c r="M217" s="56"/>
      <c r="N217" s="56"/>
    </row>
    <row r="218" spans="2:14">
      <c r="B218" s="2" t="s">
        <v>70</v>
      </c>
      <c r="C218" s="2" t="s">
        <v>65</v>
      </c>
      <c r="D218" s="23" t="s">
        <v>71</v>
      </c>
      <c r="E218" s="16">
        <f t="shared" si="28"/>
        <v>9.3610968760754771E-3</v>
      </c>
      <c r="F218" s="16">
        <f t="shared" si="28"/>
        <v>8.9590022433156564E-3</v>
      </c>
      <c r="G218" s="150">
        <f t="shared" si="28"/>
        <v>8.9590022433156564E-3</v>
      </c>
      <c r="H218" s="123">
        <f t="shared" si="28"/>
        <v>1.1518745127400179E-2</v>
      </c>
      <c r="J218" s="56"/>
      <c r="K218" s="56"/>
      <c r="L218" s="56"/>
      <c r="M218" s="56"/>
      <c r="N218" s="56"/>
    </row>
    <row r="219" spans="2:14">
      <c r="B219" s="2" t="s">
        <v>70</v>
      </c>
      <c r="C219" s="2" t="s">
        <v>68</v>
      </c>
      <c r="D219" s="23" t="s">
        <v>71</v>
      </c>
      <c r="E219" s="16">
        <f t="shared" si="28"/>
        <v>-6.8857769717037748E-2</v>
      </c>
      <c r="F219" s="16">
        <f t="shared" si="28"/>
        <v>-6.5900067217686972E-2</v>
      </c>
      <c r="G219" s="150">
        <f t="shared" si="28"/>
        <v>-6.5900067217686972E-2</v>
      </c>
      <c r="H219" s="123">
        <f t="shared" si="28"/>
        <v>-8.4728863498771206E-2</v>
      </c>
      <c r="J219" s="56"/>
      <c r="K219" s="56"/>
      <c r="L219" s="56"/>
      <c r="M219" s="56"/>
      <c r="N219" s="56"/>
    </row>
    <row r="220" spans="2:14">
      <c r="E220" s="26"/>
      <c r="F220" s="26"/>
      <c r="G220" s="26"/>
      <c r="H220" s="124"/>
    </row>
    <row r="221" spans="2:14" ht="25.5">
      <c r="B221" s="2"/>
      <c r="C221" s="2"/>
      <c r="D221" s="2"/>
      <c r="E221" s="24" t="s">
        <v>50</v>
      </c>
      <c r="F221" s="24" t="s">
        <v>51</v>
      </c>
      <c r="G221" s="146" t="s">
        <v>52</v>
      </c>
      <c r="H221" s="117" t="s">
        <v>53</v>
      </c>
    </row>
    <row r="222" spans="2:14">
      <c r="B222" s="5" t="s">
        <v>55</v>
      </c>
      <c r="C222" s="5" t="s">
        <v>56</v>
      </c>
      <c r="D222" s="5" t="s">
        <v>57</v>
      </c>
      <c r="E222" s="22" t="s">
        <v>58</v>
      </c>
      <c r="F222" s="22" t="s">
        <v>59</v>
      </c>
      <c r="G222" s="147" t="s">
        <v>60</v>
      </c>
      <c r="H222" s="118" t="s">
        <v>61</v>
      </c>
      <c r="I222" t="s">
        <v>116</v>
      </c>
    </row>
    <row r="223" spans="2:14">
      <c r="B223" s="2" t="s">
        <v>64</v>
      </c>
      <c r="C223" s="2" t="s">
        <v>65</v>
      </c>
      <c r="D223" s="23" t="s">
        <v>66</v>
      </c>
      <c r="E223" s="71">
        <f>E123</f>
        <v>0.68832630212789869</v>
      </c>
      <c r="F223" s="71">
        <f t="shared" ref="E223:H228" si="29">F123</f>
        <v>0.51573574276957646</v>
      </c>
      <c r="G223" s="151">
        <f t="shared" si="29"/>
        <v>0.30899557609140893</v>
      </c>
      <c r="H223" s="126">
        <f t="shared" si="29"/>
        <v>0.28096826001024333</v>
      </c>
    </row>
    <row r="224" spans="2:14">
      <c r="B224" s="2" t="s">
        <v>64</v>
      </c>
      <c r="C224" s="2" t="s">
        <v>68</v>
      </c>
      <c r="D224" s="23" t="s">
        <v>66</v>
      </c>
      <c r="E224" s="71">
        <f t="shared" si="29"/>
        <v>0.67786971525784923</v>
      </c>
      <c r="F224" s="71">
        <f t="shared" si="29"/>
        <v>0.50410994500050621</v>
      </c>
      <c r="G224" s="151">
        <f t="shared" si="29"/>
        <v>0.29836829681296478</v>
      </c>
      <c r="H224" s="126">
        <f t="shared" si="29"/>
        <v>0.27657058874167256</v>
      </c>
    </row>
    <row r="225" spans="2:14">
      <c r="B225" s="2" t="s">
        <v>64</v>
      </c>
      <c r="C225" s="2" t="s">
        <v>69</v>
      </c>
      <c r="D225" s="23" t="s">
        <v>66</v>
      </c>
      <c r="E225" s="71">
        <f t="shared" si="29"/>
        <v>0.7249895295609694</v>
      </c>
      <c r="F225" s="71">
        <f t="shared" si="29"/>
        <v>0.54321265609445935</v>
      </c>
      <c r="G225" s="151">
        <f t="shared" si="29"/>
        <v>0.32547438628838909</v>
      </c>
      <c r="H225" s="126">
        <f t="shared" si="29"/>
        <v>0.29576999746052357</v>
      </c>
    </row>
    <row r="226" spans="2:14">
      <c r="B226" s="2" t="s">
        <v>70</v>
      </c>
      <c r="C226" s="2" t="s">
        <v>65</v>
      </c>
      <c r="D226" s="23" t="s">
        <v>66</v>
      </c>
      <c r="E226" s="71">
        <f t="shared" si="29"/>
        <v>0.17040865124430798</v>
      </c>
      <c r="F226" s="71">
        <f t="shared" si="29"/>
        <v>0.12638008302927961</v>
      </c>
      <c r="G226" s="151">
        <f t="shared" si="29"/>
        <v>7.538463232345731E-2</v>
      </c>
      <c r="H226" s="126">
        <f t="shared" si="29"/>
        <v>6.9237416047630965E-2</v>
      </c>
    </row>
    <row r="227" spans="2:14">
      <c r="B227" s="2" t="s">
        <v>70</v>
      </c>
      <c r="C227" s="2" t="s">
        <v>68</v>
      </c>
      <c r="D227" s="23" t="s">
        <v>66</v>
      </c>
      <c r="E227" s="71">
        <f t="shared" si="29"/>
        <v>0.1752252550435843</v>
      </c>
      <c r="F227" s="71">
        <f t="shared" si="29"/>
        <v>0.12858111671470543</v>
      </c>
      <c r="G227" s="151">
        <f t="shared" si="29"/>
        <v>7.3904826183374725E-2</v>
      </c>
      <c r="H227" s="126">
        <f t="shared" si="29"/>
        <v>6.6874335164884599E-2</v>
      </c>
    </row>
    <row r="228" spans="2:14">
      <c r="B228" s="2" t="s">
        <v>70</v>
      </c>
      <c r="C228" s="2" t="s">
        <v>69</v>
      </c>
      <c r="D228" s="23" t="s">
        <v>66</v>
      </c>
      <c r="E228" s="71">
        <f t="shared" si="29"/>
        <v>0.17948094946844304</v>
      </c>
      <c r="F228" s="71">
        <f t="shared" si="29"/>
        <v>0.13311165704067429</v>
      </c>
      <c r="G228" s="151">
        <f t="shared" si="29"/>
        <v>7.9404720221296951E-2</v>
      </c>
      <c r="H228" s="126">
        <f t="shared" si="29"/>
        <v>7.2878751751382628E-2</v>
      </c>
    </row>
    <row r="229" spans="2:14">
      <c r="B229" s="2" t="s">
        <v>64</v>
      </c>
      <c r="C229" s="2" t="s">
        <v>65</v>
      </c>
      <c r="D229" s="23" t="s">
        <v>71</v>
      </c>
      <c r="E229" s="91">
        <f>E200</f>
        <v>0.43317062157619884</v>
      </c>
      <c r="F229" s="91">
        <f t="shared" ref="E229:H230" si="30">F200</f>
        <v>0.47854715043813656</v>
      </c>
      <c r="G229" s="157">
        <f t="shared" si="30"/>
        <v>0.47854715043813656</v>
      </c>
      <c r="H229" s="138">
        <f t="shared" si="30"/>
        <v>0.48461576535310069</v>
      </c>
      <c r="J229" s="92"/>
      <c r="K229" s="92"/>
      <c r="L229" s="92"/>
      <c r="M229" s="92"/>
      <c r="N229" s="92"/>
    </row>
    <row r="230" spans="2:14">
      <c r="B230" s="2" t="s">
        <v>64</v>
      </c>
      <c r="C230" s="2" t="s">
        <v>68</v>
      </c>
      <c r="D230" s="23" t="s">
        <v>71</v>
      </c>
      <c r="E230" s="91">
        <f t="shared" si="30"/>
        <v>0.43317062157619884</v>
      </c>
      <c r="F230" s="91">
        <f t="shared" si="30"/>
        <v>0.47854715043813656</v>
      </c>
      <c r="G230" s="157">
        <f t="shared" si="30"/>
        <v>0.47854715043813656</v>
      </c>
      <c r="H230" s="138">
        <f t="shared" si="30"/>
        <v>0.48461576535310069</v>
      </c>
      <c r="J230" s="92"/>
      <c r="K230" s="92"/>
      <c r="L230" s="92"/>
      <c r="M230" s="92"/>
      <c r="N230" s="92"/>
    </row>
    <row r="231" spans="2:14">
      <c r="B231" s="2" t="s">
        <v>64</v>
      </c>
      <c r="C231" s="2" t="s">
        <v>69</v>
      </c>
      <c r="D231" s="23" t="s">
        <v>71</v>
      </c>
      <c r="E231" s="71">
        <f>E131</f>
        <v>0.48654603592333606</v>
      </c>
      <c r="F231" s="71">
        <f>F131</f>
        <v>0.53568198538817213</v>
      </c>
      <c r="G231" s="151">
        <f>G131</f>
        <v>0.53568198538817213</v>
      </c>
      <c r="H231" s="126">
        <f>H131</f>
        <v>0.54064312114379043</v>
      </c>
      <c r="J231" s="92"/>
      <c r="K231" s="92"/>
      <c r="L231" s="92"/>
      <c r="M231" s="92"/>
      <c r="N231" s="92"/>
    </row>
    <row r="232" spans="2:14">
      <c r="B232" s="2" t="s">
        <v>70</v>
      </c>
      <c r="C232" s="2" t="s">
        <v>65</v>
      </c>
      <c r="D232" s="23" t="s">
        <v>71</v>
      </c>
      <c r="E232" s="91">
        <f t="shared" ref="E232:H233" si="31">E202</f>
        <v>0.29541277082087114</v>
      </c>
      <c r="F232" s="91">
        <f t="shared" si="31"/>
        <v>0.30127627197080381</v>
      </c>
      <c r="G232" s="157">
        <f t="shared" si="31"/>
        <v>0.30127627197080381</v>
      </c>
      <c r="H232" s="138">
        <f t="shared" si="31"/>
        <v>0.30889929540650107</v>
      </c>
      <c r="J232" s="92"/>
      <c r="K232" s="92"/>
      <c r="L232" s="92"/>
      <c r="M232" s="92"/>
      <c r="N232" s="92"/>
    </row>
    <row r="233" spans="2:14">
      <c r="B233" s="2" t="s">
        <v>70</v>
      </c>
      <c r="C233" s="2" t="s">
        <v>68</v>
      </c>
      <c r="D233" s="23" t="s">
        <v>71</v>
      </c>
      <c r="E233" s="91">
        <f t="shared" si="31"/>
        <v>0.29541277082087114</v>
      </c>
      <c r="F233" s="91">
        <f t="shared" si="31"/>
        <v>0.30127627197080381</v>
      </c>
      <c r="G233" s="157">
        <f t="shared" si="31"/>
        <v>0.30127627197080381</v>
      </c>
      <c r="H233" s="138">
        <f t="shared" si="31"/>
        <v>0.30889929540650107</v>
      </c>
      <c r="J233" s="92"/>
      <c r="K233" s="92"/>
      <c r="L233" s="92"/>
      <c r="M233" s="92"/>
      <c r="N233" s="92"/>
    </row>
    <row r="234" spans="2:14">
      <c r="B234" s="2" t="s">
        <v>70</v>
      </c>
      <c r="C234" s="2" t="s">
        <v>69</v>
      </c>
      <c r="D234" s="23" t="s">
        <v>71</v>
      </c>
      <c r="E234" s="71">
        <f>E134</f>
        <v>0.33657709502365712</v>
      </c>
      <c r="F234" s="71">
        <f>F134</f>
        <v>0.34458514848572219</v>
      </c>
      <c r="G234" s="151">
        <f>G134</f>
        <v>0.34458514848572219</v>
      </c>
      <c r="H234" s="126">
        <f>H134</f>
        <v>0.35109848329343757</v>
      </c>
      <c r="J234" s="92"/>
      <c r="K234" s="92"/>
      <c r="L234" s="92"/>
      <c r="M234" s="92"/>
      <c r="N234" s="92"/>
    </row>
    <row r="235" spans="2:14">
      <c r="E235" s="26"/>
      <c r="F235" s="26"/>
      <c r="G235" s="26"/>
      <c r="H235" s="124"/>
    </row>
    <row r="236" spans="2:14">
      <c r="B236" s="67" t="s">
        <v>72</v>
      </c>
      <c r="C236" s="68"/>
      <c r="D236" s="68"/>
      <c r="E236" s="68"/>
      <c r="F236" s="68"/>
      <c r="G236" s="68"/>
      <c r="H236" s="121"/>
    </row>
    <row r="237" spans="2:14" ht="25.5">
      <c r="B237" s="2"/>
      <c r="C237" s="2"/>
      <c r="D237" s="2"/>
      <c r="E237" s="24" t="s">
        <v>50</v>
      </c>
      <c r="F237" s="24" t="s">
        <v>51</v>
      </c>
      <c r="G237" s="146" t="s">
        <v>52</v>
      </c>
      <c r="H237" s="117" t="s">
        <v>53</v>
      </c>
    </row>
    <row r="238" spans="2:14">
      <c r="B238" s="5"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 t="s">
        <v>64</v>
      </c>
      <c r="C240" s="2" t="s">
        <v>65</v>
      </c>
      <c r="D240" s="23" t="s">
        <v>66</v>
      </c>
      <c r="E240" s="69">
        <f>(E223*'TDCV Values'!$C$4)</f>
        <v>1996.1462761709063</v>
      </c>
      <c r="F240" s="69">
        <f>(F223*'TDCV Values'!$C$4)</f>
        <v>1495.6336540317718</v>
      </c>
      <c r="G240" s="149">
        <f>(G223*'TDCV Values'!$C$4)</f>
        <v>896.08717066508586</v>
      </c>
      <c r="H240" s="122">
        <f>(H223*'TDCV Values'!$D$4)</f>
        <v>814.80795402970568</v>
      </c>
    </row>
    <row r="241" spans="2:14">
      <c r="B241" s="2" t="s">
        <v>64</v>
      </c>
      <c r="C241" s="2" t="s">
        <v>68</v>
      </c>
      <c r="D241" s="23" t="s">
        <v>66</v>
      </c>
      <c r="E241" s="69">
        <f>(E224*'TDCV Values'!$C$4)</f>
        <v>1965.8221742477629</v>
      </c>
      <c r="F241" s="69">
        <f>(F224*'TDCV Values'!$C$4)</f>
        <v>1461.9188405014679</v>
      </c>
      <c r="G241" s="149">
        <f>(G224*'TDCV Values'!$C$4)</f>
        <v>865.26806075759782</v>
      </c>
      <c r="H241" s="122">
        <f>(H224*'TDCV Values'!$D$4)</f>
        <v>802.05470735085044</v>
      </c>
    </row>
    <row r="242" spans="2:14">
      <c r="B242" s="2" t="s">
        <v>64</v>
      </c>
      <c r="C242" s="2" t="s">
        <v>69</v>
      </c>
      <c r="D242" s="23" t="s">
        <v>66</v>
      </c>
      <c r="E242" s="69">
        <f>(E225*'TDCV Values'!$C$4)</f>
        <v>2102.4696357268112</v>
      </c>
      <c r="F242" s="69">
        <f>(F225*'TDCV Values'!$C$4)</f>
        <v>1575.316702673932</v>
      </c>
      <c r="G242" s="149">
        <f>(G225*'TDCV Values'!$C$4)</f>
        <v>943.87572023632833</v>
      </c>
      <c r="H242" s="122">
        <f>(H225*'TDCV Values'!$D$4)</f>
        <v>857.73299263551837</v>
      </c>
    </row>
    <row r="243" spans="2:14">
      <c r="B243" s="2" t="s">
        <v>70</v>
      </c>
      <c r="C243" s="2" t="s">
        <v>65</v>
      </c>
      <c r="D243" s="23" t="s">
        <v>66</v>
      </c>
      <c r="E243" s="69">
        <f>(E226*'TDCV Values'!$C$5)</f>
        <v>2044.9038149316957</v>
      </c>
      <c r="F243" s="69">
        <f>(F226*'TDCV Values'!$C$5)</f>
        <v>1516.5609963513552</v>
      </c>
      <c r="G243" s="149">
        <f>(G226*'TDCV Values'!$C$5)</f>
        <v>904.61558788148773</v>
      </c>
      <c r="H243" s="122">
        <f>(H226*'TDCV Values'!$D$5)</f>
        <v>830.84899257157156</v>
      </c>
    </row>
    <row r="244" spans="2:14">
      <c r="B244" s="2" t="s">
        <v>70</v>
      </c>
      <c r="C244" s="2" t="s">
        <v>68</v>
      </c>
      <c r="D244" s="23" t="s">
        <v>66</v>
      </c>
      <c r="E244" s="69">
        <f>(E227*'TDCV Values'!$C$5)</f>
        <v>2102.7030605230116</v>
      </c>
      <c r="F244" s="69">
        <f>(F227*'TDCV Values'!$C$5)</f>
        <v>1542.9734005764651</v>
      </c>
      <c r="G244" s="149">
        <f>(G227*'TDCV Values'!$C$5)</f>
        <v>886.85791420049668</v>
      </c>
      <c r="H244" s="122">
        <f>(H227*'TDCV Values'!$D$5)</f>
        <v>802.49202197861518</v>
      </c>
    </row>
    <row r="245" spans="2:14">
      <c r="B245" s="2" t="s">
        <v>70</v>
      </c>
      <c r="C245" s="2" t="s">
        <v>69</v>
      </c>
      <c r="D245" s="23" t="s">
        <v>66</v>
      </c>
      <c r="E245" s="69">
        <f>(E228*'TDCV Values'!$C$5)</f>
        <v>2153.7713936213163</v>
      </c>
      <c r="F245" s="69">
        <f>(F228*'TDCV Values'!$C$5)</f>
        <v>1597.3398844880915</v>
      </c>
      <c r="G245" s="149">
        <f>(G228*'TDCV Values'!$C$5)</f>
        <v>952.85664265556341</v>
      </c>
      <c r="H245" s="122">
        <f>(H228*'TDCV Values'!$D$5)</f>
        <v>874.54502101659159</v>
      </c>
    </row>
    <row r="246" spans="2:14">
      <c r="B246" s="241" t="s">
        <v>75</v>
      </c>
      <c r="C246" s="255"/>
      <c r="D246" s="255"/>
      <c r="E246" s="255"/>
      <c r="F246" s="255"/>
      <c r="G246" s="255"/>
      <c r="H246" s="255"/>
      <c r="I246" t="s">
        <v>76</v>
      </c>
    </row>
    <row r="247" spans="2:14">
      <c r="B247" s="2" t="s">
        <v>64</v>
      </c>
      <c r="C247" s="2" t="s">
        <v>65</v>
      </c>
      <c r="D247" s="23" t="s">
        <v>71</v>
      </c>
      <c r="E247" s="16">
        <f>E229*365</f>
        <v>158.10727687531258</v>
      </c>
      <c r="F247" s="16">
        <f t="shared" ref="E247:H252" si="32">F229*365</f>
        <v>174.66970990991985</v>
      </c>
      <c r="G247" s="150">
        <f t="shared" si="32"/>
        <v>174.66970990991985</v>
      </c>
      <c r="H247" s="123">
        <f t="shared" si="32"/>
        <v>176.88475435388176</v>
      </c>
      <c r="J247" s="56"/>
      <c r="K247" s="56"/>
      <c r="L247" s="56"/>
      <c r="M247" s="56"/>
      <c r="N247" s="56"/>
    </row>
    <row r="248" spans="2:14">
      <c r="B248" s="2" t="s">
        <v>64</v>
      </c>
      <c r="C248" s="2" t="s">
        <v>68</v>
      </c>
      <c r="D248" s="23" t="s">
        <v>71</v>
      </c>
      <c r="E248" s="16">
        <f>E230*365</f>
        <v>158.10727687531258</v>
      </c>
      <c r="F248" s="16">
        <f t="shared" si="32"/>
        <v>174.66970990991985</v>
      </c>
      <c r="G248" s="150">
        <f t="shared" si="32"/>
        <v>174.66970990991985</v>
      </c>
      <c r="H248" s="123">
        <f t="shared" si="32"/>
        <v>176.88475435388176</v>
      </c>
      <c r="J248" s="56"/>
      <c r="K248" s="56"/>
      <c r="L248" s="56"/>
      <c r="M248" s="56"/>
      <c r="N248" s="56"/>
    </row>
    <row r="249" spans="2:14">
      <c r="B249" s="2" t="s">
        <v>64</v>
      </c>
      <c r="C249" s="2" t="s">
        <v>69</v>
      </c>
      <c r="D249" s="23" t="s">
        <v>71</v>
      </c>
      <c r="E249" s="16">
        <f t="shared" si="32"/>
        <v>177.58930311201766</v>
      </c>
      <c r="F249" s="16">
        <f t="shared" si="32"/>
        <v>195.52392466668283</v>
      </c>
      <c r="G249" s="150">
        <f t="shared" si="32"/>
        <v>195.52392466668283</v>
      </c>
      <c r="H249" s="123">
        <f t="shared" si="32"/>
        <v>197.3347392174835</v>
      </c>
      <c r="J249" s="56"/>
      <c r="K249" s="56"/>
      <c r="L249" s="56"/>
      <c r="M249" s="56"/>
      <c r="N249" s="56"/>
    </row>
    <row r="250" spans="2:14">
      <c r="B250" s="2" t="s">
        <v>70</v>
      </c>
      <c r="C250" s="2" t="s">
        <v>65</v>
      </c>
      <c r="D250" s="23" t="s">
        <v>71</v>
      </c>
      <c r="E250" s="16">
        <f>E232*365</f>
        <v>107.82566134961796</v>
      </c>
      <c r="F250" s="16">
        <f t="shared" si="32"/>
        <v>109.96583926934339</v>
      </c>
      <c r="G250" s="150">
        <f t="shared" si="32"/>
        <v>109.96583926934339</v>
      </c>
      <c r="H250" s="123">
        <f t="shared" si="32"/>
        <v>112.74824282337289</v>
      </c>
      <c r="J250" s="56"/>
      <c r="K250" s="56"/>
      <c r="L250" s="56"/>
      <c r="M250" s="56"/>
      <c r="N250" s="56"/>
    </row>
    <row r="251" spans="2:14">
      <c r="B251" s="2" t="s">
        <v>70</v>
      </c>
      <c r="C251" s="2" t="s">
        <v>68</v>
      </c>
      <c r="D251" s="23" t="s">
        <v>71</v>
      </c>
      <c r="E251" s="16">
        <f>E233*365</f>
        <v>107.82566134961796</v>
      </c>
      <c r="F251" s="16">
        <f t="shared" si="32"/>
        <v>109.96583926934339</v>
      </c>
      <c r="G251" s="150">
        <f t="shared" si="32"/>
        <v>109.96583926934339</v>
      </c>
      <c r="H251" s="123">
        <f t="shared" si="32"/>
        <v>112.74824282337289</v>
      </c>
      <c r="J251" s="56"/>
      <c r="K251" s="56"/>
      <c r="L251" s="56"/>
      <c r="M251" s="56"/>
      <c r="N251" s="56"/>
    </row>
    <row r="252" spans="2:14">
      <c r="B252" s="2" t="s">
        <v>70</v>
      </c>
      <c r="C252" s="2" t="s">
        <v>69</v>
      </c>
      <c r="D252" s="23" t="s">
        <v>71</v>
      </c>
      <c r="E252" s="16">
        <f>E234*365</f>
        <v>122.85063968363485</v>
      </c>
      <c r="F252" s="16">
        <f t="shared" si="32"/>
        <v>125.7735791972886</v>
      </c>
      <c r="G252" s="150">
        <f t="shared" si="32"/>
        <v>125.7735791972886</v>
      </c>
      <c r="H252" s="123">
        <f t="shared" si="32"/>
        <v>128.15094640210472</v>
      </c>
      <c r="J252" s="56"/>
      <c r="K252" s="56"/>
      <c r="L252" s="56"/>
      <c r="M252" s="56"/>
      <c r="N252" s="56"/>
    </row>
    <row r="253" spans="2:14">
      <c r="B253" s="241" t="s">
        <v>77</v>
      </c>
      <c r="C253" s="242"/>
      <c r="D253" s="242"/>
      <c r="E253" s="242"/>
      <c r="F253" s="242"/>
      <c r="G253" s="242"/>
      <c r="H253" s="242"/>
      <c r="I253" t="s">
        <v>78</v>
      </c>
    </row>
    <row r="254" spans="2:14">
      <c r="B254" s="2" t="s">
        <v>64</v>
      </c>
      <c r="C254" s="2" t="s">
        <v>65</v>
      </c>
      <c r="D254" s="2"/>
      <c r="E254" s="16">
        <f>E240+E247</f>
        <v>2154.2535530462187</v>
      </c>
      <c r="F254" s="16">
        <f t="shared" ref="E254:H259" si="33">F240+F247</f>
        <v>1670.3033639416917</v>
      </c>
      <c r="G254" s="150">
        <f t="shared" si="33"/>
        <v>1070.7568805750057</v>
      </c>
      <c r="H254" s="123">
        <f t="shared" si="33"/>
        <v>991.69270838358739</v>
      </c>
      <c r="J254" s="56"/>
      <c r="K254" s="56"/>
      <c r="L254" s="56"/>
      <c r="M254" s="56"/>
      <c r="N254" s="56"/>
    </row>
    <row r="255" spans="2:14">
      <c r="B255" s="2" t="s">
        <v>64</v>
      </c>
      <c r="C255" s="2" t="s">
        <v>68</v>
      </c>
      <c r="D255" s="2"/>
      <c r="E255" s="16">
        <f>E241+E248</f>
        <v>2123.9294511230755</v>
      </c>
      <c r="F255" s="16">
        <f t="shared" si="33"/>
        <v>1636.5885504113878</v>
      </c>
      <c r="G255" s="150">
        <f t="shared" si="33"/>
        <v>1039.9377706675177</v>
      </c>
      <c r="H255" s="123">
        <f t="shared" si="33"/>
        <v>978.93946170473214</v>
      </c>
      <c r="J255" s="56"/>
      <c r="K255" s="56"/>
      <c r="L255" s="56"/>
      <c r="M255" s="56"/>
      <c r="N255" s="56"/>
    </row>
    <row r="256" spans="2:14">
      <c r="B256" s="2" t="s">
        <v>64</v>
      </c>
      <c r="C256" s="2" t="s">
        <v>69</v>
      </c>
      <c r="D256" s="2"/>
      <c r="E256" s="16">
        <f t="shared" si="33"/>
        <v>2280.0589388388289</v>
      </c>
      <c r="F256" s="16">
        <f t="shared" si="33"/>
        <v>1770.8406273406149</v>
      </c>
      <c r="G256" s="150">
        <f t="shared" si="33"/>
        <v>1139.3996449030112</v>
      </c>
      <c r="H256" s="123">
        <f>H242+H249</f>
        <v>1055.067731853002</v>
      </c>
      <c r="J256" s="56"/>
      <c r="K256" s="56"/>
      <c r="L256" s="56"/>
      <c r="M256" s="56"/>
      <c r="N256" s="56"/>
    </row>
    <row r="257" spans="2:14">
      <c r="B257" s="2" t="s">
        <v>70</v>
      </c>
      <c r="C257" s="2" t="s">
        <v>65</v>
      </c>
      <c r="D257" s="2"/>
      <c r="E257" s="16">
        <f t="shared" si="33"/>
        <v>2152.7294762813135</v>
      </c>
      <c r="F257" s="16">
        <f t="shared" si="33"/>
        <v>1626.5268356206986</v>
      </c>
      <c r="G257" s="150">
        <f>G243+G250</f>
        <v>1014.5814271508311</v>
      </c>
      <c r="H257" s="123">
        <f t="shared" si="33"/>
        <v>943.59723539494439</v>
      </c>
      <c r="J257" s="56"/>
      <c r="K257" s="56"/>
      <c r="L257" s="56"/>
      <c r="M257" s="56"/>
      <c r="N257" s="56"/>
    </row>
    <row r="258" spans="2:14">
      <c r="B258" s="2" t="s">
        <v>70</v>
      </c>
      <c r="C258" s="2" t="s">
        <v>68</v>
      </c>
      <c r="D258" s="2"/>
      <c r="E258" s="16">
        <f t="shared" si="33"/>
        <v>2210.5287218726294</v>
      </c>
      <c r="F258" s="16">
        <f t="shared" si="33"/>
        <v>1652.9392398458085</v>
      </c>
      <c r="G258" s="150">
        <f t="shared" si="33"/>
        <v>996.82375346984009</v>
      </c>
      <c r="H258" s="123">
        <f t="shared" si="33"/>
        <v>915.24026480198813</v>
      </c>
      <c r="J258" s="56"/>
      <c r="K258" s="56"/>
      <c r="L258" s="56"/>
      <c r="M258" s="56"/>
      <c r="N258" s="56"/>
    </row>
    <row r="259" spans="2:14">
      <c r="B259" s="2" t="s">
        <v>70</v>
      </c>
      <c r="C259" s="2" t="s">
        <v>69</v>
      </c>
      <c r="D259" s="2"/>
      <c r="E259" s="16">
        <f>E245+E252</f>
        <v>2276.6220333049509</v>
      </c>
      <c r="F259" s="16">
        <f t="shared" si="33"/>
        <v>1723.1134636853801</v>
      </c>
      <c r="G259" s="150">
        <f t="shared" si="33"/>
        <v>1078.6302218528519</v>
      </c>
      <c r="H259" s="123">
        <f t="shared" si="33"/>
        <v>1002.6959674186963</v>
      </c>
      <c r="J259" s="56"/>
      <c r="K259" s="56"/>
      <c r="L259" s="56"/>
      <c r="M259" s="56"/>
      <c r="N259" s="56"/>
    </row>
    <row r="260" spans="2:14">
      <c r="B260" s="251" t="s">
        <v>77</v>
      </c>
      <c r="C260" s="251"/>
      <c r="D260" s="251"/>
      <c r="E260" s="251"/>
      <c r="F260" s="251"/>
      <c r="G260" s="251"/>
      <c r="H260" s="251"/>
      <c r="I260" t="s">
        <v>79</v>
      </c>
    </row>
    <row r="261" spans="2:14">
      <c r="B261" s="2" t="s">
        <v>80</v>
      </c>
      <c r="C261" s="2" t="s">
        <v>65</v>
      </c>
      <c r="D261" s="2"/>
      <c r="E261" s="16">
        <f>E254+E257</f>
        <v>4306.9830293275318</v>
      </c>
      <c r="F261" s="16">
        <f t="shared" ref="F261:H261" si="34">F254+F257</f>
        <v>3296.8301995623906</v>
      </c>
      <c r="G261" s="150">
        <f>G254+G257</f>
        <v>2085.3383077258368</v>
      </c>
      <c r="H261" s="123">
        <f t="shared" si="34"/>
        <v>1935.2899437785318</v>
      </c>
      <c r="J261" s="56"/>
      <c r="K261" s="56"/>
      <c r="L261" s="56"/>
      <c r="M261" s="56"/>
      <c r="N261" s="56"/>
    </row>
    <row r="262" spans="2:14">
      <c r="B262" s="2" t="s">
        <v>80</v>
      </c>
      <c r="C262" s="2" t="s">
        <v>68</v>
      </c>
      <c r="D262" s="2"/>
      <c r="E262" s="16">
        <f t="shared" ref="E262:H263" si="35">E255+E258</f>
        <v>4334.4581729957044</v>
      </c>
      <c r="F262" s="16">
        <f t="shared" si="35"/>
        <v>3289.5277902571961</v>
      </c>
      <c r="G262" s="150">
        <f>G255+G258</f>
        <v>2036.7615241373578</v>
      </c>
      <c r="H262" s="123">
        <f t="shared" si="35"/>
        <v>1894.1797265067203</v>
      </c>
      <c r="J262" s="56"/>
      <c r="K262" s="56"/>
      <c r="L262" s="56"/>
      <c r="M262" s="56"/>
      <c r="N262" s="56"/>
    </row>
    <row r="263" spans="2:14">
      <c r="B263" s="2" t="s">
        <v>80</v>
      </c>
      <c r="C263" s="2" t="s">
        <v>69</v>
      </c>
      <c r="D263" s="2"/>
      <c r="E263" s="16">
        <f t="shared" si="35"/>
        <v>4556.6809721437803</v>
      </c>
      <c r="F263" s="16">
        <f t="shared" si="35"/>
        <v>3493.9540910259948</v>
      </c>
      <c r="G263" s="150">
        <f>G256+G259</f>
        <v>2218.0298667558632</v>
      </c>
      <c r="H263" s="123">
        <f t="shared" si="35"/>
        <v>2057.7636992716984</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
      <c r="C266" s="2"/>
      <c r="D266" s="2"/>
      <c r="E266" s="24" t="s">
        <v>50</v>
      </c>
      <c r="F266" s="24" t="s">
        <v>51</v>
      </c>
      <c r="G266" s="146" t="s">
        <v>52</v>
      </c>
      <c r="H266" s="117" t="s">
        <v>53</v>
      </c>
    </row>
    <row r="267" spans="2:14">
      <c r="B267" s="5"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 t="s">
        <v>64</v>
      </c>
      <c r="C269" s="2" t="s">
        <v>65</v>
      </c>
      <c r="D269" s="2"/>
      <c r="E269" s="69">
        <f t="shared" ref="E269:H274" si="36">E254-E38</f>
        <v>2.3246368566256024</v>
      </c>
      <c r="F269" s="69">
        <f t="shared" si="36"/>
        <v>2.358630979874988</v>
      </c>
      <c r="G269" s="149">
        <f t="shared" si="36"/>
        <v>2.358630979874988</v>
      </c>
      <c r="H269" s="122">
        <f t="shared" si="36"/>
        <v>3.2193706439147718</v>
      </c>
      <c r="J269" s="56"/>
      <c r="K269" s="56"/>
      <c r="L269" s="56"/>
      <c r="M269" s="56"/>
      <c r="N269" s="56"/>
    </row>
    <row r="270" spans="2:14">
      <c r="B270" s="2" t="s">
        <v>64</v>
      </c>
      <c r="C270" s="2" t="s">
        <v>68</v>
      </c>
      <c r="D270" s="2"/>
      <c r="E270" s="69">
        <f t="shared" si="36"/>
        <v>-16.187315614228737</v>
      </c>
      <c r="F270" s="69">
        <f t="shared" si="36"/>
        <v>-16.412903069711774</v>
      </c>
      <c r="G270" s="149">
        <f t="shared" si="36"/>
        <v>-16.412903069711774</v>
      </c>
      <c r="H270" s="122">
        <f t="shared" si="36"/>
        <v>-22.124833606091556</v>
      </c>
      <c r="J270" s="56"/>
      <c r="K270" s="56"/>
      <c r="L270" s="56"/>
      <c r="M270" s="56"/>
      <c r="N270" s="56"/>
    </row>
    <row r="271" spans="2:14">
      <c r="B271" s="2" t="s">
        <v>64</v>
      </c>
      <c r="C271" s="2" t="s">
        <v>69</v>
      </c>
      <c r="D271" s="2"/>
      <c r="E271" s="69">
        <f t="shared" si="36"/>
        <v>0.47460818442868913</v>
      </c>
      <c r="F271" s="69">
        <f t="shared" si="36"/>
        <v>0.4746081844289165</v>
      </c>
      <c r="G271" s="149">
        <f t="shared" si="36"/>
        <v>0.4746081844289165</v>
      </c>
      <c r="H271" s="122">
        <f t="shared" si="36"/>
        <v>0.4746081844289165</v>
      </c>
      <c r="J271" s="56"/>
      <c r="K271" s="56"/>
      <c r="L271" s="56"/>
      <c r="M271" s="56"/>
      <c r="N271" s="56"/>
    </row>
    <row r="272" spans="2:14">
      <c r="B272" s="2" t="s">
        <v>70</v>
      </c>
      <c r="C272" s="2" t="s">
        <v>65</v>
      </c>
      <c r="D272" s="2"/>
      <c r="E272" s="69">
        <f t="shared" si="36"/>
        <v>3.8547319805275038</v>
      </c>
      <c r="F272" s="69">
        <f t="shared" si="36"/>
        <v>3.7079674395702114</v>
      </c>
      <c r="G272" s="149">
        <f t="shared" si="36"/>
        <v>3.7079674395702114</v>
      </c>
      <c r="H272" s="122">
        <f t="shared" si="36"/>
        <v>4.642273592260949</v>
      </c>
      <c r="J272" s="56"/>
      <c r="K272" s="56"/>
      <c r="L272" s="56"/>
      <c r="M272" s="56"/>
      <c r="N272" s="56"/>
    </row>
    <row r="273" spans="1:14">
      <c r="B273" s="2" t="s">
        <v>70</v>
      </c>
      <c r="C273" s="2" t="s">
        <v>68</v>
      </c>
      <c r="D273" s="2"/>
      <c r="E273" s="69">
        <f t="shared" si="36"/>
        <v>-29.080154325959029</v>
      </c>
      <c r="F273" s="69">
        <f t="shared" si="36"/>
        <v>-28.000592913695755</v>
      </c>
      <c r="G273" s="149">
        <f t="shared" si="36"/>
        <v>-28.000592913695755</v>
      </c>
      <c r="H273" s="122">
        <f t="shared" si="36"/>
        <v>-34.873103556291426</v>
      </c>
      <c r="J273" s="56"/>
      <c r="K273" s="56"/>
      <c r="L273" s="56"/>
      <c r="M273" s="56"/>
      <c r="N273" s="56"/>
    </row>
    <row r="274" spans="1:14">
      <c r="B274" s="2" t="s">
        <v>70</v>
      </c>
      <c r="C274" s="2" t="s">
        <v>69</v>
      </c>
      <c r="D274" s="2"/>
      <c r="E274" s="69">
        <f t="shared" si="36"/>
        <v>0.43793162075962755</v>
      </c>
      <c r="F274" s="69">
        <f t="shared" si="36"/>
        <v>0.4379316207600823</v>
      </c>
      <c r="G274" s="149">
        <f t="shared" si="36"/>
        <v>0.43793162075985492</v>
      </c>
      <c r="H274" s="122">
        <f t="shared" si="36"/>
        <v>0.43793162075996861</v>
      </c>
      <c r="J274" s="56"/>
      <c r="K274" s="56"/>
      <c r="L274" s="56"/>
      <c r="M274" s="56"/>
      <c r="N274" s="56"/>
    </row>
    <row r="275" spans="1:14">
      <c r="B275" s="251" t="s">
        <v>77</v>
      </c>
      <c r="C275" s="251"/>
      <c r="D275" s="251"/>
      <c r="E275" s="251"/>
      <c r="F275" s="251"/>
      <c r="G275" s="251"/>
      <c r="H275" s="251"/>
    </row>
    <row r="276" spans="1:14">
      <c r="B276" s="2" t="s">
        <v>80</v>
      </c>
      <c r="C276" s="2" t="s">
        <v>65</v>
      </c>
      <c r="D276" s="2"/>
      <c r="E276" s="16">
        <f>E269+E272</f>
        <v>6.1793688371531061</v>
      </c>
      <c r="F276" s="16">
        <f t="shared" ref="F276:H276" si="37">F269+F272</f>
        <v>6.0665984194451994</v>
      </c>
      <c r="G276" s="150">
        <f>G269+G272</f>
        <v>6.0665984194451994</v>
      </c>
      <c r="H276" s="123">
        <f t="shared" si="37"/>
        <v>7.8616442361757208</v>
      </c>
      <c r="J276" s="56"/>
      <c r="K276" s="56"/>
      <c r="L276" s="56"/>
      <c r="M276" s="56"/>
      <c r="N276" s="56"/>
    </row>
    <row r="277" spans="1:14">
      <c r="B277" s="2" t="s">
        <v>80</v>
      </c>
      <c r="C277" s="2" t="s">
        <v>68</v>
      </c>
      <c r="D277" s="2"/>
      <c r="E277" s="16">
        <f t="shared" ref="E277:H278" si="38">E270+E273</f>
        <v>-45.267469940187766</v>
      </c>
      <c r="F277" s="16">
        <f t="shared" si="38"/>
        <v>-44.413495983407529</v>
      </c>
      <c r="G277" s="150">
        <f>G270+G273</f>
        <v>-44.413495983407529</v>
      </c>
      <c r="H277" s="123">
        <f t="shared" si="38"/>
        <v>-56.997937162382982</v>
      </c>
      <c r="J277" s="56"/>
      <c r="K277" s="56"/>
      <c r="L277" s="56"/>
      <c r="M277" s="56"/>
      <c r="N277" s="56"/>
    </row>
    <row r="278" spans="1:14">
      <c r="B278" s="2" t="s">
        <v>80</v>
      </c>
      <c r="C278" s="2" t="s">
        <v>69</v>
      </c>
      <c r="D278" s="2"/>
      <c r="E278" s="16">
        <f>E271+E274</f>
        <v>0.91253980518831668</v>
      </c>
      <c r="F278" s="16">
        <f t="shared" si="38"/>
        <v>0.9125398051889988</v>
      </c>
      <c r="G278" s="150">
        <f>G271+G274</f>
        <v>0.91253980518877142</v>
      </c>
      <c r="H278" s="123">
        <f t="shared" si="38"/>
        <v>0.91253980518888511</v>
      </c>
      <c r="I278" s="18"/>
      <c r="J278" s="56"/>
      <c r="K278" s="56"/>
      <c r="L278" s="56"/>
      <c r="M278" s="56"/>
      <c r="N278" s="56"/>
    </row>
    <row r="279" spans="1:14">
      <c r="E279" s="26"/>
      <c r="F279" s="26"/>
      <c r="G279" s="26"/>
      <c r="H279" s="124"/>
      <c r="I279" s="94"/>
    </row>
    <row r="280" spans="1:14" s="65" customFormat="1">
      <c r="A280" s="65" t="s">
        <v>118</v>
      </c>
      <c r="E280" s="70"/>
      <c r="F280" s="70"/>
      <c r="G280" s="70"/>
      <c r="H280" s="125"/>
    </row>
    <row r="281" spans="1:14" s="8" customFormat="1">
      <c r="E281" s="57"/>
      <c r="F281" s="57"/>
      <c r="G281" s="57"/>
      <c r="H281" s="140"/>
      <c r="J281" s="95"/>
      <c r="K281" s="95"/>
      <c r="L281" s="95"/>
    </row>
    <row r="282" spans="1:14">
      <c r="B282" s="8" t="s">
        <v>119</v>
      </c>
      <c r="E282" s="26"/>
      <c r="F282" s="26"/>
      <c r="G282" s="26"/>
      <c r="H282" s="124"/>
      <c r="I282" s="96"/>
      <c r="J282" s="97"/>
      <c r="K282" s="97"/>
      <c r="L282" s="97"/>
    </row>
    <row r="283" spans="1:14" ht="25.5">
      <c r="B283" s="2"/>
      <c r="C283" s="2"/>
      <c r="D283" s="2"/>
      <c r="E283" s="24" t="s">
        <v>50</v>
      </c>
      <c r="F283" s="24" t="s">
        <v>51</v>
      </c>
      <c r="G283" s="146" t="s">
        <v>52</v>
      </c>
      <c r="H283" s="117" t="s">
        <v>53</v>
      </c>
      <c r="I283" s="96"/>
      <c r="J283" s="97"/>
      <c r="K283" s="97"/>
      <c r="L283" s="97"/>
    </row>
    <row r="284" spans="1:14">
      <c r="B284" s="5" t="s">
        <v>55</v>
      </c>
      <c r="C284" s="5" t="s">
        <v>93</v>
      </c>
      <c r="D284" s="5" t="s">
        <v>57</v>
      </c>
      <c r="E284" s="22" t="s">
        <v>58</v>
      </c>
      <c r="F284" s="22" t="s">
        <v>59</v>
      </c>
      <c r="G284" s="147" t="s">
        <v>60</v>
      </c>
      <c r="H284" s="118" t="s">
        <v>61</v>
      </c>
      <c r="I284" t="s">
        <v>120</v>
      </c>
    </row>
    <row r="285" spans="1:14">
      <c r="B285" s="2" t="s">
        <v>64</v>
      </c>
      <c r="C285" s="2" t="s">
        <v>65</v>
      </c>
      <c r="D285" s="2" t="s">
        <v>66</v>
      </c>
      <c r="E285" s="98">
        <f>'Regional Cap levels'!F719</f>
        <v>7.003467554371764E-3</v>
      </c>
      <c r="F285" s="98">
        <f>'Regional Cap levels'!G719</f>
        <v>5.2486833385411514E-3</v>
      </c>
      <c r="G285" s="158">
        <f>'Regional Cap levels'!H719</f>
        <v>3.147808325382198E-3</v>
      </c>
      <c r="H285" s="141">
        <f>'Regional Cap levels'!I719</f>
        <v>2.8492969257215852E-3</v>
      </c>
      <c r="I285" s="99"/>
    </row>
    <row r="286" spans="1:14">
      <c r="B286" s="2" t="s">
        <v>64</v>
      </c>
      <c r="C286" s="2" t="s">
        <v>68</v>
      </c>
      <c r="D286" s="2" t="s">
        <v>66</v>
      </c>
      <c r="E286" s="100">
        <v>0</v>
      </c>
      <c r="F286" s="100">
        <v>0</v>
      </c>
      <c r="G286" s="159">
        <v>0</v>
      </c>
      <c r="H286" s="142">
        <v>0</v>
      </c>
      <c r="I286" s="99"/>
    </row>
    <row r="287" spans="1:14">
      <c r="B287" s="2" t="s">
        <v>64</v>
      </c>
      <c r="C287" s="2" t="s">
        <v>95</v>
      </c>
      <c r="D287" s="23" t="s">
        <v>66</v>
      </c>
      <c r="E287" s="98">
        <f>'Regional Cap levels'!F715</f>
        <v>2.7551083097071317E-2</v>
      </c>
      <c r="F287" s="98">
        <f>'Regional Cap levels'!G715</f>
        <v>2.0647901869709266E-2</v>
      </c>
      <c r="G287" s="158">
        <f>'Regional Cap levels'!H715</f>
        <v>1.2383227033317413E-2</v>
      </c>
      <c r="H287" s="141">
        <f>'Regional Cap levels'!I715</f>
        <v>1.1208906982053847E-2</v>
      </c>
      <c r="I287" s="99"/>
    </row>
    <row r="288" spans="1:14">
      <c r="B288" s="2" t="s">
        <v>70</v>
      </c>
      <c r="C288" s="2" t="s">
        <v>65</v>
      </c>
      <c r="D288" s="2" t="s">
        <v>66</v>
      </c>
      <c r="E288" s="98">
        <f>'Regional Cap levels'!F721</f>
        <v>1.6172511334697447E-3</v>
      </c>
      <c r="F288" s="98">
        <f>'Regional Cap levels'!G721</f>
        <v>1.1999876360988464E-3</v>
      </c>
      <c r="G288" s="158">
        <f>'Regional Cap levels'!H721</f>
        <v>7.1663117203679444E-4</v>
      </c>
      <c r="H288" s="141">
        <f>'Regional Cap levels'!I721</f>
        <v>2.5335341978551889E-3</v>
      </c>
      <c r="I288" s="99"/>
    </row>
    <row r="289" spans="2:10">
      <c r="B289" s="2" t="s">
        <v>70</v>
      </c>
      <c r="C289" s="2" t="s">
        <v>68</v>
      </c>
      <c r="D289" s="2" t="s">
        <v>66</v>
      </c>
      <c r="E289" s="100">
        <v>0</v>
      </c>
      <c r="F289" s="100">
        <v>0</v>
      </c>
      <c r="G289" s="159">
        <v>0</v>
      </c>
      <c r="H289" s="142">
        <v>0</v>
      </c>
      <c r="I289" s="99"/>
    </row>
    <row r="290" spans="2:10">
      <c r="B290" s="2" t="s">
        <v>70</v>
      </c>
      <c r="C290" s="2" t="s">
        <v>95</v>
      </c>
      <c r="D290" s="23" t="s">
        <v>66</v>
      </c>
      <c r="E290" s="98">
        <f>'Regional Cap levels'!F717</f>
        <v>6.7049221108459196E-3</v>
      </c>
      <c r="F290" s="98">
        <f>'Regional Cap levels'!G717</f>
        <v>4.9749995331639695E-3</v>
      </c>
      <c r="G290" s="158">
        <f>'Regional Cap levels'!H717</f>
        <v>2.9710637335601032E-3</v>
      </c>
      <c r="H290" s="141">
        <f>'Regional Cap levels'!I717</f>
        <v>2.7134604227353762E-3</v>
      </c>
      <c r="I290" s="99"/>
    </row>
    <row r="291" spans="2:10">
      <c r="B291" s="2" t="s">
        <v>64</v>
      </c>
      <c r="C291" s="2" t="s">
        <v>65</v>
      </c>
      <c r="D291" s="2" t="s">
        <v>71</v>
      </c>
      <c r="E291" s="98">
        <f>'Regional Cap levels'!F720</f>
        <v>4.2465217274710466E-3</v>
      </c>
      <c r="F291" s="98">
        <f>'Regional Cap levels'!G720</f>
        <v>4.7068894094927007E-3</v>
      </c>
      <c r="G291" s="158">
        <f>'Regional Cap levels'!H720</f>
        <v>4.7068894094927007E-3</v>
      </c>
      <c r="H291" s="141">
        <f>'Regional Cap levels'!I720</f>
        <v>4.7171802730987299E-3</v>
      </c>
      <c r="I291" s="99"/>
    </row>
    <row r="292" spans="2:10">
      <c r="B292" s="2" t="s">
        <v>64</v>
      </c>
      <c r="C292" s="2" t="s">
        <v>68</v>
      </c>
      <c r="D292" s="2" t="s">
        <v>71</v>
      </c>
      <c r="E292" s="100">
        <v>0</v>
      </c>
      <c r="F292" s="100">
        <v>0</v>
      </c>
      <c r="G292" s="159">
        <v>0</v>
      </c>
      <c r="H292" s="142">
        <v>0</v>
      </c>
      <c r="I292" s="99"/>
    </row>
    <row r="293" spans="2:10">
      <c r="B293" s="2" t="s">
        <v>64</v>
      </c>
      <c r="C293" s="2" t="s">
        <v>95</v>
      </c>
      <c r="D293" s="23" t="s">
        <v>71</v>
      </c>
      <c r="E293" s="98">
        <f>'Regional Cap levels'!F716</f>
        <v>1.6705477976269228E-2</v>
      </c>
      <c r="F293" s="98">
        <f>'Regional Cap levels'!G716</f>
        <v>1.8516527740420306E-2</v>
      </c>
      <c r="G293" s="158">
        <f>'Regional Cap levels'!H716</f>
        <v>1.8516527740420306E-2</v>
      </c>
      <c r="H293" s="141">
        <f>'Regional Cap levels'!I716</f>
        <v>1.8557011177539016E-2</v>
      </c>
      <c r="I293" s="99"/>
    </row>
    <row r="294" spans="2:10">
      <c r="B294" s="2" t="s">
        <v>70</v>
      </c>
      <c r="C294" s="2" t="s">
        <v>65</v>
      </c>
      <c r="D294" s="2" t="s">
        <v>71</v>
      </c>
      <c r="E294" s="98">
        <f>'Regional Cap levels'!F722</f>
        <v>2.5940103363497921E-3</v>
      </c>
      <c r="F294" s="98">
        <f>'Regional Cap levels'!G722</f>
        <v>2.6491784412743242E-3</v>
      </c>
      <c r="G294" s="158">
        <f>'Regional Cap levels'!H722</f>
        <v>2.6491784412743242E-3</v>
      </c>
      <c r="H294" s="141">
        <f>'Regional Cap levels'!I722</f>
        <v>2.6769511264842561E-3</v>
      </c>
      <c r="I294" s="99"/>
    </row>
    <row r="295" spans="2:10">
      <c r="B295" s="2" t="s">
        <v>70</v>
      </c>
      <c r="C295" s="2" t="s">
        <v>68</v>
      </c>
      <c r="D295" s="2" t="s">
        <v>71</v>
      </c>
      <c r="E295" s="100">
        <v>0</v>
      </c>
      <c r="F295" s="100">
        <v>0</v>
      </c>
      <c r="G295" s="159">
        <v>0</v>
      </c>
      <c r="H295" s="142">
        <v>0</v>
      </c>
      <c r="I295" s="99"/>
    </row>
    <row r="296" spans="2:10">
      <c r="B296" s="2" t="s">
        <v>70</v>
      </c>
      <c r="C296" s="2" t="s">
        <v>95</v>
      </c>
      <c r="D296" s="23" t="s">
        <v>71</v>
      </c>
      <c r="E296" s="98">
        <f>'Regional Cap levels'!F718</f>
        <v>1.0754444316041011E-2</v>
      </c>
      <c r="F296" s="98">
        <f>'Regional Cap levels'!G718</f>
        <v>1.0983164419472545E-2</v>
      </c>
      <c r="G296" s="158">
        <f>'Regional Cap levels'!H718</f>
        <v>1.0983164419472545E-2</v>
      </c>
      <c r="H296" s="141">
        <f>'Regional Cap levels'!I718</f>
        <v>1.1098306519105592E-2</v>
      </c>
      <c r="I296" s="99"/>
    </row>
    <row r="297" spans="2:10" s="8" customFormat="1">
      <c r="E297" s="57"/>
      <c r="F297" s="57"/>
      <c r="G297" s="57"/>
      <c r="H297" s="140"/>
      <c r="I297" s="101"/>
      <c r="J297" s="102"/>
    </row>
    <row r="298" spans="2:10">
      <c r="B298" s="8" t="s">
        <v>121</v>
      </c>
      <c r="D298" s="12"/>
      <c r="E298" s="52"/>
      <c r="F298" s="52"/>
      <c r="G298" s="52"/>
      <c r="H298" s="143"/>
      <c r="I298" s="96"/>
    </row>
    <row r="299" spans="2:10" ht="25.5">
      <c r="B299" s="2"/>
      <c r="C299" s="2"/>
      <c r="D299" s="2"/>
      <c r="E299" s="24" t="s">
        <v>50</v>
      </c>
      <c r="F299" s="24" t="s">
        <v>51</v>
      </c>
      <c r="G299" s="146" t="s">
        <v>52</v>
      </c>
      <c r="H299" s="117" t="s">
        <v>53</v>
      </c>
      <c r="I299" s="96"/>
    </row>
    <row r="300" spans="2:10">
      <c r="B300" s="5" t="s">
        <v>55</v>
      </c>
      <c r="C300" s="5" t="s">
        <v>93</v>
      </c>
      <c r="D300" s="5" t="s">
        <v>57</v>
      </c>
      <c r="E300" s="22" t="s">
        <v>58</v>
      </c>
      <c r="F300" s="22" t="s">
        <v>59</v>
      </c>
      <c r="G300" s="147" t="s">
        <v>60</v>
      </c>
      <c r="H300" s="118" t="s">
        <v>61</v>
      </c>
      <c r="I300" t="s">
        <v>122</v>
      </c>
    </row>
    <row r="301" spans="2:10">
      <c r="B301" s="2" t="s">
        <v>64</v>
      </c>
      <c r="C301" s="2" t="s">
        <v>65</v>
      </c>
      <c r="D301" s="2" t="s">
        <v>66</v>
      </c>
      <c r="E301" s="51">
        <f>E223-E285</f>
        <v>0.68132283457352694</v>
      </c>
      <c r="F301" s="51">
        <f t="shared" ref="E301:H312" si="39">F223-F285</f>
        <v>0.51048705943103534</v>
      </c>
      <c r="G301" s="160">
        <f t="shared" si="39"/>
        <v>0.30584776776602673</v>
      </c>
      <c r="H301" s="144">
        <f t="shared" si="39"/>
        <v>0.27811896308452172</v>
      </c>
    </row>
    <row r="302" spans="2:10">
      <c r="B302" s="2" t="s">
        <v>64</v>
      </c>
      <c r="C302" s="2" t="s">
        <v>68</v>
      </c>
      <c r="D302" s="2" t="s">
        <v>66</v>
      </c>
      <c r="E302" s="51">
        <f>E224-E286</f>
        <v>0.67786971525784923</v>
      </c>
      <c r="F302" s="51">
        <f t="shared" si="39"/>
        <v>0.50410994500050621</v>
      </c>
      <c r="G302" s="160">
        <f t="shared" si="39"/>
        <v>0.29836829681296478</v>
      </c>
      <c r="H302" s="144">
        <f t="shared" si="39"/>
        <v>0.27657058874167256</v>
      </c>
    </row>
    <row r="303" spans="2:10">
      <c r="B303" s="2" t="s">
        <v>64</v>
      </c>
      <c r="C303" s="2" t="s">
        <v>95</v>
      </c>
      <c r="D303" s="23" t="s">
        <v>66</v>
      </c>
      <c r="E303" s="51">
        <f t="shared" si="39"/>
        <v>0.69743844646389808</v>
      </c>
      <c r="F303" s="51">
        <f t="shared" si="39"/>
        <v>0.52256475422475013</v>
      </c>
      <c r="G303" s="160">
        <f t="shared" si="39"/>
        <v>0.31309115925507169</v>
      </c>
      <c r="H303" s="144">
        <f t="shared" si="39"/>
        <v>0.28456109047846972</v>
      </c>
    </row>
    <row r="304" spans="2:10">
      <c r="B304" s="2" t="s">
        <v>70</v>
      </c>
      <c r="C304" s="2" t="s">
        <v>65</v>
      </c>
      <c r="D304" s="2" t="s">
        <v>66</v>
      </c>
      <c r="E304" s="51">
        <f t="shared" si="39"/>
        <v>0.16879140011083824</v>
      </c>
      <c r="F304" s="51">
        <f t="shared" si="39"/>
        <v>0.12518009539318076</v>
      </c>
      <c r="G304" s="160">
        <f t="shared" si="39"/>
        <v>7.4668001151420513E-2</v>
      </c>
      <c r="H304" s="144">
        <f t="shared" si="39"/>
        <v>6.670388184977577E-2</v>
      </c>
    </row>
    <row r="305" spans="2:21">
      <c r="B305" s="2" t="s">
        <v>70</v>
      </c>
      <c r="C305" s="2" t="s">
        <v>68</v>
      </c>
      <c r="D305" s="2" t="s">
        <v>66</v>
      </c>
      <c r="E305" s="51">
        <f t="shared" si="39"/>
        <v>0.1752252550435843</v>
      </c>
      <c r="F305" s="51">
        <f t="shared" si="39"/>
        <v>0.12858111671470543</v>
      </c>
      <c r="G305" s="160">
        <f t="shared" si="39"/>
        <v>7.3904826183374725E-2</v>
      </c>
      <c r="H305" s="144">
        <f t="shared" si="39"/>
        <v>6.6874335164884599E-2</v>
      </c>
    </row>
    <row r="306" spans="2:21">
      <c r="B306" s="2" t="s">
        <v>70</v>
      </c>
      <c r="C306" s="2" t="s">
        <v>95</v>
      </c>
      <c r="D306" s="23" t="s">
        <v>66</v>
      </c>
      <c r="E306" s="51">
        <f t="shared" si="39"/>
        <v>0.17277602735759712</v>
      </c>
      <c r="F306" s="51">
        <f t="shared" si="39"/>
        <v>0.12813665750751033</v>
      </c>
      <c r="G306" s="160">
        <f t="shared" si="39"/>
        <v>7.6433656487736854E-2</v>
      </c>
      <c r="H306" s="144">
        <f t="shared" si="39"/>
        <v>7.0165291328647253E-2</v>
      </c>
    </row>
    <row r="307" spans="2:21">
      <c r="B307" s="2" t="s">
        <v>64</v>
      </c>
      <c r="C307" s="2" t="s">
        <v>65</v>
      </c>
      <c r="D307" s="2" t="s">
        <v>71</v>
      </c>
      <c r="E307" s="51">
        <f>E229-E291</f>
        <v>0.42892409984872781</v>
      </c>
      <c r="F307" s="51">
        <f t="shared" si="39"/>
        <v>0.47384026102864385</v>
      </c>
      <c r="G307" s="160">
        <f t="shared" si="39"/>
        <v>0.47384026102864385</v>
      </c>
      <c r="H307" s="144">
        <f t="shared" si="39"/>
        <v>0.47989858508000194</v>
      </c>
      <c r="J307" s="103"/>
      <c r="K307" s="103"/>
      <c r="L307" s="103"/>
      <c r="M307" s="103"/>
      <c r="N307" s="103"/>
    </row>
    <row r="308" spans="2:21">
      <c r="B308" s="2" t="s">
        <v>64</v>
      </c>
      <c r="C308" s="2" t="s">
        <v>68</v>
      </c>
      <c r="D308" s="2" t="s">
        <v>71</v>
      </c>
      <c r="E308" s="51">
        <f>E230-E292</f>
        <v>0.43317062157619884</v>
      </c>
      <c r="F308" s="51">
        <f t="shared" si="39"/>
        <v>0.47854715043813656</v>
      </c>
      <c r="G308" s="160">
        <f t="shared" si="39"/>
        <v>0.47854715043813656</v>
      </c>
      <c r="H308" s="144">
        <f t="shared" si="39"/>
        <v>0.48461576535310069</v>
      </c>
      <c r="J308" s="103"/>
      <c r="K308" s="103"/>
      <c r="L308" s="103"/>
      <c r="M308" s="103"/>
      <c r="N308" s="103"/>
    </row>
    <row r="309" spans="2:21">
      <c r="B309" s="2" t="s">
        <v>64</v>
      </c>
      <c r="C309" s="2" t="s">
        <v>95</v>
      </c>
      <c r="D309" s="23" t="s">
        <v>71</v>
      </c>
      <c r="E309" s="51">
        <f t="shared" si="39"/>
        <v>0.46984055794706681</v>
      </c>
      <c r="F309" s="51">
        <f t="shared" si="39"/>
        <v>0.51716545764775179</v>
      </c>
      <c r="G309" s="160">
        <f t="shared" si="39"/>
        <v>0.51716545764775179</v>
      </c>
      <c r="H309" s="144">
        <f t="shared" si="39"/>
        <v>0.52208610996625138</v>
      </c>
      <c r="J309" s="103"/>
      <c r="K309" s="103"/>
      <c r="L309" s="103"/>
      <c r="M309" s="103"/>
      <c r="N309" s="103"/>
    </row>
    <row r="310" spans="2:21">
      <c r="B310" s="2" t="s">
        <v>70</v>
      </c>
      <c r="C310" s="2" t="s">
        <v>65</v>
      </c>
      <c r="D310" s="2" t="s">
        <v>71</v>
      </c>
      <c r="E310" s="51">
        <f t="shared" si="39"/>
        <v>0.29281876048452132</v>
      </c>
      <c r="F310" s="51">
        <f t="shared" si="39"/>
        <v>0.29862709352952949</v>
      </c>
      <c r="G310" s="160">
        <f t="shared" si="39"/>
        <v>0.29862709352952949</v>
      </c>
      <c r="H310" s="144">
        <f t="shared" si="39"/>
        <v>0.30622234428001682</v>
      </c>
      <c r="J310" s="103"/>
      <c r="K310" s="103"/>
      <c r="L310" s="103"/>
      <c r="M310" s="103"/>
      <c r="N310" s="103"/>
    </row>
    <row r="311" spans="2:21">
      <c r="B311" s="2" t="s">
        <v>70</v>
      </c>
      <c r="C311" s="2" t="s">
        <v>68</v>
      </c>
      <c r="D311" s="2" t="s">
        <v>71</v>
      </c>
      <c r="E311" s="51">
        <f t="shared" si="39"/>
        <v>0.29541277082087114</v>
      </c>
      <c r="F311" s="51">
        <f t="shared" si="39"/>
        <v>0.30127627197080381</v>
      </c>
      <c r="G311" s="160">
        <f t="shared" si="39"/>
        <v>0.30127627197080381</v>
      </c>
      <c r="H311" s="144">
        <f t="shared" si="39"/>
        <v>0.30889929540650107</v>
      </c>
      <c r="J311" s="103"/>
      <c r="K311" s="103"/>
      <c r="L311" s="103"/>
      <c r="M311" s="103"/>
      <c r="N311" s="103"/>
    </row>
    <row r="312" spans="2:21">
      <c r="B312" s="2" t="s">
        <v>70</v>
      </c>
      <c r="C312" s="2" t="s">
        <v>95</v>
      </c>
      <c r="D312" s="23" t="s">
        <v>71</v>
      </c>
      <c r="E312" s="51">
        <f t="shared" si="39"/>
        <v>0.32582265070761612</v>
      </c>
      <c r="F312" s="51">
        <f t="shared" si="39"/>
        <v>0.33360198406624963</v>
      </c>
      <c r="G312" s="160">
        <f t="shared" si="39"/>
        <v>0.33360198406624963</v>
      </c>
      <c r="H312" s="144">
        <f t="shared" si="39"/>
        <v>0.34000017677433197</v>
      </c>
      <c r="J312" s="103"/>
      <c r="K312" s="103"/>
      <c r="L312" s="103"/>
      <c r="M312" s="103"/>
      <c r="N312" s="103"/>
    </row>
    <row r="313" spans="2:21">
      <c r="E313" s="26"/>
      <c r="F313" s="26"/>
      <c r="G313" s="26"/>
      <c r="H313" s="124"/>
      <c r="I313" s="8"/>
    </row>
    <row r="314" spans="2:21">
      <c r="B314" s="104" t="s">
        <v>123</v>
      </c>
      <c r="C314" s="68"/>
      <c r="D314" s="68"/>
      <c r="E314" s="68"/>
      <c r="F314" s="105"/>
      <c r="G314" s="68"/>
      <c r="H314" s="121"/>
      <c r="I314" s="96"/>
    </row>
    <row r="315" spans="2:21" ht="25.5">
      <c r="B315" s="2"/>
      <c r="C315" s="2"/>
      <c r="D315" s="2"/>
      <c r="E315" s="24" t="s">
        <v>50</v>
      </c>
      <c r="F315" s="24" t="s">
        <v>51</v>
      </c>
      <c r="G315" s="146" t="s">
        <v>52</v>
      </c>
      <c r="H315" s="117" t="s">
        <v>53</v>
      </c>
      <c r="I315" s="96"/>
    </row>
    <row r="316" spans="2:21">
      <c r="B316" s="5" t="s">
        <v>55</v>
      </c>
      <c r="C316" s="5" t="s">
        <v>56</v>
      </c>
      <c r="D316" s="5" t="s">
        <v>57</v>
      </c>
      <c r="E316" s="22" t="s">
        <v>58</v>
      </c>
      <c r="F316" s="22" t="s">
        <v>59</v>
      </c>
      <c r="G316" s="147" t="s">
        <v>60</v>
      </c>
      <c r="H316" s="118" t="s">
        <v>61</v>
      </c>
      <c r="I316" t="s">
        <v>124</v>
      </c>
      <c r="P316" s="106"/>
    </row>
    <row r="317" spans="2:21">
      <c r="B317" s="2" t="s">
        <v>64</v>
      </c>
      <c r="C317" s="2" t="s">
        <v>65</v>
      </c>
      <c r="D317" s="23" t="s">
        <v>66</v>
      </c>
      <c r="E317" s="16">
        <f>(('Customer Numbers - South East'!$D$16*E$285)+('Customer Numbers - South East'!$D$17*E$286)+('Customer Numbers - South East'!$D$18*E$287))</f>
        <v>9.8107440444313056E-3</v>
      </c>
      <c r="F317" s="16">
        <f>(('Customer Numbers - South East'!$D$16*F$285)+('Customer Numbers - South East'!$D$17*F$286)+('Customer Numbers - South East'!$D$18*F$287))</f>
        <v>7.3525704809690607E-3</v>
      </c>
      <c r="G317" s="150">
        <f>(('Customer Numbers - South East'!$D$16*G$285)+('Customer Numbers - South East'!$D$17*G$286)+('Customer Numbers - South East'!$D$18*G$287))</f>
        <v>4.4095787610206084E-3</v>
      </c>
      <c r="H317" s="123">
        <f>(('Customer Numbers - South East'!$D$16*H$285)+('Customer Numbers - South East'!$D$17*H$286)+('Customer Numbers - South East'!$D$18*H$287))</f>
        <v>3.9914117724997467E-3</v>
      </c>
      <c r="I317" s="99"/>
      <c r="J317" s="56"/>
      <c r="K317" s="56"/>
      <c r="L317" s="56"/>
      <c r="M317" s="56"/>
      <c r="N317" s="56"/>
      <c r="O317" s="11"/>
      <c r="P317" s="56"/>
      <c r="Q317" s="56"/>
      <c r="R317" s="56"/>
      <c r="S317" s="56"/>
      <c r="T317" s="56"/>
      <c r="U317" s="107"/>
    </row>
    <row r="318" spans="2:21">
      <c r="B318" s="2" t="s">
        <v>64</v>
      </c>
      <c r="C318" s="2" t="s">
        <v>68</v>
      </c>
      <c r="D318" s="23" t="s">
        <v>66</v>
      </c>
      <c r="E318" s="16">
        <f>(('Customer Numbers - South East'!$D$16*E$285)+('Customer Numbers - South East'!$D$17*E$286)+('Customer Numbers - South East'!$D$18*E$287))</f>
        <v>9.8107440444313056E-3</v>
      </c>
      <c r="F318" s="16">
        <f>(('Customer Numbers - South East'!$D$16*F$285)+('Customer Numbers - South East'!$D$17*F$286)+('Customer Numbers - South East'!$D$18*F$287))</f>
        <v>7.3525704809690607E-3</v>
      </c>
      <c r="G318" s="150">
        <f>(('Customer Numbers - South East'!$D$16*G$285)+('Customer Numbers - South East'!$D$17*G$286)+('Customer Numbers - South East'!$D$18*G$287))</f>
        <v>4.4095787610206084E-3</v>
      </c>
      <c r="H318" s="123">
        <f>(('Customer Numbers - South East'!$D$16*H$285)+('Customer Numbers - South East'!$D$17*H$286)+('Customer Numbers - South East'!$D$18*H$287))</f>
        <v>3.9914117724997467E-3</v>
      </c>
      <c r="I318" s="99"/>
      <c r="J318" s="56"/>
      <c r="K318" s="56"/>
      <c r="L318" s="56"/>
      <c r="M318" s="56"/>
      <c r="N318" s="56"/>
      <c r="O318" s="11"/>
      <c r="P318" s="56"/>
      <c r="Q318" s="56"/>
      <c r="R318" s="56"/>
      <c r="S318" s="56"/>
      <c r="T318" s="56"/>
      <c r="U318" s="107"/>
    </row>
    <row r="319" spans="2:21">
      <c r="B319" s="2" t="s">
        <v>64</v>
      </c>
      <c r="C319" s="2" t="s">
        <v>69</v>
      </c>
      <c r="D319" s="23" t="s">
        <v>66</v>
      </c>
      <c r="E319" s="16">
        <f>(('Customer Numbers - South East'!$D$16*E$285)+('Customer Numbers - South East'!$D$17*E$286)+('Customer Numbers - South East'!$D$18*E$287))</f>
        <v>9.8107440444313056E-3</v>
      </c>
      <c r="F319" s="16">
        <f>(('Customer Numbers - South East'!$D$16*F$285)+('Customer Numbers - South East'!$D$17*F$286)+('Customer Numbers - South East'!$D$18*F$287))</f>
        <v>7.3525704809690607E-3</v>
      </c>
      <c r="G319" s="150">
        <f>(('Customer Numbers - South East'!$D$16*G$285)+('Customer Numbers - South East'!$D$17*G$286)+('Customer Numbers - South East'!$D$18*G$287))</f>
        <v>4.4095787610206084E-3</v>
      </c>
      <c r="H319" s="123">
        <f>(('Customer Numbers - South East'!$D$16*H$285)+('Customer Numbers - South East'!$D$17*H$286)+('Customer Numbers - South East'!$D$18*H$287))</f>
        <v>3.9914117724997467E-3</v>
      </c>
      <c r="I319" s="99"/>
      <c r="J319" s="56"/>
      <c r="K319" s="56"/>
      <c r="L319" s="56"/>
      <c r="M319" s="56"/>
      <c r="N319" s="56"/>
      <c r="O319" s="11"/>
      <c r="P319" s="56"/>
      <c r="Q319" s="56"/>
      <c r="R319" s="56"/>
      <c r="S319" s="56"/>
      <c r="T319" s="56"/>
      <c r="U319" s="107"/>
    </row>
    <row r="320" spans="2:21">
      <c r="B320" s="2" t="s">
        <v>70</v>
      </c>
      <c r="C320" s="2" t="s">
        <v>65</v>
      </c>
      <c r="D320" s="23" t="s">
        <v>66</v>
      </c>
      <c r="E320" s="16">
        <f>(('Customer Numbers - South East'!$D$21*E$288)+('Customer Numbers - South East'!$D$22*E$289)+('Customer Numbers - South East'!$D$23*E$290))</f>
        <v>2.2977926584000067E-3</v>
      </c>
      <c r="F320" s="16">
        <f>(('Customer Numbers - South East'!$D$21*F$288)+('Customer Numbers - South East'!$D$22*F$289)+('Customer Numbers - South East'!$D$23*F$290))</f>
        <v>1.7049441013424966E-3</v>
      </c>
      <c r="G320" s="150">
        <f>(('Customer Numbers - South East'!$D$21*G$288)+('Customer Numbers - South East'!$D$22*G$289)+('Customer Numbers - South East'!$D$23*G$290))</f>
        <v>1.0181905653414984E-3</v>
      </c>
      <c r="H320" s="123">
        <f>(('Customer Numbers - South East'!$D$21*H$288)+('Customer Numbers - South East'!$D$22*H$289)+('Customer Numbers - South East'!$D$23*H$290))</f>
        <v>2.3102886410225013E-3</v>
      </c>
      <c r="I320" s="99"/>
      <c r="J320" s="56"/>
      <c r="K320" s="56"/>
      <c r="L320" s="56"/>
      <c r="M320" s="56"/>
      <c r="N320" s="56"/>
      <c r="P320" s="56"/>
      <c r="Q320" s="56"/>
      <c r="R320" s="56"/>
      <c r="S320" s="56"/>
      <c r="T320" s="56"/>
    </row>
    <row r="321" spans="2:20">
      <c r="B321" s="2" t="s">
        <v>70</v>
      </c>
      <c r="C321" s="2" t="s">
        <v>68</v>
      </c>
      <c r="D321" s="23" t="s">
        <v>66</v>
      </c>
      <c r="E321" s="16">
        <f>(('Customer Numbers - South East'!$D$21*E$288)+('Customer Numbers - South East'!$D$22*E$289)+('Customer Numbers - South East'!$D$23*E$290))</f>
        <v>2.2977926584000067E-3</v>
      </c>
      <c r="F321" s="16">
        <f>(('Customer Numbers - South East'!$D$21*F$288)+('Customer Numbers - South East'!$D$22*F$289)+('Customer Numbers - South East'!$D$23*F$290))</f>
        <v>1.7049441013424966E-3</v>
      </c>
      <c r="G321" s="150">
        <f>(('Customer Numbers - South East'!$D$21*G$288)+('Customer Numbers - South East'!$D$22*G$289)+('Customer Numbers - South East'!$D$23*G$290))</f>
        <v>1.0181905653414984E-3</v>
      </c>
      <c r="H321" s="123">
        <f>(('Customer Numbers - South East'!$D$21*H$288)+('Customer Numbers - South East'!$D$22*H$289)+('Customer Numbers - South East'!$D$23*H$290))</f>
        <v>2.3102886410225013E-3</v>
      </c>
      <c r="I321" s="99"/>
      <c r="J321" s="56"/>
      <c r="K321" s="56"/>
      <c r="L321" s="56"/>
      <c r="M321" s="56"/>
      <c r="N321" s="56"/>
      <c r="P321" s="56"/>
      <c r="Q321" s="56"/>
      <c r="R321" s="56"/>
      <c r="S321" s="56"/>
      <c r="T321" s="56"/>
    </row>
    <row r="322" spans="2:20">
      <c r="B322" s="2" t="s">
        <v>70</v>
      </c>
      <c r="C322" s="2" t="s">
        <v>69</v>
      </c>
      <c r="D322" s="23" t="s">
        <v>66</v>
      </c>
      <c r="E322" s="16">
        <f>(('Customer Numbers - South East'!$D$21*E$288)+('Customer Numbers - South East'!$D$22*E$289)+('Customer Numbers - South East'!$D$23*E$290))</f>
        <v>2.2977926584000067E-3</v>
      </c>
      <c r="F322" s="16">
        <f>(('Customer Numbers - South East'!$D$21*F$288)+('Customer Numbers - South East'!$D$22*F$289)+('Customer Numbers - South East'!$D$23*F$290))</f>
        <v>1.7049441013424966E-3</v>
      </c>
      <c r="G322" s="150">
        <f>(('Customer Numbers - South East'!$D$21*G$288)+('Customer Numbers - South East'!$D$22*G$289)+('Customer Numbers - South East'!$D$23*G$290))</f>
        <v>1.0181905653414984E-3</v>
      </c>
      <c r="H322" s="123">
        <f>(('Customer Numbers - South East'!$D$21*H$288)+('Customer Numbers - South East'!$D$22*H$289)+('Customer Numbers - South East'!$D$23*H$290))</f>
        <v>2.3102886410225013E-3</v>
      </c>
      <c r="I322" s="99"/>
      <c r="J322" s="56"/>
      <c r="K322" s="56"/>
      <c r="L322" s="56"/>
      <c r="M322" s="56"/>
      <c r="N322" s="56"/>
      <c r="P322" s="56"/>
      <c r="Q322" s="56"/>
      <c r="R322" s="56"/>
      <c r="S322" s="56"/>
      <c r="T322" s="56"/>
    </row>
    <row r="323" spans="2:20">
      <c r="B323" s="2" t="s">
        <v>64</v>
      </c>
      <c r="C323" s="2" t="s">
        <v>65</v>
      </c>
      <c r="D323" s="23" t="s">
        <v>71</v>
      </c>
      <c r="E323" s="16">
        <f>(('Customer Numbers - South East'!$D$16*E$291)+('Customer Numbers - South East'!$D$17*E$292)+('Customer Numbers - South East'!$D$18*E$293))</f>
        <v>5.9487014716486236E-3</v>
      </c>
      <c r="F323" s="16">
        <f>(('Customer Numbers - South East'!$D$16*F$291)+('Customer Numbers - South East'!$D$17*F$292)+('Customer Numbers - South East'!$D$18*F$293))</f>
        <v>6.5936033662569926E-3</v>
      </c>
      <c r="G323" s="150">
        <f>(('Customer Numbers - South East'!$D$16*G$291)+('Customer Numbers - South East'!$D$17*G$292)+('Customer Numbers - South East'!$D$18*G$293))</f>
        <v>6.5936033662569926E-3</v>
      </c>
      <c r="H323" s="123">
        <f>(('Customer Numbers - South East'!$D$16*H$291)+('Customer Numbers - South East'!$D$17*H$292)+('Customer Numbers - South East'!$D$18*H$293))</f>
        <v>6.60801922926358E-3</v>
      </c>
      <c r="I323" s="99"/>
      <c r="J323" s="56"/>
      <c r="K323" s="56"/>
      <c r="L323" s="56"/>
      <c r="M323" s="56"/>
      <c r="N323" s="56"/>
      <c r="P323" s="56"/>
      <c r="Q323" s="56"/>
      <c r="R323" s="56"/>
      <c r="S323" s="56"/>
      <c r="T323" s="56"/>
    </row>
    <row r="324" spans="2:20">
      <c r="B324" s="2" t="s">
        <v>64</v>
      </c>
      <c r="C324" s="2" t="s">
        <v>68</v>
      </c>
      <c r="D324" s="23" t="s">
        <v>71</v>
      </c>
      <c r="E324" s="16">
        <f>(('Customer Numbers - South East'!$D$16*E$291)+('Customer Numbers - South East'!$D$17*E$292)+('Customer Numbers - South East'!$D$18*E$293))</f>
        <v>5.9487014716486236E-3</v>
      </c>
      <c r="F324" s="16">
        <f>(('Customer Numbers - South East'!$D$16*F$291)+('Customer Numbers - South East'!$D$17*F$292)+('Customer Numbers - South East'!$D$18*F$293))</f>
        <v>6.5936033662569926E-3</v>
      </c>
      <c r="G324" s="150">
        <f>(('Customer Numbers - South East'!$D$16*G$291)+('Customer Numbers - South East'!$D$17*G$292)+('Customer Numbers - South East'!$D$18*G$293))</f>
        <v>6.5936033662569926E-3</v>
      </c>
      <c r="H324" s="123">
        <f>(('Customer Numbers - South East'!$D$16*H$291)+('Customer Numbers - South East'!$D$17*H$292)+('Customer Numbers - South East'!$D$18*H$293))</f>
        <v>6.60801922926358E-3</v>
      </c>
      <c r="I324" s="99"/>
      <c r="J324" s="56"/>
      <c r="K324" s="56"/>
      <c r="L324" s="56"/>
      <c r="M324" s="56"/>
      <c r="N324" s="56"/>
      <c r="P324" s="56"/>
      <c r="Q324" s="56"/>
      <c r="R324" s="56"/>
      <c r="S324" s="56"/>
      <c r="T324" s="56"/>
    </row>
    <row r="325" spans="2:20">
      <c r="B325" s="2" t="s">
        <v>64</v>
      </c>
      <c r="C325" s="2" t="s">
        <v>69</v>
      </c>
      <c r="D325" s="23" t="s">
        <v>71</v>
      </c>
      <c r="E325" s="16">
        <f>(('Customer Numbers - South East'!$D$16*E$291)+('Customer Numbers - South East'!$D$17*E$292)+('Customer Numbers - South East'!$D$18*E$293))</f>
        <v>5.9487014716486236E-3</v>
      </c>
      <c r="F325" s="16">
        <f>(('Customer Numbers - South East'!$D$16*F$291)+('Customer Numbers - South East'!$D$17*F$292)+('Customer Numbers - South East'!$D$18*F$293))</f>
        <v>6.5936033662569926E-3</v>
      </c>
      <c r="G325" s="150">
        <f>(('Customer Numbers - South East'!$D$16*G$291)+('Customer Numbers - South East'!$D$17*G$292)+('Customer Numbers - South East'!$D$18*G$293))</f>
        <v>6.5936033662569926E-3</v>
      </c>
      <c r="H325" s="123">
        <f>(('Customer Numbers - South East'!$D$16*H$291)+('Customer Numbers - South East'!$D$17*H$292)+('Customer Numbers - South East'!$D$18*H$293))</f>
        <v>6.60801922926358E-3</v>
      </c>
      <c r="I325" s="99"/>
      <c r="J325" s="56"/>
      <c r="K325" s="56"/>
      <c r="L325" s="56"/>
      <c r="M325" s="56"/>
      <c r="N325" s="56"/>
      <c r="P325" s="56"/>
      <c r="Q325" s="56"/>
      <c r="R325" s="56"/>
      <c r="S325" s="56"/>
      <c r="T325" s="56"/>
    </row>
    <row r="326" spans="2:20">
      <c r="B326" s="2" t="s">
        <v>70</v>
      </c>
      <c r="C326" s="2" t="s">
        <v>65</v>
      </c>
      <c r="D326" s="23" t="s">
        <v>71</v>
      </c>
      <c r="E326" s="16">
        <f>(('Customer Numbers - South East'!$D$21*E$294)+('Customer Numbers - South East'!$D$22*E$295)+('Customer Numbers - South East'!$D$23*E$296))</f>
        <v>3.6855734915394894E-3</v>
      </c>
      <c r="F326" s="16">
        <f>(('Customer Numbers - South East'!$D$21*F$294)+('Customer Numbers - South East'!$D$22*F$295)+('Customer Numbers - South East'!$D$23*F$296))</f>
        <v>3.7639564116994915E-3</v>
      </c>
      <c r="G326" s="150">
        <f>(('Customer Numbers - South East'!$D$21*G$294)+('Customer Numbers - South East'!$D$22*G$295)+('Customer Numbers - South East'!$D$23*G$296))</f>
        <v>3.7639564116994915E-3</v>
      </c>
      <c r="H326" s="123">
        <f>(('Customer Numbers - South East'!$D$21*H$294)+('Customer Numbers - South East'!$D$22*H$295)+('Customer Numbers - South East'!$D$23*H$296))</f>
        <v>3.8034158814495731E-3</v>
      </c>
      <c r="I326" s="99"/>
      <c r="J326" s="56"/>
      <c r="K326" s="56"/>
      <c r="L326" s="56"/>
      <c r="M326" s="56"/>
      <c r="N326" s="56"/>
      <c r="P326" s="56"/>
      <c r="Q326" s="56"/>
      <c r="R326" s="56"/>
      <c r="S326" s="56"/>
      <c r="T326" s="56"/>
    </row>
    <row r="327" spans="2:20">
      <c r="B327" s="2" t="s">
        <v>70</v>
      </c>
      <c r="C327" s="2" t="s">
        <v>68</v>
      </c>
      <c r="D327" s="23" t="s">
        <v>71</v>
      </c>
      <c r="E327" s="16">
        <f>(('Customer Numbers - South East'!$D$21*E$294)+('Customer Numbers - South East'!$D$22*E$295)+('Customer Numbers - South East'!$D$23*E$296))</f>
        <v>3.6855734915394894E-3</v>
      </c>
      <c r="F327" s="16">
        <f>(('Customer Numbers - South East'!$D$21*F$294)+('Customer Numbers - South East'!$D$22*F$295)+('Customer Numbers - South East'!$D$23*F$296))</f>
        <v>3.7639564116994915E-3</v>
      </c>
      <c r="G327" s="150">
        <f>(('Customer Numbers - South East'!$D$21*G$294)+('Customer Numbers - South East'!$D$22*G$295)+('Customer Numbers - South East'!$D$23*G$296))</f>
        <v>3.7639564116994915E-3</v>
      </c>
      <c r="H327" s="123">
        <f>(('Customer Numbers - South East'!$D$21*H$294)+('Customer Numbers - South East'!$D$22*H$295)+('Customer Numbers - South East'!$D$23*H$296))</f>
        <v>3.8034158814495731E-3</v>
      </c>
      <c r="I327" s="99"/>
      <c r="J327" s="56"/>
      <c r="K327" s="56"/>
      <c r="L327" s="56"/>
      <c r="M327" s="56"/>
      <c r="N327" s="56"/>
      <c r="P327" s="56"/>
      <c r="Q327" s="56"/>
      <c r="R327" s="56"/>
      <c r="S327" s="56"/>
      <c r="T327" s="56"/>
    </row>
    <row r="328" spans="2:20">
      <c r="B328" s="2" t="s">
        <v>70</v>
      </c>
      <c r="C328" s="2" t="s">
        <v>69</v>
      </c>
      <c r="D328" s="23" t="s">
        <v>71</v>
      </c>
      <c r="E328" s="16">
        <f>(('Customer Numbers - South East'!$D$21*E$294)+('Customer Numbers - South East'!$D$22*E$295)+('Customer Numbers - South East'!$D$23*E$296))</f>
        <v>3.6855734915394894E-3</v>
      </c>
      <c r="F328" s="16">
        <f>(('Customer Numbers - South East'!$D$21*F$294)+('Customer Numbers - South East'!$D$22*F$295)+('Customer Numbers - South East'!$D$23*F$296))</f>
        <v>3.7639564116994915E-3</v>
      </c>
      <c r="G328" s="150">
        <f>(('Customer Numbers - South East'!$D$21*G$294)+('Customer Numbers - South East'!$D$22*G$295)+('Customer Numbers - South East'!$D$23*G$296))</f>
        <v>3.7639564116994915E-3</v>
      </c>
      <c r="H328" s="123">
        <f>(('Customer Numbers - South East'!$D$21*H$294)+('Customer Numbers - South East'!$D$22*H$295)+('Customer Numbers - South East'!$D$23*H$296))</f>
        <v>3.8034158814495731E-3</v>
      </c>
      <c r="I328" s="99"/>
      <c r="J328" s="56"/>
      <c r="K328" s="56"/>
      <c r="L328" s="56"/>
      <c r="M328" s="56"/>
      <c r="N328" s="56"/>
      <c r="P328" s="56"/>
      <c r="Q328" s="56"/>
      <c r="R328" s="56"/>
      <c r="S328" s="56"/>
      <c r="T328" s="56"/>
    </row>
    <row r="329" spans="2:20">
      <c r="E329" s="26"/>
      <c r="F329" s="26"/>
      <c r="G329" s="26"/>
      <c r="H329" s="124"/>
      <c r="I329" s="101"/>
    </row>
    <row r="330" spans="2:20" s="82" customFormat="1">
      <c r="B330" s="81" t="s">
        <v>29</v>
      </c>
      <c r="F330" s="108"/>
      <c r="G330" s="109" t="s">
        <v>125</v>
      </c>
      <c r="H330" s="132"/>
      <c r="I330" s="110"/>
    </row>
    <row r="331" spans="2:20" ht="25.5">
      <c r="B331" s="2"/>
      <c r="C331" s="2"/>
      <c r="D331" s="2"/>
      <c r="E331" s="24" t="s">
        <v>50</v>
      </c>
      <c r="F331" s="24" t="s">
        <v>51</v>
      </c>
      <c r="G331" s="146" t="s">
        <v>52</v>
      </c>
      <c r="H331" s="117" t="s">
        <v>53</v>
      </c>
    </row>
    <row r="332" spans="2:20">
      <c r="B332" s="5" t="s">
        <v>55</v>
      </c>
      <c r="C332" s="5" t="s">
        <v>56</v>
      </c>
      <c r="D332" s="5" t="s">
        <v>57</v>
      </c>
      <c r="E332" s="22" t="s">
        <v>58</v>
      </c>
      <c r="F332" s="22" t="s">
        <v>59</v>
      </c>
      <c r="G332" s="147" t="s">
        <v>60</v>
      </c>
      <c r="H332" s="118" t="s">
        <v>61</v>
      </c>
      <c r="I332" t="s">
        <v>126</v>
      </c>
    </row>
    <row r="333" spans="2:20">
      <c r="B333" s="2" t="s">
        <v>64</v>
      </c>
      <c r="C333" s="2" t="s">
        <v>65</v>
      </c>
      <c r="D333" s="23" t="s">
        <v>66</v>
      </c>
      <c r="E333" s="16">
        <f t="shared" ref="E333:H344" si="40">E301+E317</f>
        <v>0.69113357861795821</v>
      </c>
      <c r="F333" s="16">
        <f t="shared" si="40"/>
        <v>0.51783962991200438</v>
      </c>
      <c r="G333" s="150">
        <f t="shared" si="40"/>
        <v>0.31025734652704734</v>
      </c>
      <c r="H333" s="123">
        <f t="shared" si="40"/>
        <v>0.28211037485702145</v>
      </c>
      <c r="I333" s="8" t="s">
        <v>127</v>
      </c>
      <c r="K333" s="56"/>
      <c r="L333" s="56"/>
      <c r="M333" s="56"/>
      <c r="N333" s="56"/>
    </row>
    <row r="334" spans="2:20">
      <c r="B334" s="2" t="s">
        <v>64</v>
      </c>
      <c r="C334" s="2" t="s">
        <v>68</v>
      </c>
      <c r="D334" s="23" t="s">
        <v>66</v>
      </c>
      <c r="E334" s="16">
        <f t="shared" si="40"/>
        <v>0.6876804593022805</v>
      </c>
      <c r="F334" s="16">
        <f t="shared" si="40"/>
        <v>0.51146251548147526</v>
      </c>
      <c r="G334" s="150">
        <f t="shared" si="40"/>
        <v>0.30277787557398539</v>
      </c>
      <c r="H334" s="123">
        <f t="shared" si="40"/>
        <v>0.28056200051417229</v>
      </c>
      <c r="J334" s="56"/>
      <c r="K334" s="56"/>
      <c r="L334" s="56"/>
      <c r="M334" s="56"/>
      <c r="N334" s="56"/>
    </row>
    <row r="335" spans="2:20">
      <c r="B335" s="2" t="s">
        <v>64</v>
      </c>
      <c r="C335" s="2" t="s">
        <v>69</v>
      </c>
      <c r="D335" s="23" t="s">
        <v>66</v>
      </c>
      <c r="E335" s="16">
        <f t="shared" si="40"/>
        <v>0.70724919050832935</v>
      </c>
      <c r="F335" s="16">
        <f t="shared" si="40"/>
        <v>0.52991732470571917</v>
      </c>
      <c r="G335" s="150">
        <f t="shared" si="40"/>
        <v>0.3175007380160923</v>
      </c>
      <c r="H335" s="123">
        <f t="shared" si="40"/>
        <v>0.28855250225096946</v>
      </c>
      <c r="J335" s="56"/>
      <c r="K335" s="56"/>
      <c r="L335" s="56"/>
      <c r="M335" s="56"/>
      <c r="N335" s="56"/>
    </row>
    <row r="336" spans="2:20">
      <c r="B336" s="2" t="s">
        <v>70</v>
      </c>
      <c r="C336" s="2" t="s">
        <v>65</v>
      </c>
      <c r="D336" s="23" t="s">
        <v>66</v>
      </c>
      <c r="E336" s="16">
        <f t="shared" si="40"/>
        <v>0.17108919276923823</v>
      </c>
      <c r="F336" s="16">
        <f t="shared" si="40"/>
        <v>0.12688503949452326</v>
      </c>
      <c r="G336" s="150">
        <f t="shared" si="40"/>
        <v>7.5686191716762011E-2</v>
      </c>
      <c r="H336" s="123">
        <f t="shared" si="40"/>
        <v>6.9014170490798277E-2</v>
      </c>
      <c r="J336" s="56"/>
      <c r="K336" s="56"/>
      <c r="L336" s="56"/>
      <c r="M336" s="56"/>
      <c r="N336" s="56"/>
    </row>
    <row r="337" spans="2:14">
      <c r="B337" s="2" t="s">
        <v>70</v>
      </c>
      <c r="C337" s="2" t="s">
        <v>68</v>
      </c>
      <c r="D337" s="23" t="s">
        <v>66</v>
      </c>
      <c r="E337" s="16">
        <f t="shared" si="40"/>
        <v>0.17752304770198429</v>
      </c>
      <c r="F337" s="16">
        <f t="shared" si="40"/>
        <v>0.13028606081604793</v>
      </c>
      <c r="G337" s="150">
        <f t="shared" si="40"/>
        <v>7.4923016748716223E-2</v>
      </c>
      <c r="H337" s="123">
        <f t="shared" si="40"/>
        <v>6.9184623805907106E-2</v>
      </c>
      <c r="J337" s="56"/>
      <c r="K337" s="56"/>
      <c r="L337" s="56"/>
      <c r="M337" s="56"/>
      <c r="N337" s="56"/>
    </row>
    <row r="338" spans="2:14">
      <c r="B338" s="2" t="s">
        <v>70</v>
      </c>
      <c r="C338" s="2" t="s">
        <v>69</v>
      </c>
      <c r="D338" s="23" t="s">
        <v>66</v>
      </c>
      <c r="E338" s="16">
        <f t="shared" si="40"/>
        <v>0.17507382001599711</v>
      </c>
      <c r="F338" s="16">
        <f t="shared" si="40"/>
        <v>0.12984160160885283</v>
      </c>
      <c r="G338" s="150">
        <f t="shared" si="40"/>
        <v>7.7451847053078351E-2</v>
      </c>
      <c r="H338" s="123">
        <f t="shared" si="40"/>
        <v>7.2475579969669759E-2</v>
      </c>
      <c r="J338" s="56"/>
      <c r="K338" s="56"/>
      <c r="L338" s="56"/>
      <c r="M338" s="56"/>
      <c r="N338" s="56"/>
    </row>
    <row r="339" spans="2:14">
      <c r="B339" s="2" t="s">
        <v>64</v>
      </c>
      <c r="C339" s="2" t="s">
        <v>65</v>
      </c>
      <c r="D339" s="23" t="s">
        <v>71</v>
      </c>
      <c r="E339" s="16">
        <f t="shared" si="40"/>
        <v>0.43487280132037642</v>
      </c>
      <c r="F339" s="16">
        <f t="shared" si="40"/>
        <v>0.48043386439490082</v>
      </c>
      <c r="G339" s="150">
        <f t="shared" si="40"/>
        <v>0.48043386439490082</v>
      </c>
      <c r="H339" s="123">
        <f t="shared" si="40"/>
        <v>0.48650660430926551</v>
      </c>
      <c r="J339" s="56"/>
      <c r="K339" s="56"/>
      <c r="L339" s="56"/>
      <c r="M339" s="56"/>
      <c r="N339" s="56"/>
    </row>
    <row r="340" spans="2:14">
      <c r="B340" s="2" t="s">
        <v>64</v>
      </c>
      <c r="C340" s="2" t="s">
        <v>68</v>
      </c>
      <c r="D340" s="23" t="s">
        <v>71</v>
      </c>
      <c r="E340" s="16">
        <f t="shared" si="40"/>
        <v>0.43911932304784745</v>
      </c>
      <c r="F340" s="16">
        <f t="shared" si="40"/>
        <v>0.48514075380439353</v>
      </c>
      <c r="G340" s="150">
        <f t="shared" si="40"/>
        <v>0.48514075380439353</v>
      </c>
      <c r="H340" s="123">
        <f t="shared" si="40"/>
        <v>0.49122378458236426</v>
      </c>
      <c r="J340" s="56"/>
      <c r="K340" s="56"/>
      <c r="L340" s="56"/>
      <c r="M340" s="56"/>
      <c r="N340" s="56"/>
    </row>
    <row r="341" spans="2:14">
      <c r="B341" s="2" t="s">
        <v>64</v>
      </c>
      <c r="C341" s="2" t="s">
        <v>69</v>
      </c>
      <c r="D341" s="23" t="s">
        <v>71</v>
      </c>
      <c r="E341" s="16">
        <f t="shared" si="40"/>
        <v>0.47578925941871542</v>
      </c>
      <c r="F341" s="16">
        <f t="shared" si="40"/>
        <v>0.52375906101400882</v>
      </c>
      <c r="G341" s="150">
        <f t="shared" si="40"/>
        <v>0.52375906101400882</v>
      </c>
      <c r="H341" s="123">
        <f t="shared" si="40"/>
        <v>0.52869412919551495</v>
      </c>
      <c r="J341" s="56"/>
      <c r="K341" s="56"/>
      <c r="L341" s="56"/>
      <c r="M341" s="56"/>
      <c r="N341" s="56"/>
    </row>
    <row r="342" spans="2:14">
      <c r="B342" s="2" t="s">
        <v>70</v>
      </c>
      <c r="C342" s="2" t="s">
        <v>65</v>
      </c>
      <c r="D342" s="23" t="s">
        <v>71</v>
      </c>
      <c r="E342" s="16">
        <f t="shared" si="40"/>
        <v>0.2965043339760608</v>
      </c>
      <c r="F342" s="16">
        <f t="shared" si="40"/>
        <v>0.30239104994122895</v>
      </c>
      <c r="G342" s="150">
        <f t="shared" si="40"/>
        <v>0.30239104994122895</v>
      </c>
      <c r="H342" s="123">
        <f t="shared" si="40"/>
        <v>0.31002576016146638</v>
      </c>
      <c r="J342" s="56"/>
      <c r="K342" s="56"/>
      <c r="L342" s="56"/>
      <c r="M342" s="56"/>
      <c r="N342" s="56"/>
    </row>
    <row r="343" spans="2:14">
      <c r="B343" s="2" t="s">
        <v>70</v>
      </c>
      <c r="C343" s="2" t="s">
        <v>68</v>
      </c>
      <c r="D343" s="23" t="s">
        <v>71</v>
      </c>
      <c r="E343" s="16">
        <f t="shared" si="40"/>
        <v>0.29909834431241061</v>
      </c>
      <c r="F343" s="16">
        <f t="shared" si="40"/>
        <v>0.30504022838250328</v>
      </c>
      <c r="G343" s="150">
        <f t="shared" si="40"/>
        <v>0.30504022838250328</v>
      </c>
      <c r="H343" s="123">
        <f t="shared" si="40"/>
        <v>0.31270271128795063</v>
      </c>
      <c r="J343" s="56"/>
      <c r="K343" s="56"/>
      <c r="L343" s="56"/>
      <c r="M343" s="56"/>
      <c r="N343" s="56"/>
    </row>
    <row r="344" spans="2:14">
      <c r="B344" s="2" t="s">
        <v>70</v>
      </c>
      <c r="C344" s="2" t="s">
        <v>69</v>
      </c>
      <c r="D344" s="23" t="s">
        <v>71</v>
      </c>
      <c r="E344" s="16">
        <f t="shared" si="40"/>
        <v>0.3295082241991556</v>
      </c>
      <c r="F344" s="16">
        <f t="shared" si="40"/>
        <v>0.3373659404779491</v>
      </c>
      <c r="G344" s="150">
        <f t="shared" si="40"/>
        <v>0.3373659404779491</v>
      </c>
      <c r="H344" s="123">
        <f t="shared" si="40"/>
        <v>0.34380359265578153</v>
      </c>
      <c r="J344" s="56"/>
      <c r="K344" s="56"/>
      <c r="L344" s="56"/>
      <c r="M344" s="56"/>
      <c r="N344" s="56"/>
    </row>
    <row r="345" spans="2:14">
      <c r="D345" s="12"/>
      <c r="E345" s="26"/>
      <c r="F345" s="26"/>
      <c r="G345" s="26"/>
      <c r="H345" s="124"/>
    </row>
    <row r="346" spans="2:14">
      <c r="B346" s="67" t="s">
        <v>72</v>
      </c>
      <c r="C346" s="68"/>
      <c r="D346" s="68"/>
      <c r="E346" s="68"/>
      <c r="F346" s="68"/>
      <c r="G346" s="68"/>
      <c r="H346" s="121"/>
    </row>
    <row r="347" spans="2:14" ht="25.5">
      <c r="B347" s="2"/>
      <c r="C347" s="2"/>
      <c r="D347" s="2"/>
      <c r="E347" s="24" t="s">
        <v>50</v>
      </c>
      <c r="F347" s="24" t="s">
        <v>51</v>
      </c>
      <c r="G347" s="146" t="s">
        <v>52</v>
      </c>
      <c r="H347" s="117" t="s">
        <v>53</v>
      </c>
    </row>
    <row r="348" spans="2:14">
      <c r="B348" s="5"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 t="s">
        <v>64</v>
      </c>
      <c r="C350" s="2" t="s">
        <v>65</v>
      </c>
      <c r="D350" s="23" t="s">
        <v>66</v>
      </c>
      <c r="E350" s="69">
        <f>(E333*'TDCV Values'!$C$4)</f>
        <v>2004.2873779920787</v>
      </c>
      <c r="F350" s="69">
        <f>(F333*'TDCV Values'!$C$4)</f>
        <v>1501.7349267448128</v>
      </c>
      <c r="G350" s="149">
        <f>(G333*'TDCV Values'!$C$4)</f>
        <v>899.74630492843733</v>
      </c>
      <c r="H350" s="122">
        <f>(H333*'TDCV Values'!$D$4)</f>
        <v>818.12008708536223</v>
      </c>
    </row>
    <row r="351" spans="2:14">
      <c r="B351" s="2" t="s">
        <v>64</v>
      </c>
      <c r="C351" s="2" t="s">
        <v>68</v>
      </c>
      <c r="D351" s="23" t="s">
        <v>66</v>
      </c>
      <c r="E351" s="69">
        <f>(E334*'TDCV Values'!$C$4)</f>
        <v>1994.2733319766135</v>
      </c>
      <c r="F351" s="69">
        <f>(F334*'TDCV Values'!$C$4)</f>
        <v>1483.2412948962783</v>
      </c>
      <c r="G351" s="149">
        <f>(G334*'TDCV Values'!$C$4)</f>
        <v>878.0558391645576</v>
      </c>
      <c r="H351" s="122">
        <f>(H334*'TDCV Values'!$D$4)</f>
        <v>813.62980149109967</v>
      </c>
    </row>
    <row r="352" spans="2:14">
      <c r="B352" s="2" t="s">
        <v>64</v>
      </c>
      <c r="C352" s="2" t="s">
        <v>69</v>
      </c>
      <c r="D352" s="23" t="s">
        <v>66</v>
      </c>
      <c r="E352" s="69">
        <f>(E335*'TDCV Values'!$C$4)</f>
        <v>2051.0226524741552</v>
      </c>
      <c r="F352" s="69">
        <f>(F335*'TDCV Values'!$C$4)</f>
        <v>1536.7602416465857</v>
      </c>
      <c r="G352" s="149">
        <f>(G335*'TDCV Values'!$C$4)</f>
        <v>920.75214024666764</v>
      </c>
      <c r="H352" s="122">
        <f>(H335*'TDCV Values'!$D$4)</f>
        <v>836.80225652781144</v>
      </c>
    </row>
    <row r="353" spans="2:9">
      <c r="B353" s="2" t="s">
        <v>70</v>
      </c>
      <c r="C353" s="2" t="s">
        <v>65</v>
      </c>
      <c r="D353" s="23" t="s">
        <v>66</v>
      </c>
      <c r="E353" s="69">
        <f>(E336*'TDCV Values'!$C$5)</f>
        <v>2053.0703132308586</v>
      </c>
      <c r="F353" s="69">
        <f>(F336*'TDCV Values'!$C$5)</f>
        <v>1522.6204739342791</v>
      </c>
      <c r="G353" s="149">
        <f>(G336*'TDCV Values'!$C$5)</f>
        <v>908.23430060114413</v>
      </c>
      <c r="H353" s="122">
        <f>(H336*'TDCV Values'!$D$5)</f>
        <v>828.17004588957934</v>
      </c>
    </row>
    <row r="354" spans="2:9">
      <c r="B354" s="2" t="s">
        <v>70</v>
      </c>
      <c r="C354" s="2" t="s">
        <v>68</v>
      </c>
      <c r="D354" s="23" t="s">
        <v>66</v>
      </c>
      <c r="E354" s="69">
        <f>(E337*'TDCV Values'!$C$5)</f>
        <v>2130.2765724238116</v>
      </c>
      <c r="F354" s="69">
        <f>(F337*'TDCV Values'!$C$5)</f>
        <v>1563.4327297925752</v>
      </c>
      <c r="G354" s="149">
        <f>(G337*'TDCV Values'!$C$5)</f>
        <v>899.07620098459472</v>
      </c>
      <c r="H354" s="122">
        <f>(H337*'TDCV Values'!$D$5)</f>
        <v>830.2154856708853</v>
      </c>
    </row>
    <row r="355" spans="2:9">
      <c r="B355" s="2" t="s">
        <v>70</v>
      </c>
      <c r="C355" s="2" t="s">
        <v>69</v>
      </c>
      <c r="D355" s="23" t="s">
        <v>66</v>
      </c>
      <c r="E355" s="69">
        <f>(E338*'TDCV Values'!$C$5)</f>
        <v>2100.8858401919651</v>
      </c>
      <c r="F355" s="69">
        <f>(F338*'TDCV Values'!$C$5)</f>
        <v>1558.0992193062339</v>
      </c>
      <c r="G355" s="149">
        <f>(G338*'TDCV Values'!$C$5)</f>
        <v>929.42216463694024</v>
      </c>
      <c r="H355" s="122">
        <f>(H338*'TDCV Values'!$D$5)</f>
        <v>869.70695963603714</v>
      </c>
    </row>
    <row r="356" spans="2:9">
      <c r="B356" s="241" t="s">
        <v>75</v>
      </c>
      <c r="C356" s="255"/>
      <c r="D356" s="255"/>
      <c r="E356" s="255"/>
      <c r="F356" s="255"/>
      <c r="G356" s="255"/>
      <c r="H356" s="255"/>
      <c r="I356" t="s">
        <v>76</v>
      </c>
    </row>
    <row r="357" spans="2:9">
      <c r="B357" s="2" t="s">
        <v>64</v>
      </c>
      <c r="C357" s="2" t="s">
        <v>65</v>
      </c>
      <c r="D357" s="23" t="s">
        <v>71</v>
      </c>
      <c r="E357" s="16">
        <f>E339*365</f>
        <v>158.72857248193739</v>
      </c>
      <c r="F357" s="16">
        <f t="shared" ref="F357:H357" si="41">F339*365</f>
        <v>175.3583605041388</v>
      </c>
      <c r="G357" s="150">
        <f t="shared" si="41"/>
        <v>175.3583605041388</v>
      </c>
      <c r="H357" s="123">
        <f t="shared" si="41"/>
        <v>177.57491057288192</v>
      </c>
    </row>
    <row r="358" spans="2:9">
      <c r="B358" s="2" t="s">
        <v>64</v>
      </c>
      <c r="C358" s="2" t="s">
        <v>68</v>
      </c>
      <c r="D358" s="23" t="s">
        <v>71</v>
      </c>
      <c r="E358" s="16">
        <f t="shared" ref="E358:H362" si="42">E340*365</f>
        <v>160.27855291246433</v>
      </c>
      <c r="F358" s="16">
        <f t="shared" si="42"/>
        <v>177.07637513860365</v>
      </c>
      <c r="G358" s="150">
        <f t="shared" si="42"/>
        <v>177.07637513860365</v>
      </c>
      <c r="H358" s="123">
        <f t="shared" si="42"/>
        <v>179.29668137256294</v>
      </c>
    </row>
    <row r="359" spans="2:9">
      <c r="B359" s="2" t="s">
        <v>64</v>
      </c>
      <c r="C359" s="2" t="s">
        <v>69</v>
      </c>
      <c r="D359" s="23" t="s">
        <v>71</v>
      </c>
      <c r="E359" s="16">
        <f t="shared" si="42"/>
        <v>173.66307968783113</v>
      </c>
      <c r="F359" s="16">
        <f t="shared" si="42"/>
        <v>191.17205727011321</v>
      </c>
      <c r="G359" s="150">
        <f t="shared" si="42"/>
        <v>191.17205727011321</v>
      </c>
      <c r="H359" s="123">
        <f t="shared" si="42"/>
        <v>192.97335715636297</v>
      </c>
    </row>
    <row r="360" spans="2:9">
      <c r="B360" s="2" t="s">
        <v>70</v>
      </c>
      <c r="C360" s="2" t="s">
        <v>65</v>
      </c>
      <c r="D360" s="23" t="s">
        <v>71</v>
      </c>
      <c r="E360" s="16">
        <f t="shared" si="42"/>
        <v>108.2240819012622</v>
      </c>
      <c r="F360" s="16">
        <f t="shared" si="42"/>
        <v>110.37273322854857</v>
      </c>
      <c r="G360" s="150">
        <f t="shared" si="42"/>
        <v>110.37273322854857</v>
      </c>
      <c r="H360" s="123">
        <f t="shared" si="42"/>
        <v>113.15940245893523</v>
      </c>
    </row>
    <row r="361" spans="2:9">
      <c r="B361" s="2" t="s">
        <v>70</v>
      </c>
      <c r="C361" s="2" t="s">
        <v>68</v>
      </c>
      <c r="D361" s="23" t="s">
        <v>71</v>
      </c>
      <c r="E361" s="16">
        <f t="shared" si="42"/>
        <v>109.17089567402988</v>
      </c>
      <c r="F361" s="16">
        <f t="shared" si="42"/>
        <v>111.3396833596137</v>
      </c>
      <c r="G361" s="150">
        <f t="shared" si="42"/>
        <v>111.3396833596137</v>
      </c>
      <c r="H361" s="123">
        <f t="shared" si="42"/>
        <v>114.13648962010198</v>
      </c>
    </row>
    <row r="362" spans="2:9">
      <c r="B362" s="2" t="s">
        <v>70</v>
      </c>
      <c r="C362" s="2" t="s">
        <v>69</v>
      </c>
      <c r="D362" s="23" t="s">
        <v>71</v>
      </c>
      <c r="E362" s="16">
        <f t="shared" si="42"/>
        <v>120.27050183269179</v>
      </c>
      <c r="F362" s="16">
        <f t="shared" si="42"/>
        <v>123.13856827445142</v>
      </c>
      <c r="G362" s="150">
        <f t="shared" si="42"/>
        <v>123.13856827445142</v>
      </c>
      <c r="H362" s="123">
        <f t="shared" si="42"/>
        <v>125.48831131936026</v>
      </c>
    </row>
    <row r="363" spans="2:9">
      <c r="B363" s="241" t="s">
        <v>77</v>
      </c>
      <c r="C363" s="242"/>
      <c r="D363" s="242"/>
      <c r="E363" s="242"/>
      <c r="F363" s="242"/>
      <c r="G363" s="242"/>
      <c r="H363" s="242"/>
      <c r="I363" t="s">
        <v>78</v>
      </c>
    </row>
    <row r="364" spans="2:9">
      <c r="B364" s="2" t="s">
        <v>64</v>
      </c>
      <c r="C364" s="2" t="s">
        <v>65</v>
      </c>
      <c r="D364" s="2"/>
      <c r="E364" s="16">
        <f>E350+E357</f>
        <v>2163.0159504740163</v>
      </c>
      <c r="F364" s="16">
        <f t="shared" ref="F364:H364" si="43">F350+F357</f>
        <v>1677.0932872489516</v>
      </c>
      <c r="G364" s="150">
        <f t="shared" si="43"/>
        <v>1075.1046654325762</v>
      </c>
      <c r="H364" s="123">
        <f t="shared" si="43"/>
        <v>995.69499765824412</v>
      </c>
    </row>
    <row r="365" spans="2:9">
      <c r="B365" s="2" t="s">
        <v>64</v>
      </c>
      <c r="C365" s="2" t="s">
        <v>68</v>
      </c>
      <c r="D365" s="2"/>
      <c r="E365" s="16">
        <f t="shared" ref="E365:H369" si="44">E351+E358</f>
        <v>2154.5518848890779</v>
      </c>
      <c r="F365" s="16">
        <f t="shared" si="44"/>
        <v>1660.317670034882</v>
      </c>
      <c r="G365" s="150">
        <f t="shared" si="44"/>
        <v>1055.1322143031612</v>
      </c>
      <c r="H365" s="123">
        <f t="shared" si="44"/>
        <v>992.92648286366261</v>
      </c>
    </row>
    <row r="366" spans="2:9">
      <c r="B366" s="2" t="s">
        <v>64</v>
      </c>
      <c r="C366" s="2" t="s">
        <v>69</v>
      </c>
      <c r="D366" s="2"/>
      <c r="E366" s="16">
        <f t="shared" si="44"/>
        <v>2224.6857321619864</v>
      </c>
      <c r="F366" s="16">
        <f t="shared" si="44"/>
        <v>1727.932298916699</v>
      </c>
      <c r="G366" s="150">
        <f t="shared" si="44"/>
        <v>1111.9241975167809</v>
      </c>
      <c r="H366" s="123">
        <f t="shared" si="44"/>
        <v>1029.7756136841745</v>
      </c>
    </row>
    <row r="367" spans="2:9">
      <c r="B367" s="2" t="s">
        <v>70</v>
      </c>
      <c r="C367" s="2" t="s">
        <v>65</v>
      </c>
      <c r="D367" s="2"/>
      <c r="E367" s="16">
        <f t="shared" si="44"/>
        <v>2161.2943951321208</v>
      </c>
      <c r="F367" s="16">
        <f t="shared" si="44"/>
        <v>1632.9932071628277</v>
      </c>
      <c r="G367" s="150">
        <f t="shared" si="44"/>
        <v>1018.6070338296927</v>
      </c>
      <c r="H367" s="123">
        <f t="shared" si="44"/>
        <v>941.32944834851457</v>
      </c>
    </row>
    <row r="368" spans="2:9">
      <c r="B368" s="2" t="s">
        <v>70</v>
      </c>
      <c r="C368" s="2" t="s">
        <v>68</v>
      </c>
      <c r="D368" s="2"/>
      <c r="E368" s="16">
        <f t="shared" si="44"/>
        <v>2239.4474680978415</v>
      </c>
      <c r="F368" s="16">
        <f t="shared" si="44"/>
        <v>1674.7724131521888</v>
      </c>
      <c r="G368" s="150">
        <f t="shared" si="44"/>
        <v>1010.4158843442084</v>
      </c>
      <c r="H368" s="123">
        <f t="shared" si="44"/>
        <v>944.3519752909873</v>
      </c>
    </row>
    <row r="369" spans="2:14">
      <c r="B369" s="2" t="s">
        <v>70</v>
      </c>
      <c r="C369" s="2" t="s">
        <v>69</v>
      </c>
      <c r="D369" s="2"/>
      <c r="E369" s="16">
        <f t="shared" si="44"/>
        <v>2221.1563420246571</v>
      </c>
      <c r="F369" s="16">
        <f t="shared" si="44"/>
        <v>1681.2377875806853</v>
      </c>
      <c r="G369" s="150">
        <f t="shared" si="44"/>
        <v>1052.5607329113916</v>
      </c>
      <c r="H369" s="123">
        <f t="shared" si="44"/>
        <v>995.1952709553974</v>
      </c>
    </row>
    <row r="370" spans="2:14">
      <c r="B370" s="251" t="s">
        <v>77</v>
      </c>
      <c r="C370" s="251"/>
      <c r="D370" s="251"/>
      <c r="E370" s="251"/>
      <c r="F370" s="251"/>
      <c r="G370" s="251"/>
      <c r="H370" s="251"/>
      <c r="I370" t="s">
        <v>79</v>
      </c>
    </row>
    <row r="371" spans="2:14">
      <c r="B371" s="2" t="s">
        <v>80</v>
      </c>
      <c r="C371" s="2" t="s">
        <v>65</v>
      </c>
      <c r="D371" s="2"/>
      <c r="E371" s="16">
        <f>E364+E367</f>
        <v>4324.3103456061372</v>
      </c>
      <c r="F371" s="16">
        <f t="shared" ref="F371:H371" si="45">F364+F367</f>
        <v>3310.0864944117793</v>
      </c>
      <c r="G371" s="150">
        <f t="shared" si="45"/>
        <v>2093.7116992622687</v>
      </c>
      <c r="H371" s="123">
        <f t="shared" si="45"/>
        <v>1937.0244460067588</v>
      </c>
    </row>
    <row r="372" spans="2:14">
      <c r="B372" s="2" t="s">
        <v>80</v>
      </c>
      <c r="C372" s="2" t="s">
        <v>68</v>
      </c>
      <c r="D372" s="2"/>
      <c r="E372" s="16">
        <f t="shared" ref="E372:H373" si="46">E365+E368</f>
        <v>4393.9993529869189</v>
      </c>
      <c r="F372" s="16">
        <f t="shared" si="46"/>
        <v>3335.0900831870708</v>
      </c>
      <c r="G372" s="150">
        <f t="shared" si="46"/>
        <v>2065.5480986473694</v>
      </c>
      <c r="H372" s="123">
        <f t="shared" si="46"/>
        <v>1937.2784581546498</v>
      </c>
    </row>
    <row r="373" spans="2:14">
      <c r="B373" s="2" t="s">
        <v>80</v>
      </c>
      <c r="C373" s="2" t="s">
        <v>69</v>
      </c>
      <c r="D373" s="2"/>
      <c r="E373" s="16">
        <f t="shared" si="46"/>
        <v>4445.842074186643</v>
      </c>
      <c r="F373" s="16">
        <f t="shared" si="46"/>
        <v>3409.1700864973845</v>
      </c>
      <c r="G373" s="150">
        <f t="shared" si="46"/>
        <v>2164.4849304281724</v>
      </c>
      <c r="H373" s="123">
        <f t="shared" si="46"/>
        <v>2024.970884639572</v>
      </c>
    </row>
    <row r="374" spans="2:14">
      <c r="D374" s="12"/>
      <c r="E374" s="26"/>
      <c r="F374" s="26"/>
      <c r="G374" s="26"/>
      <c r="H374" s="124"/>
    </row>
    <row r="375" spans="2:14">
      <c r="B375" s="81" t="s">
        <v>30</v>
      </c>
      <c r="C375" s="82"/>
      <c r="D375" s="82"/>
      <c r="E375" s="93"/>
      <c r="F375" s="93"/>
      <c r="G375" s="93"/>
      <c r="H375" s="139"/>
    </row>
    <row r="376" spans="2:14" ht="25.5">
      <c r="B376" s="2"/>
      <c r="C376" s="2"/>
      <c r="D376" s="2"/>
      <c r="E376" s="24" t="s">
        <v>50</v>
      </c>
      <c r="F376" s="24" t="s">
        <v>51</v>
      </c>
      <c r="G376" s="146" t="s">
        <v>52</v>
      </c>
      <c r="H376" s="117" t="s">
        <v>53</v>
      </c>
      <c r="I376" t="s">
        <v>128</v>
      </c>
    </row>
    <row r="377" spans="2:14">
      <c r="B377" s="5"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 t="s">
        <v>64</v>
      </c>
      <c r="C379" s="2" t="s">
        <v>65</v>
      </c>
      <c r="D379" s="2"/>
      <c r="E379" s="16">
        <f t="shared" ref="E379:H384" si="47">E364-E38</f>
        <v>11.087034284423225</v>
      </c>
      <c r="F379" s="16">
        <f t="shared" si="47"/>
        <v>9.1485542871348571</v>
      </c>
      <c r="G379" s="150">
        <f t="shared" si="47"/>
        <v>6.7064158374455474</v>
      </c>
      <c r="H379" s="123">
        <f t="shared" si="47"/>
        <v>7.221659918571504</v>
      </c>
      <c r="J379" s="13"/>
      <c r="K379" s="13"/>
      <c r="L379" s="13"/>
      <c r="M379" s="13"/>
      <c r="N379" s="13"/>
    </row>
    <row r="380" spans="2:14">
      <c r="B380" s="2" t="s">
        <v>64</v>
      </c>
      <c r="C380" s="2" t="s">
        <v>68</v>
      </c>
      <c r="D380" s="2"/>
      <c r="E380" s="16">
        <f t="shared" si="47"/>
        <v>14.435118151773622</v>
      </c>
      <c r="F380" s="16">
        <f t="shared" si="47"/>
        <v>7.3162165537823967</v>
      </c>
      <c r="G380" s="150">
        <f t="shared" si="47"/>
        <v>-1.2184594340683361</v>
      </c>
      <c r="H380" s="123">
        <f t="shared" si="47"/>
        <v>-8.1378124471610818</v>
      </c>
      <c r="J380" s="13"/>
      <c r="K380" s="13"/>
      <c r="L380" s="13"/>
      <c r="M380" s="13"/>
      <c r="N380" s="13"/>
    </row>
    <row r="381" spans="2:14">
      <c r="B381" s="2" t="s">
        <v>64</v>
      </c>
      <c r="C381" s="2" t="s">
        <v>69</v>
      </c>
      <c r="D381" s="2"/>
      <c r="E381" s="16">
        <f t="shared" si="47"/>
        <v>-54.898598492413839</v>
      </c>
      <c r="F381" s="16">
        <f t="shared" si="47"/>
        <v>-42.433720239487002</v>
      </c>
      <c r="G381" s="150">
        <f t="shared" si="47"/>
        <v>-27.000839201801455</v>
      </c>
      <c r="H381" s="123">
        <f t="shared" si="47"/>
        <v>-24.817509984398612</v>
      </c>
      <c r="J381" s="13"/>
      <c r="K381" s="13"/>
      <c r="L381" s="13"/>
      <c r="M381" s="13"/>
      <c r="N381" s="13"/>
    </row>
    <row r="382" spans="2:14">
      <c r="B382" s="2" t="s">
        <v>70</v>
      </c>
      <c r="C382" s="2" t="s">
        <v>65</v>
      </c>
      <c r="D382" s="2"/>
      <c r="E382" s="16">
        <f t="shared" si="47"/>
        <v>12.41965083133482</v>
      </c>
      <c r="F382" s="16">
        <f t="shared" si="47"/>
        <v>10.174338981699293</v>
      </c>
      <c r="G382" s="150">
        <f t="shared" si="47"/>
        <v>7.7335741184317612</v>
      </c>
      <c r="H382" s="123">
        <f t="shared" si="47"/>
        <v>2.3744865458311324</v>
      </c>
      <c r="J382" s="13"/>
      <c r="K382" s="13"/>
      <c r="L382" s="13"/>
      <c r="M382" s="13"/>
      <c r="N382" s="13"/>
    </row>
    <row r="383" spans="2:14">
      <c r="B383" s="2" t="s">
        <v>70</v>
      </c>
      <c r="C383" s="2" t="s">
        <v>68</v>
      </c>
      <c r="D383" s="2"/>
      <c r="E383" s="16">
        <f t="shared" si="47"/>
        <v>-0.16140810074693945</v>
      </c>
      <c r="F383" s="16">
        <f t="shared" si="47"/>
        <v>-6.1674196073154235</v>
      </c>
      <c r="G383" s="150">
        <f t="shared" si="47"/>
        <v>-14.408462039327446</v>
      </c>
      <c r="H383" s="123">
        <f t="shared" si="47"/>
        <v>-5.7613930672922606</v>
      </c>
      <c r="J383" s="13"/>
      <c r="K383" s="13"/>
      <c r="L383" s="13"/>
      <c r="M383" s="13"/>
      <c r="N383" s="13"/>
    </row>
    <row r="384" spans="2:14">
      <c r="B384" s="2" t="s">
        <v>70</v>
      </c>
      <c r="C384" s="2" t="s">
        <v>69</v>
      </c>
      <c r="D384" s="2"/>
      <c r="E384" s="16">
        <f t="shared" si="47"/>
        <v>-55.02775965953424</v>
      </c>
      <c r="F384" s="16">
        <f t="shared" si="47"/>
        <v>-41.437744483934694</v>
      </c>
      <c r="G384" s="150">
        <f t="shared" si="47"/>
        <v>-25.631557320700495</v>
      </c>
      <c r="H384" s="123">
        <f t="shared" si="47"/>
        <v>-7.062764842538968</v>
      </c>
      <c r="J384" s="13"/>
      <c r="K384" s="13"/>
      <c r="L384" s="13"/>
      <c r="M384" s="13"/>
      <c r="N384" s="13"/>
    </row>
    <row r="385" spans="2:14">
      <c r="B385" s="251" t="s">
        <v>77</v>
      </c>
      <c r="C385" s="251"/>
      <c r="D385" s="251"/>
      <c r="E385" s="251"/>
      <c r="F385" s="251"/>
      <c r="G385" s="251"/>
      <c r="H385" s="251"/>
      <c r="J385" s="13"/>
      <c r="K385" s="13"/>
      <c r="L385" s="13"/>
      <c r="M385" s="13"/>
      <c r="N385" s="13"/>
    </row>
    <row r="386" spans="2:14">
      <c r="B386" s="2" t="s">
        <v>80</v>
      </c>
      <c r="C386" s="2" t="s">
        <v>65</v>
      </c>
      <c r="D386" s="2"/>
      <c r="E386" s="16">
        <f>E379+E382</f>
        <v>23.506685115758046</v>
      </c>
      <c r="F386" s="16">
        <f t="shared" ref="F386:H388" si="48">F379+F382</f>
        <v>19.32289326883415</v>
      </c>
      <c r="G386" s="150">
        <f t="shared" si="48"/>
        <v>14.439989955877309</v>
      </c>
      <c r="H386" s="123">
        <f t="shared" si="48"/>
        <v>9.5961464644026364</v>
      </c>
      <c r="J386" s="13"/>
      <c r="K386" s="13"/>
      <c r="L386" s="13"/>
      <c r="M386" s="13"/>
      <c r="N386" s="13"/>
    </row>
    <row r="387" spans="2:14">
      <c r="B387" s="2" t="s">
        <v>80</v>
      </c>
      <c r="C387" s="2" t="s">
        <v>68</v>
      </c>
      <c r="D387" s="2"/>
      <c r="E387" s="16">
        <f>E380+E383</f>
        <v>14.273710051026683</v>
      </c>
      <c r="F387" s="16">
        <f t="shared" si="48"/>
        <v>1.1487969464669732</v>
      </c>
      <c r="G387" s="150">
        <f t="shared" si="48"/>
        <v>-15.626921473395782</v>
      </c>
      <c r="H387" s="123">
        <f t="shared" si="48"/>
        <v>-13.899205514453342</v>
      </c>
      <c r="J387" s="13"/>
      <c r="K387" s="13"/>
      <c r="L387" s="13"/>
      <c r="M387" s="13"/>
      <c r="N387" s="13"/>
    </row>
    <row r="388" spans="2:14">
      <c r="B388" s="2" t="s">
        <v>80</v>
      </c>
      <c r="C388" s="2" t="s">
        <v>69</v>
      </c>
      <c r="D388" s="2"/>
      <c r="E388" s="16">
        <f>E381+E384</f>
        <v>-109.92635815194808</v>
      </c>
      <c r="F388" s="16">
        <f t="shared" si="48"/>
        <v>-83.871464723421695</v>
      </c>
      <c r="G388" s="150">
        <f t="shared" si="48"/>
        <v>-52.632396522501949</v>
      </c>
      <c r="H388" s="123">
        <f t="shared" si="48"/>
        <v>-31.88027482693758</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DF8F-9770-45C0-9B35-3899079AFE7C}">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145</v>
      </c>
      <c r="H2" s="114"/>
    </row>
    <row r="3" spans="1:9" s="66" customFormat="1">
      <c r="A3" s="65" t="s">
        <v>49</v>
      </c>
      <c r="B3" s="65"/>
      <c r="C3" s="65"/>
      <c r="H3" s="115"/>
    </row>
    <row r="4" spans="1:9">
      <c r="A4" s="8"/>
      <c r="B4" s="8"/>
      <c r="C4" s="8"/>
    </row>
    <row r="5" spans="1:9" ht="25.5">
      <c r="A5" s="2"/>
      <c r="B5" s="2"/>
      <c r="C5" s="2"/>
      <c r="D5" s="2"/>
      <c r="E5" s="24" t="s">
        <v>50</v>
      </c>
      <c r="F5" s="24" t="s">
        <v>51</v>
      </c>
      <c r="G5" s="146" t="s">
        <v>52</v>
      </c>
      <c r="H5" s="117" t="s">
        <v>53</v>
      </c>
    </row>
    <row r="6" spans="1:9">
      <c r="A6" s="38" t="s">
        <v>54</v>
      </c>
      <c r="B6" s="5" t="s">
        <v>55</v>
      </c>
      <c r="C6" s="5" t="s">
        <v>56</v>
      </c>
      <c r="D6" s="5" t="s">
        <v>57</v>
      </c>
      <c r="E6" s="22" t="s">
        <v>58</v>
      </c>
      <c r="F6" s="22" t="s">
        <v>59</v>
      </c>
      <c r="G6" s="147" t="s">
        <v>60</v>
      </c>
      <c r="H6" s="118" t="s">
        <v>61</v>
      </c>
      <c r="I6" t="s">
        <v>62</v>
      </c>
    </row>
    <row r="7" spans="1:9" ht="13.5" customHeight="1">
      <c r="A7" s="40" t="s">
        <v>146</v>
      </c>
      <c r="B7" s="2"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0.68566860896714099</v>
      </c>
      <c r="F7" s="48" cm="1">
        <f t="array" ref="F7">INDEX('Regional Cap levels'!$F$361:$J$528,MATCH($A7&amp;$B7&amp;$C7&amp;$D7,'Regional Cap levels'!$B$361:$B$528&amp;'Regional Cap levels'!$C$361:$C$528&amp;'Regional Cap levels'!$D$361:$D$528&amp;'Regional Cap levels'!$E$361:$E$528,0),MATCH(F$6,'Regional Cap levels'!$F$360:$J$360,0))</f>
        <v>0.51380397576386716</v>
      </c>
      <c r="G7" s="148" cm="1">
        <f t="array" ref="G7">INDEX('Regional Cap levels'!$F$361:$J$528,MATCH($A7&amp;$B7&amp;$C7&amp;$D7,'Regional Cap levels'!$B$361:$B$528&amp;'Regional Cap levels'!$C$361:$C$528&amp;'Regional Cap levels'!$D$361:$D$528&amp;'Regional Cap levels'!$E$361:$E$528,0),MATCH(G$6,'Regional Cap levels'!$F$360:$J$360,0))</f>
        <v>0.30720155036046082</v>
      </c>
      <c r="H7" s="119" cm="1">
        <f t="array" ref="H7">INDEX('Regional Cap levels'!$F$361:$J$528,MATCH($A7&amp;$B7&amp;$C7&amp;$D7,'Regional Cap levels'!$B$361:$B$528&amp;'Regional Cap levels'!$C$361:$C$528&amp;'Regional Cap levels'!$D$361:$D$528&amp;'Regional Cap levels'!$E$361:$E$528,0),MATCH(H$6,'Regional Cap levels'!$F$360:$J$360,0))</f>
        <v>0.27932061950789189</v>
      </c>
      <c r="I7" s="8" t="s">
        <v>67</v>
      </c>
    </row>
    <row r="8" spans="1:9" ht="13.5" customHeight="1">
      <c r="A8" s="40" t="s">
        <v>146</v>
      </c>
      <c r="B8" s="2"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0.67522856945335996</v>
      </c>
      <c r="F8" s="48" cm="1">
        <f t="array" ref="F8">INDEX('Regional Cap levels'!$F$361:$J$528,MATCH($A8&amp;$B8&amp;$C8&amp;$D8,'Regional Cap levels'!$B$361:$B$528&amp;'Regional Cap levels'!$C$361:$C$528&amp;'Regional Cap levels'!$D$361:$D$528&amp;'Regional Cap levels'!$E$361:$E$528,0),MATCH(F$6,'Regional Cap levels'!$F$360:$J$360,0))</f>
        <v>0.50219117505071253</v>
      </c>
      <c r="G8" s="148" cm="1">
        <f t="array" ref="G8">INDEX('Regional Cap levels'!$F$361:$J$528,MATCH($A8&amp;$B8&amp;$C8&amp;$D8,'Regional Cap levels'!$B$361:$B$528&amp;'Regional Cap levels'!$C$361:$C$528&amp;'Regional Cap levels'!$D$361:$D$528&amp;'Regional Cap levels'!$E$361:$E$528,0),MATCH(G$6,'Regional Cap levels'!$F$360:$J$360,0))</f>
        <v>0.29658660287935856</v>
      </c>
      <c r="H8" s="119" cm="1">
        <f t="array" ref="H8">INDEX('Regional Cap levels'!$F$361:$J$528,MATCH($A8&amp;$B8&amp;$C8&amp;$D8,'Regional Cap levels'!$B$361:$B$528&amp;'Regional Cap levels'!$C$361:$C$528&amp;'Regional Cap levels'!$D$361:$D$528&amp;'Regional Cap levels'!$E$361:$E$528,0),MATCH(H$6,'Regional Cap levels'!$F$360:$J$360,0))</f>
        <v>0.27492931077241506</v>
      </c>
    </row>
    <row r="9" spans="1:9" ht="13.5" customHeight="1">
      <c r="A9" s="40" t="s">
        <v>146</v>
      </c>
      <c r="B9" s="2"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0.72218866215613942</v>
      </c>
      <c r="F9" s="48" cm="1">
        <f t="array" ref="F9">INDEX('Regional Cap levels'!$F$361:$J$528,MATCH($A9&amp;$B9&amp;$C9&amp;$D9,'Regional Cap levels'!$B$361:$B$528&amp;'Regional Cap levels'!$C$361:$C$528&amp;'Regional Cap levels'!$D$361:$D$528&amp;'Regional Cap levels'!$E$361:$E$528,0),MATCH(F$6,'Regional Cap levels'!$F$360:$J$360,0))</f>
        <v>0.54117681934778283</v>
      </c>
      <c r="G9" s="148" cm="1">
        <f t="array" ref="G9">INDEX('Regional Cap levels'!$F$361:$J$528,MATCH($A9&amp;$B9&amp;$C9&amp;$D9,'Regional Cap levels'!$B$361:$B$528&amp;'Regional Cap levels'!$C$361:$C$528&amp;'Regional Cap levels'!$D$361:$D$528&amp;'Regional Cap levels'!$E$361:$E$528,0),MATCH(G$6,'Regional Cap levels'!$F$360:$J$360,0))</f>
        <v>0.32358361825453946</v>
      </c>
      <c r="H9" s="119" cm="1">
        <f t="array" ref="H9">INDEX('Regional Cap levels'!$F$361:$J$528,MATCH($A9&amp;$B9&amp;$C9&amp;$D9,'Regional Cap levels'!$B$361:$B$528&amp;'Regional Cap levels'!$C$361:$C$528&amp;'Regional Cap levels'!$D$361:$D$528&amp;'Regional Cap levels'!$E$361:$E$528,0),MATCH(H$6,'Regional Cap levels'!$F$360:$J$360,0))</f>
        <v>0.29403064341986224</v>
      </c>
    </row>
    <row r="10" spans="1:9" ht="13.5" customHeight="1">
      <c r="A10" s="40" t="s">
        <v>146</v>
      </c>
      <c r="B10" s="2"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0.17055072867650856</v>
      </c>
      <c r="F10" s="48" cm="1">
        <f t="array" ref="F10">INDEX('Regional Cap levels'!$F$361:$J$528,MATCH($A10&amp;$B10&amp;$C10&amp;$D10,'Regional Cap levels'!$B$361:$B$528&amp;'Regional Cap levels'!$C$361:$C$528&amp;'Regional Cap levels'!$D$361:$D$528&amp;'Regional Cap levels'!$E$361:$E$528,0),MATCH(F$6,'Regional Cap levels'!$F$360:$J$360,0))</f>
        <v>0.12498375873689548</v>
      </c>
      <c r="G10" s="148" cm="1">
        <f t="array" ref="G10">INDEX('Regional Cap levels'!$F$361:$J$528,MATCH($A10&amp;$B10&amp;$C10&amp;$D10,'Regional Cap levels'!$B$361:$B$528&amp;'Regional Cap levels'!$C$361:$C$528&amp;'Regional Cap levels'!$D$361:$D$528&amp;'Regional Cap levels'!$E$361:$E$528,0),MATCH(G$6,'Regional Cap levels'!$F$360:$J$360,0))</f>
        <v>7.3988308031073174E-2</v>
      </c>
      <c r="H10" s="119" cm="1">
        <f t="array" ref="H10">INDEX('Regional Cap levels'!$F$361:$J$528,MATCH($A10&amp;$B10&amp;$C10&amp;$D10,'Regional Cap levels'!$B$361:$B$528&amp;'Regional Cap levels'!$C$361:$C$528&amp;'Regional Cap levels'!$D$361:$D$528&amp;'Regional Cap levels'!$E$361:$E$528,0),MATCH(H$6,'Regional Cap levels'!$F$360:$J$360,0))</f>
        <v>6.7846722625411679E-2</v>
      </c>
    </row>
    <row r="11" spans="1:9" ht="13.5" customHeight="1">
      <c r="A11" s="40" t="s">
        <v>146</v>
      </c>
      <c r="B11" s="2"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0.1757436583570926</v>
      </c>
      <c r="F11" s="48" cm="1">
        <f t="array" ref="F11">INDEX('Regional Cap levels'!$F$361:$J$528,MATCH($A11&amp;$B11&amp;$C11&amp;$D11,'Regional Cap levels'!$B$361:$B$528&amp;'Regional Cap levels'!$C$361:$C$528&amp;'Regional Cap levels'!$D$361:$D$528&amp;'Regional Cap levels'!$E$361:$E$528,0),MATCH(F$6,'Regional Cap levels'!$F$360:$J$360,0))</f>
        <v>0.12767488391463719</v>
      </c>
      <c r="G11" s="148" cm="1">
        <f t="array" ref="G11">INDEX('Regional Cap levels'!$F$361:$J$528,MATCH($A11&amp;$B11&amp;$C11&amp;$D11,'Regional Cap levels'!$B$361:$B$528&amp;'Regional Cap levels'!$C$361:$C$528&amp;'Regional Cap levels'!$D$361:$D$528&amp;'Regional Cap levels'!$E$361:$E$528,0),MATCH(G$6,'Regional Cap levels'!$F$360:$J$360,0))</f>
        <v>7.2998593383306457E-2</v>
      </c>
      <c r="H11" s="119" cm="1">
        <f t="array" ref="H11">INDEX('Regional Cap levels'!$F$361:$J$528,MATCH($A11&amp;$B11&amp;$C11&amp;$D11,'Regional Cap levels'!$B$361:$B$528&amp;'Regional Cap levels'!$C$361:$C$528&amp;'Regional Cap levels'!$D$361:$D$528&amp;'Regional Cap levels'!$E$361:$E$528,0),MATCH(H$6,'Regional Cap levels'!$F$360:$J$360,0))</f>
        <v>6.5971363918710724E-2</v>
      </c>
    </row>
    <row r="12" spans="1:9" ht="13.5" customHeight="1">
      <c r="A12" s="40" t="s">
        <v>146</v>
      </c>
      <c r="B12" s="2"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0.17963068933881807</v>
      </c>
      <c r="F12" s="48" cm="1">
        <f t="array" ref="F12">INDEX('Regional Cap levels'!$F$361:$J$528,MATCH($A12&amp;$B12&amp;$C12&amp;$D12,'Regional Cap levels'!$B$361:$B$528&amp;'Regional Cap levels'!$C$361:$C$528&amp;'Regional Cap levels'!$D$361:$D$528&amp;'Regional Cap levels'!$E$361:$E$528,0),MATCH(F$6,'Regional Cap levels'!$F$360:$J$360,0))</f>
        <v>0.13164002699144814</v>
      </c>
      <c r="G12" s="148" cm="1">
        <f t="array" ref="G12">INDEX('Regional Cap levels'!$F$361:$J$528,MATCH($A12&amp;$B12&amp;$C12&amp;$D12,'Regional Cap levels'!$B$361:$B$528&amp;'Regional Cap levels'!$C$361:$C$528&amp;'Regional Cap levels'!$D$361:$D$528&amp;'Regional Cap levels'!$E$361:$E$528,0),MATCH(G$6,'Regional Cap levels'!$F$360:$J$360,0))</f>
        <v>7.7933090172070785E-2</v>
      </c>
      <c r="H12" s="119" cm="1">
        <f t="array" ref="H12">INDEX('Regional Cap levels'!$F$361:$J$528,MATCH($A12&amp;$B12&amp;$C12&amp;$D12,'Regional Cap levels'!$B$361:$B$528&amp;'Regional Cap levels'!$C$361:$C$528&amp;'Regional Cap levels'!$D$361:$D$528&amp;'Regional Cap levels'!$E$361:$E$528,0),MATCH(H$6,'Regional Cap levels'!$F$360:$J$360,0))</f>
        <v>7.1412980939087975E-2</v>
      </c>
    </row>
    <row r="13" spans="1:9" ht="13.5" customHeight="1">
      <c r="A13" s="40" t="s">
        <v>146</v>
      </c>
      <c r="B13" s="2"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0.38936023775515355</v>
      </c>
      <c r="F13" s="48" cm="1">
        <f t="array" ref="F13">INDEX('Regional Cap levels'!$F$361:$J$528,MATCH($A13&amp;$B13&amp;$C13&amp;$D13,'Regional Cap levels'!$B$361:$B$528&amp;'Regional Cap levels'!$C$361:$C$528&amp;'Regional Cap levels'!$D$361:$D$528&amp;'Regional Cap levels'!$E$361:$E$528,0),MATCH(F$6,'Regional Cap levels'!$F$360:$J$360,0))</f>
        <v>0.43658026215633172</v>
      </c>
      <c r="G13" s="148" cm="1">
        <f t="array" ref="G13">INDEX('Regional Cap levels'!$F$361:$J$528,MATCH($A13&amp;$B13&amp;$C13&amp;$D13,'Regional Cap levels'!$B$361:$B$528&amp;'Regional Cap levels'!$C$361:$C$528&amp;'Regional Cap levels'!$D$361:$D$528&amp;'Regional Cap levels'!$E$361:$E$528,0),MATCH(G$6,'Regional Cap levels'!$F$360:$J$360,0))</f>
        <v>0.43658026215633172</v>
      </c>
      <c r="H13" s="119" cm="1">
        <f t="array" ref="H13">INDEX('Regional Cap levels'!$F$361:$J$528,MATCH($A13&amp;$B13&amp;$C13&amp;$D13,'Regional Cap levels'!$B$361:$B$528&amp;'Regional Cap levels'!$C$361:$C$528&amp;'Regional Cap levels'!$D$361:$D$528&amp;'Regional Cap levels'!$E$361:$E$528,0),MATCH(H$6,'Regional Cap levels'!$F$360:$J$360,0))</f>
        <v>0.44019799583577485</v>
      </c>
    </row>
    <row r="14" spans="1:9" ht="13.5" customHeight="1">
      <c r="A14" s="40" t="s">
        <v>146</v>
      </c>
      <c r="B14" s="2"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0.44026136322410842</v>
      </c>
      <c r="F14" s="48" cm="1">
        <f t="array" ref="F14">INDEX('Regional Cap levels'!$F$361:$J$528,MATCH($A14&amp;$B14&amp;$C14&amp;$D14,'Regional Cap levels'!$B$361:$B$528&amp;'Regional Cap levels'!$C$361:$C$528&amp;'Regional Cap levels'!$D$361:$D$528&amp;'Regional Cap levels'!$E$361:$E$528,0),MATCH(F$6,'Regional Cap levels'!$F$360:$J$360,0))</f>
        <v>0.48818308137070543</v>
      </c>
      <c r="G14" s="148" cm="1">
        <f t="array" ref="G14">INDEX('Regional Cap levels'!$F$361:$J$528,MATCH($A14&amp;$B14&amp;$C14&amp;$D14,'Regional Cap levels'!$B$361:$B$528&amp;'Regional Cap levels'!$C$361:$C$528&amp;'Regional Cap levels'!$D$361:$D$528&amp;'Regional Cap levels'!$E$361:$E$528,0),MATCH(G$6,'Regional Cap levels'!$F$360:$J$360,0))</f>
        <v>0.48818308137070543</v>
      </c>
      <c r="H14" s="119" cm="1">
        <f t="array" ref="H14">INDEX('Regional Cap levels'!$F$361:$J$528,MATCH($A14&amp;$B14&amp;$C14&amp;$D14,'Regional Cap levels'!$B$361:$B$528&amp;'Regional Cap levels'!$C$361:$C$528&amp;'Regional Cap levels'!$D$361:$D$528&amp;'Regional Cap levels'!$E$361:$E$528,0),MATCH(H$6,'Regional Cap levels'!$F$360:$J$360,0))</f>
        <v>0.50982307816197614</v>
      </c>
    </row>
    <row r="15" spans="1:9" ht="13.5" customHeight="1">
      <c r="A15" s="40" t="s">
        <v>146</v>
      </c>
      <c r="B15" s="2"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0.44578365616067078</v>
      </c>
      <c r="F15" s="48" cm="1">
        <f t="array" ref="F15">INDEX('Regional Cap levels'!$F$361:$J$528,MATCH($A15&amp;$B15&amp;$C15&amp;$D15,'Regional Cap levels'!$B$361:$B$528&amp;'Regional Cap levels'!$C$361:$C$528&amp;'Regional Cap levels'!$D$361:$D$528&amp;'Regional Cap levels'!$E$361:$E$528,0),MATCH(F$6,'Regional Cap levels'!$F$360:$J$360,0))</f>
        <v>0.49696074786862593</v>
      </c>
      <c r="G15" s="148" cm="1">
        <f t="array" ref="G15">INDEX('Regional Cap levels'!$F$361:$J$528,MATCH($A15&amp;$B15&amp;$C15&amp;$D15,'Regional Cap levels'!$B$361:$B$528&amp;'Regional Cap levels'!$C$361:$C$528&amp;'Regional Cap levels'!$D$361:$D$528&amp;'Regional Cap levels'!$E$361:$E$528,0),MATCH(G$6,'Regional Cap levels'!$F$360:$J$360,0))</f>
        <v>0.49696074786862593</v>
      </c>
      <c r="H15" s="119" cm="1">
        <f t="array" ref="H15">INDEX('Regional Cap levels'!$F$361:$J$528,MATCH($A15&amp;$B15&amp;$C15&amp;$D15,'Regional Cap levels'!$B$361:$B$528&amp;'Regional Cap levels'!$C$361:$C$528&amp;'Regional Cap levels'!$D$361:$D$528&amp;'Regional Cap levels'!$E$361:$E$528,0),MATCH(H$6,'Regional Cap levels'!$F$360:$J$360,0))</f>
        <v>0.50184829539209008</v>
      </c>
    </row>
    <row r="16" spans="1:9" ht="13.5" customHeight="1">
      <c r="A16" s="40" t="s">
        <v>146</v>
      </c>
      <c r="B16" s="2"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0.29624195608775972</v>
      </c>
    </row>
    <row r="17" spans="1:9" ht="13.5" customHeight="1">
      <c r="A17" s="40" t="s">
        <v>146</v>
      </c>
      <c r="B17" s="2"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0.40449470500670826</v>
      </c>
    </row>
    <row r="18" spans="1:9" ht="13.5" customHeight="1">
      <c r="A18" s="40" t="s">
        <v>146</v>
      </c>
      <c r="B18" s="2"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0.34996547948938656</v>
      </c>
    </row>
    <row r="19" spans="1:9" ht="13.5" customHeight="1">
      <c r="D19" s="12"/>
      <c r="E19" s="55"/>
      <c r="F19" s="55"/>
      <c r="G19" s="55"/>
      <c r="H19" s="120"/>
    </row>
    <row r="20" spans="1:9" ht="13.5" customHeight="1">
      <c r="B20" s="67" t="s">
        <v>72</v>
      </c>
      <c r="C20" s="68"/>
      <c r="D20" s="68"/>
      <c r="E20" s="68"/>
      <c r="F20" s="68"/>
      <c r="G20" s="68"/>
      <c r="H20" s="121"/>
    </row>
    <row r="21" spans="1:9" ht="28.5" customHeight="1">
      <c r="B21" s="2"/>
      <c r="C21" s="2"/>
      <c r="D21" s="2"/>
      <c r="E21" s="24" t="s">
        <v>50</v>
      </c>
      <c r="F21" s="24" t="s">
        <v>51</v>
      </c>
      <c r="G21" s="146" t="s">
        <v>52</v>
      </c>
      <c r="H21" s="117" t="s">
        <v>53</v>
      </c>
    </row>
    <row r="22" spans="1:9" ht="13.5" customHeight="1">
      <c r="B22" s="5"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 t="s">
        <v>64</v>
      </c>
      <c r="C24" s="2" t="s">
        <v>65</v>
      </c>
      <c r="D24" s="23" t="s">
        <v>66</v>
      </c>
      <c r="E24" s="69">
        <f>(E7*'TDCV Values'!$C$4)</f>
        <v>1988.4389660047088</v>
      </c>
      <c r="F24" s="69">
        <f>(F7*'TDCV Values'!$C$4)</f>
        <v>1490.0315297152147</v>
      </c>
      <c r="G24" s="149">
        <f>(G7*'TDCV Values'!$C$4)</f>
        <v>890.88449604533639</v>
      </c>
      <c r="H24" s="122">
        <f>(H7*'TDCV Values'!$D$4)</f>
        <v>810.02979657288643</v>
      </c>
    </row>
    <row r="25" spans="1:9" ht="13.5" customHeight="1">
      <c r="B25" s="2" t="s">
        <v>64</v>
      </c>
      <c r="C25" s="2" t="s">
        <v>68</v>
      </c>
      <c r="D25" s="23" t="s">
        <v>66</v>
      </c>
      <c r="E25" s="69">
        <f>(E8*'TDCV Values'!$C$4)</f>
        <v>1958.162851414744</v>
      </c>
      <c r="F25" s="69">
        <f>(F8*'TDCV Values'!$C$4)</f>
        <v>1456.3544076470664</v>
      </c>
      <c r="G25" s="149">
        <f>(G8*'TDCV Values'!$C$4)</f>
        <v>860.10114835013985</v>
      </c>
      <c r="H25" s="122">
        <f>(H8*'TDCV Values'!$D$4)</f>
        <v>797.29500124000367</v>
      </c>
    </row>
    <row r="26" spans="1:9" ht="13.5" customHeight="1">
      <c r="B26" s="2" t="s">
        <v>64</v>
      </c>
      <c r="C26" s="2" t="s">
        <v>69</v>
      </c>
      <c r="D26" s="23" t="s">
        <v>66</v>
      </c>
      <c r="E26" s="69">
        <f>(E9*'TDCV Values'!$C$4)</f>
        <v>2094.3471202528044</v>
      </c>
      <c r="F26" s="69">
        <f>(F9*'TDCV Values'!$C$4)</f>
        <v>1569.4127761085701</v>
      </c>
      <c r="G26" s="149">
        <f>(G9*'TDCV Values'!$C$4)</f>
        <v>938.39249293816442</v>
      </c>
      <c r="H26" s="122">
        <f>(H9*'TDCV Values'!$D$4)</f>
        <v>852.68886591760054</v>
      </c>
    </row>
    <row r="27" spans="1:9" ht="13.5" customHeight="1">
      <c r="B27" s="2" t="s">
        <v>70</v>
      </c>
      <c r="C27" s="2" t="s">
        <v>65</v>
      </c>
      <c r="D27" s="23" t="s">
        <v>66</v>
      </c>
      <c r="E27" s="69">
        <f>(E10*'TDCV Values'!$C$5)</f>
        <v>2046.6087441181028</v>
      </c>
      <c r="F27" s="69">
        <f>(F10*'TDCV Values'!$C$5)</f>
        <v>1499.8051048427458</v>
      </c>
      <c r="G27" s="149">
        <f>(G10*'TDCV Values'!$C$5)</f>
        <v>887.85969637287815</v>
      </c>
      <c r="H27" s="122">
        <f>(H10*'TDCV Values'!$D$5)</f>
        <v>814.16067150494018</v>
      </c>
    </row>
    <row r="28" spans="1:9" ht="13.5" customHeight="1">
      <c r="B28" s="2" t="s">
        <v>70</v>
      </c>
      <c r="C28" s="2" t="s">
        <v>68</v>
      </c>
      <c r="D28" s="23" t="s">
        <v>66</v>
      </c>
      <c r="E28" s="69">
        <f>(E11*'TDCV Values'!$C$5)</f>
        <v>2108.9239002851114</v>
      </c>
      <c r="F28" s="69">
        <f>(F11*'TDCV Values'!$C$5)</f>
        <v>1532.0986069756464</v>
      </c>
      <c r="G28" s="149">
        <f>(G11*'TDCV Values'!$C$5)</f>
        <v>875.98312059967748</v>
      </c>
      <c r="H28" s="122">
        <f>(H11*'TDCV Values'!$D$5)</f>
        <v>791.65636702452866</v>
      </c>
    </row>
    <row r="29" spans="1:9" ht="13.5" customHeight="1">
      <c r="B29" s="2" t="s">
        <v>70</v>
      </c>
      <c r="C29" s="2" t="s">
        <v>69</v>
      </c>
      <c r="D29" s="23" t="s">
        <v>66</v>
      </c>
      <c r="E29" s="69">
        <f>(E12*'TDCV Values'!$C$5)</f>
        <v>2155.5682720658169</v>
      </c>
      <c r="F29" s="69">
        <f>(F12*'TDCV Values'!$C$5)</f>
        <v>1579.6803238973778</v>
      </c>
      <c r="G29" s="149">
        <f>(G12*'TDCV Values'!$C$5)</f>
        <v>935.19708206484938</v>
      </c>
      <c r="H29" s="122">
        <f>(H12*'TDCV Values'!$D$5)</f>
        <v>856.95577126905573</v>
      </c>
    </row>
    <row r="30" spans="1:9" ht="13.5" customHeight="1">
      <c r="B30" s="241" t="s">
        <v>75</v>
      </c>
      <c r="C30" s="242"/>
      <c r="D30" s="242"/>
      <c r="E30" s="242"/>
      <c r="F30" s="242"/>
      <c r="G30" s="242"/>
      <c r="H30" s="242"/>
      <c r="I30" t="s">
        <v>76</v>
      </c>
    </row>
    <row r="31" spans="1:9" ht="13.5" customHeight="1">
      <c r="B31" s="2" t="s">
        <v>64</v>
      </c>
      <c r="C31" s="2" t="s">
        <v>65</v>
      </c>
      <c r="D31" s="23" t="s">
        <v>71</v>
      </c>
      <c r="E31" s="16">
        <f>E13*365</f>
        <v>142.11648678063105</v>
      </c>
      <c r="F31" s="16">
        <f t="shared" ref="F31:H31" si="0">F13*365</f>
        <v>159.35179568706107</v>
      </c>
      <c r="G31" s="150">
        <f t="shared" si="0"/>
        <v>159.35179568706107</v>
      </c>
      <c r="H31" s="123">
        <f t="shared" si="0"/>
        <v>160.67226848005782</v>
      </c>
    </row>
    <row r="32" spans="1:9" ht="13.5" customHeight="1">
      <c r="B32" s="2" t="s">
        <v>64</v>
      </c>
      <c r="C32" s="2" t="s">
        <v>68</v>
      </c>
      <c r="D32" s="23" t="s">
        <v>71</v>
      </c>
      <c r="E32" s="16">
        <f t="shared" ref="E32:H36" si="1">E14*365</f>
        <v>160.69539757679956</v>
      </c>
      <c r="F32" s="16">
        <f t="shared" si="1"/>
        <v>178.18682470030748</v>
      </c>
      <c r="G32" s="150">
        <f t="shared" si="1"/>
        <v>178.18682470030748</v>
      </c>
      <c r="H32" s="123">
        <f t="shared" si="1"/>
        <v>186.0854235291213</v>
      </c>
    </row>
    <row r="33" spans="2:9" ht="13.5" customHeight="1">
      <c r="B33" s="2" t="s">
        <v>64</v>
      </c>
      <c r="C33" s="2" t="s">
        <v>69</v>
      </c>
      <c r="D33" s="23" t="s">
        <v>71</v>
      </c>
      <c r="E33" s="16">
        <f t="shared" si="1"/>
        <v>162.71103449864484</v>
      </c>
      <c r="F33" s="16">
        <f t="shared" si="1"/>
        <v>181.39067297204846</v>
      </c>
      <c r="G33" s="150">
        <f t="shared" si="1"/>
        <v>181.39067297204846</v>
      </c>
      <c r="H33" s="123">
        <f t="shared" si="1"/>
        <v>183.17462781811287</v>
      </c>
    </row>
    <row r="34" spans="2:9" ht="13.5" customHeight="1">
      <c r="B34" s="2" t="s">
        <v>70</v>
      </c>
      <c r="C34" s="2" t="s">
        <v>65</v>
      </c>
      <c r="D34" s="23" t="s">
        <v>71</v>
      </c>
      <c r="E34" s="16">
        <f t="shared" si="1"/>
        <v>103.97092936909048</v>
      </c>
      <c r="F34" s="16">
        <f t="shared" si="1"/>
        <v>106.25787182977324</v>
      </c>
      <c r="G34" s="150">
        <f t="shared" si="1"/>
        <v>106.25787182977324</v>
      </c>
      <c r="H34" s="123">
        <f t="shared" si="1"/>
        <v>108.1283139720323</v>
      </c>
    </row>
    <row r="35" spans="2:9" ht="13.5" customHeight="1">
      <c r="B35" s="2" t="s">
        <v>70</v>
      </c>
      <c r="C35" s="2" t="s">
        <v>68</v>
      </c>
      <c r="D35" s="23" t="s">
        <v>71</v>
      </c>
      <c r="E35" s="16">
        <f t="shared" si="1"/>
        <v>136.9058156755768</v>
      </c>
      <c r="F35" s="16">
        <f t="shared" si="1"/>
        <v>137.96643218303919</v>
      </c>
      <c r="G35" s="150">
        <f t="shared" si="1"/>
        <v>137.96643218303919</v>
      </c>
      <c r="H35" s="123">
        <f t="shared" si="1"/>
        <v>147.64056732744851</v>
      </c>
    </row>
    <row r="36" spans="2:9" ht="13.5" customHeight="1">
      <c r="B36" s="2" t="s">
        <v>70</v>
      </c>
      <c r="C36" s="2" t="s">
        <v>69</v>
      </c>
      <c r="D36" s="23" t="s">
        <v>71</v>
      </c>
      <c r="E36" s="16">
        <f t="shared" si="1"/>
        <v>122.41270806287491</v>
      </c>
      <c r="F36" s="16">
        <f t="shared" si="1"/>
        <v>125.33564757652866</v>
      </c>
      <c r="G36" s="150">
        <f t="shared" si="1"/>
        <v>125.33564757652866</v>
      </c>
      <c r="H36" s="123">
        <f t="shared" si="1"/>
        <v>127.73740001362609</v>
      </c>
    </row>
    <row r="37" spans="2:9" ht="13.5" customHeight="1">
      <c r="B37" s="241" t="s">
        <v>77</v>
      </c>
      <c r="C37" s="242"/>
      <c r="D37" s="242"/>
      <c r="E37" s="242"/>
      <c r="F37" s="242"/>
      <c r="G37" s="242"/>
      <c r="H37" s="242"/>
      <c r="I37" t="s">
        <v>78</v>
      </c>
    </row>
    <row r="38" spans="2:9" ht="13.5" customHeight="1">
      <c r="B38" s="2" t="s">
        <v>64</v>
      </c>
      <c r="C38" s="2" t="s">
        <v>65</v>
      </c>
      <c r="D38" s="2"/>
      <c r="E38" s="16">
        <f t="shared" ref="E38:H43" si="2">E24+E31</f>
        <v>2130.5554527853401</v>
      </c>
      <c r="F38" s="16">
        <f t="shared" si="2"/>
        <v>1649.3833254022757</v>
      </c>
      <c r="G38" s="150">
        <f t="shared" si="2"/>
        <v>1050.2362917323974</v>
      </c>
      <c r="H38" s="123">
        <f t="shared" si="2"/>
        <v>970.70206505294425</v>
      </c>
    </row>
    <row r="39" spans="2:9" ht="13.5" customHeight="1">
      <c r="B39" s="2" t="s">
        <v>64</v>
      </c>
      <c r="C39" s="2" t="s">
        <v>68</v>
      </c>
      <c r="D39" s="2"/>
      <c r="E39" s="16">
        <f t="shared" si="2"/>
        <v>2118.8582489915434</v>
      </c>
      <c r="F39" s="16">
        <f t="shared" si="2"/>
        <v>1634.5412323473738</v>
      </c>
      <c r="G39" s="150">
        <f t="shared" si="2"/>
        <v>1038.2879730504474</v>
      </c>
      <c r="H39" s="123">
        <f t="shared" si="2"/>
        <v>983.38042476912494</v>
      </c>
    </row>
    <row r="40" spans="2:9" ht="13.5" customHeight="1">
      <c r="B40" s="2" t="s">
        <v>64</v>
      </c>
      <c r="C40" s="2" t="s">
        <v>69</v>
      </c>
      <c r="D40" s="2"/>
      <c r="E40" s="16">
        <f>E26+E33</f>
        <v>2257.0581547514494</v>
      </c>
      <c r="F40" s="16">
        <f t="shared" si="2"/>
        <v>1750.8034490806185</v>
      </c>
      <c r="G40" s="150">
        <f t="shared" si="2"/>
        <v>1119.7831659102128</v>
      </c>
      <c r="H40" s="123">
        <f t="shared" si="2"/>
        <v>1035.8634937357133</v>
      </c>
    </row>
    <row r="41" spans="2:9" ht="13.5" customHeight="1">
      <c r="B41" s="2" t="s">
        <v>70</v>
      </c>
      <c r="C41" s="2" t="s">
        <v>65</v>
      </c>
      <c r="D41" s="2"/>
      <c r="E41" s="16">
        <f t="shared" si="2"/>
        <v>2150.5796734871933</v>
      </c>
      <c r="F41" s="16">
        <f t="shared" si="2"/>
        <v>1606.062976672519</v>
      </c>
      <c r="G41" s="150">
        <f t="shared" si="2"/>
        <v>994.11756820265134</v>
      </c>
      <c r="H41" s="123">
        <f t="shared" si="2"/>
        <v>922.28898547697247</v>
      </c>
    </row>
    <row r="42" spans="2:9" ht="13.5" customHeight="1">
      <c r="B42" s="2" t="s">
        <v>70</v>
      </c>
      <c r="C42" s="2" t="s">
        <v>68</v>
      </c>
      <c r="D42" s="2"/>
      <c r="E42" s="16">
        <f t="shared" si="2"/>
        <v>2245.8297159606882</v>
      </c>
      <c r="F42" s="16">
        <f t="shared" si="2"/>
        <v>1670.0650391586855</v>
      </c>
      <c r="G42" s="150">
        <f t="shared" si="2"/>
        <v>1013.9495527827166</v>
      </c>
      <c r="H42" s="123">
        <f t="shared" si="2"/>
        <v>939.29693435197714</v>
      </c>
    </row>
    <row r="43" spans="2:9" ht="13.5" customHeight="1">
      <c r="B43" s="2" t="s">
        <v>70</v>
      </c>
      <c r="C43" s="2" t="s">
        <v>69</v>
      </c>
      <c r="D43" s="2"/>
      <c r="E43" s="16">
        <f t="shared" si="2"/>
        <v>2277.980980128692</v>
      </c>
      <c r="F43" s="16">
        <f t="shared" si="2"/>
        <v>1705.0159714739063</v>
      </c>
      <c r="G43" s="150">
        <f t="shared" si="2"/>
        <v>1060.532729641378</v>
      </c>
      <c r="H43" s="123">
        <f t="shared" si="2"/>
        <v>984.69317128268176</v>
      </c>
    </row>
    <row r="44" spans="2:9" ht="13.5" customHeight="1">
      <c r="B44" s="241" t="s">
        <v>77</v>
      </c>
      <c r="C44" s="242"/>
      <c r="D44" s="242"/>
      <c r="E44" s="242"/>
      <c r="F44" s="242"/>
      <c r="G44" s="242"/>
      <c r="H44" s="242"/>
      <c r="I44" t="s">
        <v>79</v>
      </c>
    </row>
    <row r="45" spans="2:9" ht="13.5" customHeight="1">
      <c r="B45" s="2" t="s">
        <v>80</v>
      </c>
      <c r="C45" s="2" t="s">
        <v>65</v>
      </c>
      <c r="D45" s="2"/>
      <c r="E45" s="16">
        <f>E38+E41</f>
        <v>4281.1351262725329</v>
      </c>
      <c r="F45" s="16">
        <f t="shared" ref="F45:H45" si="3">F38+F41</f>
        <v>3255.4463020747944</v>
      </c>
      <c r="G45" s="150">
        <f t="shared" si="3"/>
        <v>2044.3538599350486</v>
      </c>
      <c r="H45" s="123">
        <f t="shared" si="3"/>
        <v>1892.9910505299167</v>
      </c>
    </row>
    <row r="46" spans="2:9" ht="13.5" customHeight="1">
      <c r="B46" s="2" t="s">
        <v>80</v>
      </c>
      <c r="C46" s="2" t="s">
        <v>68</v>
      </c>
      <c r="D46" s="2"/>
      <c r="E46" s="16">
        <f t="shared" ref="E46:H47" si="4">E39+E42</f>
        <v>4364.6879649522316</v>
      </c>
      <c r="F46" s="16">
        <f t="shared" si="4"/>
        <v>3304.6062715060593</v>
      </c>
      <c r="G46" s="150">
        <f t="shared" si="4"/>
        <v>2052.237525833164</v>
      </c>
      <c r="H46" s="123">
        <f t="shared" si="4"/>
        <v>1922.6773591211022</v>
      </c>
    </row>
    <row r="47" spans="2:9" ht="13.5" customHeight="1">
      <c r="B47" s="2" t="s">
        <v>80</v>
      </c>
      <c r="C47" s="2" t="s">
        <v>69</v>
      </c>
      <c r="D47" s="2"/>
      <c r="E47" s="16">
        <f t="shared" si="4"/>
        <v>4535.0391348801413</v>
      </c>
      <c r="F47" s="16">
        <f t="shared" si="4"/>
        <v>3455.8194205545251</v>
      </c>
      <c r="G47" s="150">
        <f t="shared" si="4"/>
        <v>2180.315895551591</v>
      </c>
      <c r="H47" s="123">
        <f t="shared" si="4"/>
        <v>2020.5566650183951</v>
      </c>
    </row>
    <row r="48" spans="2:9" ht="13.5" customHeight="1">
      <c r="E48" s="26"/>
      <c r="F48" s="26"/>
      <c r="G48" s="26"/>
      <c r="H48" s="124"/>
      <c r="I48" s="26"/>
    </row>
    <row r="49" spans="1:9" s="65" customFormat="1" ht="13.5" customHeight="1">
      <c r="A49" s="65" t="s">
        <v>81</v>
      </c>
      <c r="E49" s="70"/>
      <c r="F49" s="70"/>
      <c r="G49" s="70"/>
      <c r="H49" s="125"/>
      <c r="I49" s="70"/>
    </row>
    <row r="50" spans="1:9" ht="13.5" customHeight="1">
      <c r="E50" s="26"/>
      <c r="F50" s="26"/>
      <c r="G50" s="26"/>
      <c r="H50" s="124"/>
      <c r="I50" s="26"/>
    </row>
    <row r="51" spans="1:9" ht="13.5" customHeight="1">
      <c r="B51" s="8" t="s">
        <v>82</v>
      </c>
      <c r="D51" s="58">
        <v>8.77</v>
      </c>
      <c r="E51" s="26"/>
      <c r="F51" s="26"/>
      <c r="G51" s="26"/>
      <c r="H51" s="124"/>
    </row>
    <row r="52" spans="1:9" ht="13.5" customHeight="1">
      <c r="B52" s="8" t="s">
        <v>83</v>
      </c>
      <c r="D52" s="58">
        <f>D51/2</f>
        <v>4.3849999999999998</v>
      </c>
      <c r="E52" s="26"/>
      <c r="F52" s="26"/>
      <c r="G52" s="26"/>
      <c r="H52" s="124"/>
    </row>
    <row r="53" spans="1:9" ht="13.5" customHeight="1">
      <c r="B53" s="8" t="s">
        <v>84</v>
      </c>
      <c r="D53" s="58">
        <f>D51/2</f>
        <v>4.3849999999999998</v>
      </c>
      <c r="E53" s="26"/>
      <c r="F53" s="26"/>
      <c r="G53" s="26"/>
      <c r="H53" s="124"/>
    </row>
    <row r="54" spans="1:9" ht="13.5" customHeight="1">
      <c r="B54" s="8" t="s">
        <v>85</v>
      </c>
      <c r="D54" s="58">
        <f>D52/365</f>
        <v>1.2013698630136986E-2</v>
      </c>
      <c r="E54" s="26"/>
      <c r="F54" s="26"/>
      <c r="G54" s="26"/>
      <c r="H54" s="124"/>
    </row>
    <row r="55" spans="1:9" ht="13.5" customHeight="1">
      <c r="B55" s="8" t="s">
        <v>86</v>
      </c>
      <c r="D55" s="58">
        <f>D53/365</f>
        <v>1.2013698630136986E-2</v>
      </c>
      <c r="E55" s="26"/>
      <c r="F55" s="26"/>
      <c r="G55" s="26"/>
      <c r="H55" s="124"/>
    </row>
    <row r="56" spans="1:9" ht="13.5" customHeight="1">
      <c r="E56" s="26"/>
      <c r="F56" s="26"/>
      <c r="G56" s="26"/>
      <c r="H56" s="124"/>
    </row>
    <row r="57" spans="1:9" ht="13.5" customHeight="1">
      <c r="B57" s="8" t="s">
        <v>87</v>
      </c>
      <c r="E57" s="26"/>
      <c r="F57" s="26"/>
      <c r="G57" s="26"/>
      <c r="H57" s="124"/>
    </row>
    <row r="58" spans="1:9" ht="25.5">
      <c r="B58" s="2"/>
      <c r="C58" s="2"/>
      <c r="D58" s="2"/>
      <c r="E58" s="24" t="s">
        <v>50</v>
      </c>
      <c r="F58" s="24" t="s">
        <v>51</v>
      </c>
      <c r="G58" s="146" t="s">
        <v>52</v>
      </c>
      <c r="H58" s="117" t="s">
        <v>53</v>
      </c>
    </row>
    <row r="59" spans="1:9" ht="13.5" customHeight="1">
      <c r="B59" s="5" t="s">
        <v>55</v>
      </c>
      <c r="C59" s="5" t="s">
        <v>56</v>
      </c>
      <c r="D59" s="5" t="s">
        <v>57</v>
      </c>
      <c r="E59" s="22" t="s">
        <v>58</v>
      </c>
      <c r="F59" s="22" t="s">
        <v>59</v>
      </c>
      <c r="G59" s="147" t="s">
        <v>60</v>
      </c>
      <c r="H59" s="118" t="s">
        <v>61</v>
      </c>
      <c r="I59" t="s">
        <v>88</v>
      </c>
    </row>
    <row r="60" spans="1:9" ht="13.5" customHeight="1">
      <c r="B60" s="2" t="s">
        <v>64</v>
      </c>
      <c r="C60" s="2" t="s">
        <v>65</v>
      </c>
      <c r="D60" s="23" t="s">
        <v>66</v>
      </c>
      <c r="E60" s="71">
        <f t="shared" ref="E60:H66" si="5">E7</f>
        <v>0.68566860896714099</v>
      </c>
      <c r="F60" s="71">
        <f t="shared" si="5"/>
        <v>0.51380397576386716</v>
      </c>
      <c r="G60" s="151">
        <f t="shared" si="5"/>
        <v>0.30720155036046082</v>
      </c>
      <c r="H60" s="126">
        <f t="shared" si="5"/>
        <v>0.27932061950789189</v>
      </c>
    </row>
    <row r="61" spans="1:9" ht="13.5" customHeight="1">
      <c r="B61" s="2" t="s">
        <v>64</v>
      </c>
      <c r="C61" s="2" t="s">
        <v>68</v>
      </c>
      <c r="D61" s="23" t="s">
        <v>66</v>
      </c>
      <c r="E61" s="71">
        <f t="shared" si="5"/>
        <v>0.67522856945335996</v>
      </c>
      <c r="F61" s="71">
        <f t="shared" si="5"/>
        <v>0.50219117505071253</v>
      </c>
      <c r="G61" s="151">
        <f t="shared" si="5"/>
        <v>0.29658660287935856</v>
      </c>
      <c r="H61" s="126">
        <f t="shared" si="5"/>
        <v>0.27492931077241506</v>
      </c>
    </row>
    <row r="62" spans="1:9" ht="13.5" customHeight="1">
      <c r="B62" s="2" t="s">
        <v>64</v>
      </c>
      <c r="C62" s="2" t="s">
        <v>69</v>
      </c>
      <c r="D62" s="23" t="s">
        <v>66</v>
      </c>
      <c r="E62" s="71">
        <f t="shared" si="5"/>
        <v>0.72218866215613942</v>
      </c>
      <c r="F62" s="71">
        <f t="shared" si="5"/>
        <v>0.54117681934778283</v>
      </c>
      <c r="G62" s="151">
        <f t="shared" si="5"/>
        <v>0.32358361825453946</v>
      </c>
      <c r="H62" s="126">
        <f t="shared" si="5"/>
        <v>0.29403064341986224</v>
      </c>
    </row>
    <row r="63" spans="1:9" ht="13.5" customHeight="1">
      <c r="B63" s="2" t="s">
        <v>70</v>
      </c>
      <c r="C63" s="2" t="s">
        <v>65</v>
      </c>
      <c r="D63" s="23" t="s">
        <v>66</v>
      </c>
      <c r="E63" s="71">
        <f t="shared" si="5"/>
        <v>0.17055072867650856</v>
      </c>
      <c r="F63" s="71">
        <f t="shared" si="5"/>
        <v>0.12498375873689548</v>
      </c>
      <c r="G63" s="151">
        <f t="shared" si="5"/>
        <v>7.3988308031073174E-2</v>
      </c>
      <c r="H63" s="126">
        <f t="shared" si="5"/>
        <v>6.7846722625411679E-2</v>
      </c>
    </row>
    <row r="64" spans="1:9" ht="13.5" customHeight="1">
      <c r="B64" s="2" t="s">
        <v>70</v>
      </c>
      <c r="C64" s="2" t="s">
        <v>68</v>
      </c>
      <c r="D64" s="23" t="s">
        <v>66</v>
      </c>
      <c r="E64" s="71">
        <f t="shared" si="5"/>
        <v>0.1757436583570926</v>
      </c>
      <c r="F64" s="71">
        <f t="shared" si="5"/>
        <v>0.12767488391463719</v>
      </c>
      <c r="G64" s="151">
        <f t="shared" si="5"/>
        <v>7.2998593383306457E-2</v>
      </c>
      <c r="H64" s="126">
        <f t="shared" si="5"/>
        <v>6.5971363918710724E-2</v>
      </c>
    </row>
    <row r="65" spans="2:9" ht="13.5" customHeight="1">
      <c r="B65" s="2" t="s">
        <v>70</v>
      </c>
      <c r="C65" s="2" t="s">
        <v>69</v>
      </c>
      <c r="D65" s="23" t="s">
        <v>66</v>
      </c>
      <c r="E65" s="71">
        <f t="shared" si="5"/>
        <v>0.17963068933881807</v>
      </c>
      <c r="F65" s="71">
        <f t="shared" si="5"/>
        <v>0.13164002699144814</v>
      </c>
      <c r="G65" s="151">
        <f t="shared" si="5"/>
        <v>7.7933090172070785E-2</v>
      </c>
      <c r="H65" s="126">
        <f t="shared" si="5"/>
        <v>7.1412980939087975E-2</v>
      </c>
    </row>
    <row r="66" spans="2:9" ht="13.5" customHeight="1">
      <c r="B66" s="2" t="s">
        <v>64</v>
      </c>
      <c r="C66" s="2" t="s">
        <v>65</v>
      </c>
      <c r="D66" s="23" t="s">
        <v>71</v>
      </c>
      <c r="E66" s="71">
        <f t="shared" si="5"/>
        <v>0.38936023775515355</v>
      </c>
      <c r="F66" s="71">
        <f t="shared" si="5"/>
        <v>0.43658026215633172</v>
      </c>
      <c r="G66" s="151">
        <f t="shared" si="5"/>
        <v>0.43658026215633172</v>
      </c>
      <c r="H66" s="126">
        <f t="shared" si="5"/>
        <v>0.44019799583577485</v>
      </c>
    </row>
    <row r="67" spans="2:9" ht="13.5" customHeight="1">
      <c r="B67" s="2" t="s">
        <v>64</v>
      </c>
      <c r="C67" s="2" t="s">
        <v>68</v>
      </c>
      <c r="D67" s="23" t="s">
        <v>71</v>
      </c>
      <c r="E67" s="72">
        <f>E14-$D$54</f>
        <v>0.42824766459397146</v>
      </c>
      <c r="F67" s="72">
        <f>F14-$D$54</f>
        <v>0.47616938274056847</v>
      </c>
      <c r="G67" s="152">
        <f>G14-$D$54</f>
        <v>0.47616938274056847</v>
      </c>
      <c r="H67" s="127">
        <f>H14-$D$54</f>
        <v>0.49780937953183918</v>
      </c>
    </row>
    <row r="68" spans="2:9" ht="13.5" customHeight="1">
      <c r="B68" s="2" t="s">
        <v>64</v>
      </c>
      <c r="C68" s="2" t="s">
        <v>69</v>
      </c>
      <c r="D68" s="23" t="s">
        <v>71</v>
      </c>
      <c r="E68" s="71">
        <f t="shared" ref="E68:H69" si="6">E15</f>
        <v>0.44578365616067078</v>
      </c>
      <c r="F68" s="71">
        <f t="shared" si="6"/>
        <v>0.49696074786862593</v>
      </c>
      <c r="G68" s="151">
        <f t="shared" si="6"/>
        <v>0.49696074786862593</v>
      </c>
      <c r="H68" s="126">
        <f t="shared" si="6"/>
        <v>0.50184829539209008</v>
      </c>
    </row>
    <row r="69" spans="2:9" ht="13.5" customHeight="1">
      <c r="B69" s="2" t="s">
        <v>70</v>
      </c>
      <c r="C69" s="2" t="s">
        <v>65</v>
      </c>
      <c r="D69" s="23" t="s">
        <v>71</v>
      </c>
      <c r="E69" s="71">
        <f t="shared" si="6"/>
        <v>0.28485186128517942</v>
      </c>
      <c r="F69" s="71">
        <f t="shared" si="6"/>
        <v>0.2911174570678719</v>
      </c>
      <c r="G69" s="151">
        <f t="shared" si="6"/>
        <v>0.2911174570678719</v>
      </c>
      <c r="H69" s="126">
        <f t="shared" si="6"/>
        <v>0.29624195608775972</v>
      </c>
    </row>
    <row r="70" spans="2:9" ht="13.5" customHeight="1">
      <c r="B70" s="2" t="s">
        <v>70</v>
      </c>
      <c r="C70" s="2" t="s">
        <v>68</v>
      </c>
      <c r="D70" s="23" t="s">
        <v>71</v>
      </c>
      <c r="E70" s="72">
        <f>E17-$D$55</f>
        <v>0.36307072787829264</v>
      </c>
      <c r="F70" s="72">
        <f>F17-$D$55</f>
        <v>0.36597652652887452</v>
      </c>
      <c r="G70" s="152">
        <f>G17-$D$55</f>
        <v>0.36597652652887452</v>
      </c>
      <c r="H70" s="127">
        <f>H17-$D$55</f>
        <v>0.3924810063765713</v>
      </c>
    </row>
    <row r="71" spans="2:9" ht="13.5" customHeight="1">
      <c r="B71" s="2" t="s">
        <v>70</v>
      </c>
      <c r="C71" s="2" t="s">
        <v>69</v>
      </c>
      <c r="D71" s="23" t="s">
        <v>71</v>
      </c>
      <c r="E71" s="71">
        <f>E18</f>
        <v>0.33537728236404085</v>
      </c>
      <c r="F71" s="71">
        <f>F18</f>
        <v>0.34338533582610592</v>
      </c>
      <c r="G71" s="151">
        <f>G18</f>
        <v>0.34338533582610592</v>
      </c>
      <c r="H71" s="126">
        <f>H18</f>
        <v>0.34996547948938656</v>
      </c>
    </row>
    <row r="72" spans="2:9" ht="13.5" customHeight="1">
      <c r="D72" s="12"/>
      <c r="E72" s="55"/>
      <c r="F72" s="55"/>
      <c r="G72" s="55"/>
      <c r="H72" s="120"/>
    </row>
    <row r="73" spans="2:9" ht="13.5" customHeight="1">
      <c r="B73" s="67" t="s">
        <v>72</v>
      </c>
      <c r="C73" s="68"/>
      <c r="D73" s="68"/>
      <c r="E73" s="68"/>
      <c r="F73" s="68"/>
      <c r="G73" s="68"/>
      <c r="H73" s="121"/>
    </row>
    <row r="74" spans="2:9" ht="25.5">
      <c r="B74" s="2"/>
      <c r="C74" s="2"/>
      <c r="D74" s="2"/>
      <c r="E74" s="24" t="s">
        <v>50</v>
      </c>
      <c r="F74" s="24" t="s">
        <v>51</v>
      </c>
      <c r="G74" s="146" t="s">
        <v>52</v>
      </c>
      <c r="H74" s="117" t="s">
        <v>53</v>
      </c>
    </row>
    <row r="75" spans="2:9" ht="13.5" customHeight="1">
      <c r="B75" s="5"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 t="s">
        <v>64</v>
      </c>
      <c r="C77" s="2" t="s">
        <v>65</v>
      </c>
      <c r="D77" s="23" t="s">
        <v>66</v>
      </c>
      <c r="E77" s="69">
        <f>(E60*'TDCV Values'!$C$4)</f>
        <v>1988.4389660047088</v>
      </c>
      <c r="F77" s="69">
        <f>(F60*'TDCV Values'!$C$4)</f>
        <v>1490.0315297152147</v>
      </c>
      <c r="G77" s="149">
        <f>(G60*'TDCV Values'!$C$4)</f>
        <v>890.88449604533639</v>
      </c>
      <c r="H77" s="122">
        <f>(H60*'TDCV Values'!$D$4)</f>
        <v>810.02979657288643</v>
      </c>
    </row>
    <row r="78" spans="2:9" ht="13.5" customHeight="1">
      <c r="B78" s="2" t="s">
        <v>64</v>
      </c>
      <c r="C78" s="2" t="s">
        <v>68</v>
      </c>
      <c r="D78" s="23" t="s">
        <v>66</v>
      </c>
      <c r="E78" s="69">
        <f>(E61*'TDCV Values'!$C$4)</f>
        <v>1958.162851414744</v>
      </c>
      <c r="F78" s="69">
        <f>(F61*'TDCV Values'!$C$4)</f>
        <v>1456.3544076470664</v>
      </c>
      <c r="G78" s="149">
        <f>(G61*'TDCV Values'!$C$4)</f>
        <v>860.10114835013985</v>
      </c>
      <c r="H78" s="122">
        <f>(H61*'TDCV Values'!$D$4)</f>
        <v>797.29500124000367</v>
      </c>
    </row>
    <row r="79" spans="2:9" ht="13.5" customHeight="1">
      <c r="B79" s="2" t="s">
        <v>64</v>
      </c>
      <c r="C79" s="2" t="s">
        <v>69</v>
      </c>
      <c r="D79" s="23" t="s">
        <v>66</v>
      </c>
      <c r="E79" s="69">
        <f>(E62*'TDCV Values'!$C$4)</f>
        <v>2094.3471202528044</v>
      </c>
      <c r="F79" s="69">
        <f>(F62*'TDCV Values'!$C$4)</f>
        <v>1569.4127761085701</v>
      </c>
      <c r="G79" s="149">
        <f>(G62*'TDCV Values'!$C$4)</f>
        <v>938.39249293816442</v>
      </c>
      <c r="H79" s="122">
        <f>(H62*'TDCV Values'!$D$4)</f>
        <v>852.68886591760054</v>
      </c>
    </row>
    <row r="80" spans="2:9" ht="13.5" customHeight="1">
      <c r="B80" s="2" t="s">
        <v>70</v>
      </c>
      <c r="C80" s="2" t="s">
        <v>65</v>
      </c>
      <c r="D80" s="23" t="s">
        <v>66</v>
      </c>
      <c r="E80" s="69">
        <f>(E63*'TDCV Values'!$C$5)</f>
        <v>2046.6087441181028</v>
      </c>
      <c r="F80" s="69">
        <f>(F63*'TDCV Values'!$C$5)</f>
        <v>1499.8051048427458</v>
      </c>
      <c r="G80" s="149">
        <f>(G63*'TDCV Values'!$C$5)</f>
        <v>887.85969637287815</v>
      </c>
      <c r="H80" s="122">
        <f>(H63*'TDCV Values'!$D$5)</f>
        <v>814.16067150494018</v>
      </c>
    </row>
    <row r="81" spans="2:9" ht="13.5" customHeight="1">
      <c r="B81" s="2" t="s">
        <v>70</v>
      </c>
      <c r="C81" s="2" t="s">
        <v>68</v>
      </c>
      <c r="D81" s="23" t="s">
        <v>66</v>
      </c>
      <c r="E81" s="69">
        <f>(E64*'TDCV Values'!$C$5)</f>
        <v>2108.9239002851114</v>
      </c>
      <c r="F81" s="69">
        <f>(F64*'TDCV Values'!$C$5)</f>
        <v>1532.0986069756464</v>
      </c>
      <c r="G81" s="149">
        <f>(G64*'TDCV Values'!$C$5)</f>
        <v>875.98312059967748</v>
      </c>
      <c r="H81" s="122">
        <f>(H64*'TDCV Values'!$D$5)</f>
        <v>791.65636702452866</v>
      </c>
    </row>
    <row r="82" spans="2:9" ht="13.5" customHeight="1">
      <c r="B82" s="2" t="s">
        <v>70</v>
      </c>
      <c r="C82" s="2" t="s">
        <v>69</v>
      </c>
      <c r="D82" s="23" t="s">
        <v>66</v>
      </c>
      <c r="E82" s="69">
        <f>(E65*'TDCV Values'!$C$5)</f>
        <v>2155.5682720658169</v>
      </c>
      <c r="F82" s="69">
        <f>(F65*'TDCV Values'!$C$5)</f>
        <v>1579.6803238973778</v>
      </c>
      <c r="G82" s="149">
        <f>(G65*'TDCV Values'!$C$5)</f>
        <v>935.19708206484938</v>
      </c>
      <c r="H82" s="122">
        <f>(H65*'TDCV Values'!$D$5)</f>
        <v>856.95577126905573</v>
      </c>
    </row>
    <row r="83" spans="2:9" ht="13.5" customHeight="1">
      <c r="B83" s="241" t="s">
        <v>75</v>
      </c>
      <c r="C83" s="255"/>
      <c r="D83" s="255"/>
      <c r="E83" s="255"/>
      <c r="F83" s="255"/>
      <c r="G83" s="255"/>
      <c r="H83" s="255"/>
      <c r="I83" t="s">
        <v>76</v>
      </c>
    </row>
    <row r="84" spans="2:9" ht="13.5" customHeight="1">
      <c r="B84" s="2" t="s">
        <v>64</v>
      </c>
      <c r="C84" s="2" t="s">
        <v>65</v>
      </c>
      <c r="D84" s="23" t="s">
        <v>71</v>
      </c>
      <c r="E84" s="16">
        <f>E66*365</f>
        <v>142.11648678063105</v>
      </c>
      <c r="F84" s="16">
        <f t="shared" ref="F84:H84" si="7">F66*365</f>
        <v>159.35179568706107</v>
      </c>
      <c r="G84" s="150">
        <f t="shared" si="7"/>
        <v>159.35179568706107</v>
      </c>
      <c r="H84" s="123">
        <f t="shared" si="7"/>
        <v>160.67226848005782</v>
      </c>
    </row>
    <row r="85" spans="2:9" ht="13.5" customHeight="1">
      <c r="B85" s="2" t="s">
        <v>64</v>
      </c>
      <c r="C85" s="2" t="s">
        <v>68</v>
      </c>
      <c r="D85" s="23" t="s">
        <v>71</v>
      </c>
      <c r="E85" s="16">
        <f t="shared" ref="E85:H89" si="8">E67*365</f>
        <v>156.31039757679957</v>
      </c>
      <c r="F85" s="16">
        <f t="shared" si="8"/>
        <v>173.80182470030749</v>
      </c>
      <c r="G85" s="150">
        <f t="shared" si="8"/>
        <v>173.80182470030749</v>
      </c>
      <c r="H85" s="123">
        <f t="shared" si="8"/>
        <v>181.70042352912131</v>
      </c>
    </row>
    <row r="86" spans="2:9" ht="13.5" customHeight="1">
      <c r="B86" s="2" t="s">
        <v>64</v>
      </c>
      <c r="C86" s="2" t="s">
        <v>69</v>
      </c>
      <c r="D86" s="23" t="s">
        <v>71</v>
      </c>
      <c r="E86" s="16">
        <f t="shared" si="8"/>
        <v>162.71103449864484</v>
      </c>
      <c r="F86" s="16">
        <f t="shared" si="8"/>
        <v>181.39067297204846</v>
      </c>
      <c r="G86" s="150">
        <f t="shared" si="8"/>
        <v>181.39067297204846</v>
      </c>
      <c r="H86" s="123">
        <f t="shared" si="8"/>
        <v>183.17462781811287</v>
      </c>
    </row>
    <row r="87" spans="2:9" ht="13.5" customHeight="1">
      <c r="B87" s="2" t="s">
        <v>70</v>
      </c>
      <c r="C87" s="2" t="s">
        <v>65</v>
      </c>
      <c r="D87" s="23" t="s">
        <v>71</v>
      </c>
      <c r="E87" s="16">
        <f t="shared" si="8"/>
        <v>103.97092936909048</v>
      </c>
      <c r="F87" s="16">
        <f t="shared" si="8"/>
        <v>106.25787182977324</v>
      </c>
      <c r="G87" s="150">
        <f t="shared" si="8"/>
        <v>106.25787182977324</v>
      </c>
      <c r="H87" s="123">
        <f t="shared" si="8"/>
        <v>108.1283139720323</v>
      </c>
    </row>
    <row r="88" spans="2:9" ht="13.5" customHeight="1">
      <c r="B88" s="2" t="s">
        <v>70</v>
      </c>
      <c r="C88" s="2" t="s">
        <v>68</v>
      </c>
      <c r="D88" s="23" t="s">
        <v>71</v>
      </c>
      <c r="E88" s="16">
        <f t="shared" si="8"/>
        <v>132.52081567557681</v>
      </c>
      <c r="F88" s="16">
        <f t="shared" si="8"/>
        <v>133.5814321830392</v>
      </c>
      <c r="G88" s="150">
        <f t="shared" si="8"/>
        <v>133.5814321830392</v>
      </c>
      <c r="H88" s="123">
        <f t="shared" si="8"/>
        <v>143.25556732744852</v>
      </c>
    </row>
    <row r="89" spans="2:9" ht="13.5" customHeight="1">
      <c r="B89" s="2" t="s">
        <v>70</v>
      </c>
      <c r="C89" s="2" t="s">
        <v>69</v>
      </c>
      <c r="D89" s="23" t="s">
        <v>71</v>
      </c>
      <c r="E89" s="16">
        <f t="shared" si="8"/>
        <v>122.41270806287491</v>
      </c>
      <c r="F89" s="16">
        <f t="shared" si="8"/>
        <v>125.33564757652866</v>
      </c>
      <c r="G89" s="150">
        <f t="shared" si="8"/>
        <v>125.33564757652866</v>
      </c>
      <c r="H89" s="123">
        <f t="shared" si="8"/>
        <v>127.73740001362609</v>
      </c>
    </row>
    <row r="90" spans="2:9" ht="13.5" customHeight="1">
      <c r="B90" s="241" t="s">
        <v>77</v>
      </c>
      <c r="C90" s="242"/>
      <c r="D90" s="242"/>
      <c r="E90" s="242"/>
      <c r="F90" s="242"/>
      <c r="G90" s="242"/>
      <c r="H90" s="242"/>
      <c r="I90" t="s">
        <v>78</v>
      </c>
    </row>
    <row r="91" spans="2:9" ht="13.5" customHeight="1">
      <c r="B91" s="2" t="s">
        <v>64</v>
      </c>
      <c r="C91" s="2" t="s">
        <v>65</v>
      </c>
      <c r="D91" s="2"/>
      <c r="E91" s="16">
        <f t="shared" ref="E91:H96" si="9">E77+E84</f>
        <v>2130.5554527853401</v>
      </c>
      <c r="F91" s="16">
        <f t="shared" si="9"/>
        <v>1649.3833254022757</v>
      </c>
      <c r="G91" s="150">
        <f t="shared" si="9"/>
        <v>1050.2362917323974</v>
      </c>
      <c r="H91" s="123">
        <f t="shared" si="9"/>
        <v>970.70206505294425</v>
      </c>
    </row>
    <row r="92" spans="2:9" ht="13.5" customHeight="1">
      <c r="B92" s="2" t="s">
        <v>64</v>
      </c>
      <c r="C92" s="2" t="s">
        <v>68</v>
      </c>
      <c r="D92" s="2"/>
      <c r="E92" s="16">
        <f t="shared" si="9"/>
        <v>2114.4732489915436</v>
      </c>
      <c r="F92" s="16">
        <f t="shared" si="9"/>
        <v>1630.1562323473738</v>
      </c>
      <c r="G92" s="150">
        <f t="shared" si="9"/>
        <v>1033.9029730504474</v>
      </c>
      <c r="H92" s="123">
        <f t="shared" si="9"/>
        <v>978.99542476912495</v>
      </c>
    </row>
    <row r="93" spans="2:9" ht="13.5" customHeight="1">
      <c r="B93" s="2" t="s">
        <v>64</v>
      </c>
      <c r="C93" s="2" t="s">
        <v>69</v>
      </c>
      <c r="D93" s="2"/>
      <c r="E93" s="16">
        <f t="shared" si="9"/>
        <v>2257.0581547514494</v>
      </c>
      <c r="F93" s="16">
        <f t="shared" si="9"/>
        <v>1750.8034490806185</v>
      </c>
      <c r="G93" s="150">
        <f t="shared" si="9"/>
        <v>1119.7831659102128</v>
      </c>
      <c r="H93" s="123">
        <f t="shared" si="9"/>
        <v>1035.8634937357133</v>
      </c>
    </row>
    <row r="94" spans="2:9" ht="13.5" customHeight="1">
      <c r="B94" s="2" t="s">
        <v>70</v>
      </c>
      <c r="C94" s="2" t="s">
        <v>65</v>
      </c>
      <c r="D94" s="2"/>
      <c r="E94" s="16">
        <f t="shared" si="9"/>
        <v>2150.5796734871933</v>
      </c>
      <c r="F94" s="16">
        <f t="shared" si="9"/>
        <v>1606.062976672519</v>
      </c>
      <c r="G94" s="150">
        <f t="shared" si="9"/>
        <v>994.11756820265134</v>
      </c>
      <c r="H94" s="123">
        <f t="shared" si="9"/>
        <v>922.28898547697247</v>
      </c>
    </row>
    <row r="95" spans="2:9" ht="13.5" customHeight="1">
      <c r="B95" s="2" t="s">
        <v>70</v>
      </c>
      <c r="C95" s="2" t="s">
        <v>68</v>
      </c>
      <c r="D95" s="2"/>
      <c r="E95" s="16">
        <f t="shared" si="9"/>
        <v>2241.444715960688</v>
      </c>
      <c r="F95" s="16">
        <f t="shared" si="9"/>
        <v>1665.6800391586855</v>
      </c>
      <c r="G95" s="150">
        <f t="shared" si="9"/>
        <v>1009.5645527827166</v>
      </c>
      <c r="H95" s="123">
        <f t="shared" si="9"/>
        <v>934.91193435197715</v>
      </c>
    </row>
    <row r="96" spans="2:9" ht="13.5" customHeight="1">
      <c r="B96" s="2" t="s">
        <v>70</v>
      </c>
      <c r="C96" s="2" t="s">
        <v>69</v>
      </c>
      <c r="D96" s="2"/>
      <c r="E96" s="16">
        <f t="shared" si="9"/>
        <v>2277.980980128692</v>
      </c>
      <c r="F96" s="16">
        <f t="shared" si="9"/>
        <v>1705.0159714739063</v>
      </c>
      <c r="G96" s="150">
        <f t="shared" si="9"/>
        <v>1060.532729641378</v>
      </c>
      <c r="H96" s="123">
        <f t="shared" si="9"/>
        <v>984.69317128268176</v>
      </c>
    </row>
    <row r="97" spans="1:14" ht="13.5" customHeight="1">
      <c r="B97" s="251" t="s">
        <v>77</v>
      </c>
      <c r="C97" s="251"/>
      <c r="D97" s="251"/>
      <c r="E97" s="251"/>
      <c r="F97" s="251"/>
      <c r="G97" s="251"/>
      <c r="H97" s="251"/>
      <c r="I97" t="s">
        <v>79</v>
      </c>
    </row>
    <row r="98" spans="1:14" ht="13.5" customHeight="1">
      <c r="B98" s="2" t="s">
        <v>80</v>
      </c>
      <c r="C98" s="2" t="s">
        <v>65</v>
      </c>
      <c r="D98" s="2"/>
      <c r="E98" s="16">
        <f>E91+E94</f>
        <v>4281.1351262725329</v>
      </c>
      <c r="F98" s="16">
        <f t="shared" ref="F98:H98" si="10">F91+F94</f>
        <v>3255.4463020747944</v>
      </c>
      <c r="G98" s="150">
        <f t="shared" si="10"/>
        <v>2044.3538599350486</v>
      </c>
      <c r="H98" s="123">
        <f t="shared" si="10"/>
        <v>1892.9910505299167</v>
      </c>
    </row>
    <row r="99" spans="1:14" ht="13.5" customHeight="1">
      <c r="B99" s="2" t="s">
        <v>80</v>
      </c>
      <c r="C99" s="2" t="s">
        <v>68</v>
      </c>
      <c r="D99" s="2"/>
      <c r="E99" s="16">
        <f t="shared" ref="E99:H100" si="11">E92+E95</f>
        <v>4355.9179649522321</v>
      </c>
      <c r="F99" s="16">
        <f t="shared" si="11"/>
        <v>3295.8362715060593</v>
      </c>
      <c r="G99" s="150">
        <f t="shared" si="11"/>
        <v>2043.467525833164</v>
      </c>
      <c r="H99" s="123">
        <f t="shared" si="11"/>
        <v>1913.9073591211022</v>
      </c>
    </row>
    <row r="100" spans="1:14" ht="13.5" customHeight="1">
      <c r="B100" s="2" t="s">
        <v>80</v>
      </c>
      <c r="C100" s="2" t="s">
        <v>69</v>
      </c>
      <c r="D100" s="2"/>
      <c r="E100" s="16">
        <f t="shared" si="11"/>
        <v>4535.0391348801413</v>
      </c>
      <c r="F100" s="16">
        <f t="shared" si="11"/>
        <v>3455.8194205545251</v>
      </c>
      <c r="G100" s="150">
        <f t="shared" si="11"/>
        <v>2180.315895551591</v>
      </c>
      <c r="H100" s="123">
        <f t="shared" si="11"/>
        <v>2020.5566650183951</v>
      </c>
    </row>
    <row r="101" spans="1:14" ht="13.5" customHeight="1">
      <c r="E101" s="26"/>
      <c r="F101" s="26"/>
      <c r="G101" s="26"/>
      <c r="H101" s="124"/>
    </row>
    <row r="102" spans="1:14" s="65" customFormat="1">
      <c r="A102" s="65" t="s">
        <v>90</v>
      </c>
      <c r="E102" s="70"/>
      <c r="F102" s="70"/>
      <c r="G102" s="70"/>
      <c r="H102" s="125"/>
    </row>
    <row r="103" spans="1:14">
      <c r="E103" s="26"/>
      <c r="F103" s="26"/>
      <c r="G103" s="26"/>
      <c r="H103" s="124"/>
    </row>
    <row r="104" spans="1:14">
      <c r="B104" s="8" t="s">
        <v>82</v>
      </c>
      <c r="D104" s="58">
        <f>D51</f>
        <v>8.77</v>
      </c>
      <c r="F104" s="18"/>
      <c r="I104" t="s">
        <v>91</v>
      </c>
    </row>
    <row r="105" spans="1:14">
      <c r="B105" s="8" t="s">
        <v>83</v>
      </c>
      <c r="D105" s="58">
        <f t="shared" ref="D105:D108" si="12">D52</f>
        <v>4.3849999999999998</v>
      </c>
    </row>
    <row r="106" spans="1:14">
      <c r="B106" s="8" t="s">
        <v>84</v>
      </c>
      <c r="D106" s="58">
        <f t="shared" si="12"/>
        <v>4.3849999999999998</v>
      </c>
    </row>
    <row r="107" spans="1:14">
      <c r="B107" s="8" t="s">
        <v>85</v>
      </c>
      <c r="D107" s="58">
        <f>D54</f>
        <v>1.2013698630136986E-2</v>
      </c>
    </row>
    <row r="108" spans="1:14">
      <c r="B108" s="8" t="s">
        <v>86</v>
      </c>
      <c r="C108" s="18"/>
      <c r="D108" s="58">
        <f t="shared" si="12"/>
        <v>1.2013698630136986E-2</v>
      </c>
    </row>
    <row r="109" spans="1:14">
      <c r="E109" s="26"/>
      <c r="F109" s="26"/>
      <c r="G109" s="26"/>
      <c r="H109" s="124"/>
      <c r="I109" s="26"/>
    </row>
    <row r="110" spans="1:14">
      <c r="B110" s="67" t="s">
        <v>92</v>
      </c>
      <c r="C110" s="68"/>
      <c r="D110" s="59"/>
      <c r="E110" s="73"/>
      <c r="F110" s="73"/>
      <c r="G110" s="73"/>
      <c r="H110" s="128"/>
    </row>
    <row r="111" spans="1:14" ht="63.75" customHeight="1">
      <c r="B111" s="2"/>
      <c r="C111" s="2"/>
      <c r="D111" s="2"/>
      <c r="E111" s="24" t="s">
        <v>50</v>
      </c>
      <c r="F111" s="24" t="s">
        <v>51</v>
      </c>
      <c r="G111" s="146" t="s">
        <v>52</v>
      </c>
      <c r="H111" s="117" t="s">
        <v>53</v>
      </c>
      <c r="I111" s="74"/>
      <c r="K111" s="74"/>
      <c r="L111" s="74"/>
      <c r="M111" s="74"/>
      <c r="N111" s="74"/>
    </row>
    <row r="112" spans="1:14">
      <c r="B112" s="5" t="s">
        <v>55</v>
      </c>
      <c r="C112" s="5" t="s">
        <v>93</v>
      </c>
      <c r="D112" s="5" t="s">
        <v>57</v>
      </c>
      <c r="E112" s="22" t="s">
        <v>58</v>
      </c>
      <c r="F112" s="22" t="s">
        <v>59</v>
      </c>
      <c r="G112" s="147" t="s">
        <v>60</v>
      </c>
      <c r="H112" s="118" t="s">
        <v>61</v>
      </c>
      <c r="I112" t="s">
        <v>94</v>
      </c>
    </row>
    <row r="113" spans="2:14">
      <c r="B113" s="2" t="s">
        <v>64</v>
      </c>
      <c r="C113" s="2" t="s">
        <v>65</v>
      </c>
      <c r="D113" s="2" t="s">
        <v>71</v>
      </c>
      <c r="E113" s="16">
        <f>'Customer Numbers - Eastern'!$D$17*$D$107</f>
        <v>1.3588703876187521E-3</v>
      </c>
      <c r="F113" s="16">
        <f>'Customer Numbers - Eastern'!$D$17*$D$107</f>
        <v>1.3588703876187521E-3</v>
      </c>
      <c r="G113" s="150">
        <f>'Customer Numbers - Eastern'!$D$17*$D$107</f>
        <v>1.3588703876187521E-3</v>
      </c>
      <c r="H113" s="123">
        <f>'Customer Numbers - Eastern'!$D$17*$D$107</f>
        <v>1.3588703876187521E-3</v>
      </c>
      <c r="I113" s="75"/>
      <c r="K113" s="75"/>
      <c r="L113" s="75"/>
      <c r="M113" s="75"/>
      <c r="N113" s="75"/>
    </row>
    <row r="114" spans="2:14">
      <c r="B114" s="2" t="s">
        <v>64</v>
      </c>
      <c r="C114" s="2" t="s">
        <v>68</v>
      </c>
      <c r="D114" s="2" t="s">
        <v>71</v>
      </c>
      <c r="E114" s="16">
        <f>'Customer Numbers - Eastern'!$D$17*$D$107</f>
        <v>1.3588703876187521E-3</v>
      </c>
      <c r="F114" s="16">
        <f>'Customer Numbers - Eastern'!$D$17*$D$107</f>
        <v>1.3588703876187521E-3</v>
      </c>
      <c r="G114" s="150">
        <f>'Customer Numbers - Eastern'!$D$17*$D$107</f>
        <v>1.3588703876187521E-3</v>
      </c>
      <c r="H114" s="123">
        <f>'Customer Numbers - Eastern'!$D$17*$D$107</f>
        <v>1.3588703876187521E-3</v>
      </c>
      <c r="I114" s="75"/>
      <c r="K114" s="75"/>
      <c r="L114" s="75"/>
      <c r="M114" s="75"/>
      <c r="N114" s="75"/>
    </row>
    <row r="115" spans="2:14">
      <c r="B115" s="2" t="s">
        <v>64</v>
      </c>
      <c r="C115" s="2" t="s">
        <v>95</v>
      </c>
      <c r="D115" s="23" t="s">
        <v>71</v>
      </c>
      <c r="E115" s="16">
        <f>'Customer Numbers - Eastern'!$D$17*$D$107</f>
        <v>1.3588703876187521E-3</v>
      </c>
      <c r="F115" s="16">
        <f>'Customer Numbers - Eastern'!$D$17*$D$107</f>
        <v>1.3588703876187521E-3</v>
      </c>
      <c r="G115" s="150">
        <f>'Customer Numbers - Eastern'!$D$17*$D$107</f>
        <v>1.3588703876187521E-3</v>
      </c>
      <c r="H115" s="123">
        <f>'Customer Numbers - Eastern'!$D$17*$D$107</f>
        <v>1.3588703876187521E-3</v>
      </c>
      <c r="I115" s="75"/>
      <c r="K115" s="75"/>
      <c r="L115" s="75"/>
      <c r="M115" s="75"/>
      <c r="N115" s="75"/>
    </row>
    <row r="116" spans="2:14">
      <c r="B116" s="2" t="s">
        <v>70</v>
      </c>
      <c r="C116" s="2" t="s">
        <v>65</v>
      </c>
      <c r="D116" s="2" t="s">
        <v>71</v>
      </c>
      <c r="E116" s="16">
        <f>'Customer Numbers - Eastern'!$D$22*$D$108</f>
        <v>1.2601298533103566E-3</v>
      </c>
      <c r="F116" s="16">
        <f>'Customer Numbers - Eastern'!$D$22*$D$108</f>
        <v>1.2601298533103566E-3</v>
      </c>
      <c r="G116" s="150">
        <f>'Customer Numbers - Eastern'!$D$22*$D$108</f>
        <v>1.2601298533103566E-3</v>
      </c>
      <c r="H116" s="123">
        <f>'Customer Numbers - Eastern'!$D$22*$D$108</f>
        <v>1.2601298533103566E-3</v>
      </c>
      <c r="I116" s="75"/>
      <c r="K116" s="75"/>
      <c r="L116" s="75"/>
      <c r="M116" s="75"/>
      <c r="N116" s="75"/>
    </row>
    <row r="117" spans="2:14">
      <c r="B117" s="2" t="s">
        <v>70</v>
      </c>
      <c r="C117" s="2" t="s">
        <v>68</v>
      </c>
      <c r="D117" s="2" t="s">
        <v>71</v>
      </c>
      <c r="E117" s="16">
        <f>'Customer Numbers - Eastern'!$D$22*$D$108</f>
        <v>1.2601298533103566E-3</v>
      </c>
      <c r="F117" s="16">
        <f>'Customer Numbers - Eastern'!$D$22*$D$108</f>
        <v>1.2601298533103566E-3</v>
      </c>
      <c r="G117" s="150">
        <f>'Customer Numbers - Eastern'!$D$22*$D$108</f>
        <v>1.2601298533103566E-3</v>
      </c>
      <c r="H117" s="123">
        <f>'Customer Numbers - Eastern'!$D$22*$D$108</f>
        <v>1.2601298533103566E-3</v>
      </c>
      <c r="I117" s="75"/>
      <c r="K117" s="75"/>
      <c r="L117" s="75"/>
      <c r="M117" s="75"/>
      <c r="N117" s="75"/>
    </row>
    <row r="118" spans="2:14">
      <c r="B118" s="2" t="s">
        <v>70</v>
      </c>
      <c r="C118" s="2" t="s">
        <v>95</v>
      </c>
      <c r="D118" s="23" t="s">
        <v>71</v>
      </c>
      <c r="E118" s="16">
        <f>'Customer Numbers - Eastern'!$D$22*$D$108</f>
        <v>1.2601298533103566E-3</v>
      </c>
      <c r="F118" s="16">
        <f>'Customer Numbers - Eastern'!$D$22*$D$108</f>
        <v>1.2601298533103566E-3</v>
      </c>
      <c r="G118" s="150">
        <f>'Customer Numbers - Eastern'!$D$22*$D$108</f>
        <v>1.2601298533103566E-3</v>
      </c>
      <c r="H118" s="123">
        <f>'Customer Numbers - Eastern'!$D$22*$D$108</f>
        <v>1.2601298533103566E-3</v>
      </c>
      <c r="I118" s="75"/>
      <c r="K118" s="75"/>
      <c r="L118" s="75"/>
      <c r="M118" s="75"/>
      <c r="N118" s="75"/>
    </row>
    <row r="119" spans="2:14">
      <c r="D119" s="12"/>
      <c r="E119" s="26"/>
      <c r="F119" s="26"/>
      <c r="G119" s="26"/>
      <c r="H119" s="124"/>
    </row>
    <row r="120" spans="2:14">
      <c r="B120" s="8" t="s">
        <v>96</v>
      </c>
      <c r="F120" s="9"/>
      <c r="I120" s="18"/>
    </row>
    <row r="121" spans="2:14" ht="25.5">
      <c r="B121" s="2"/>
      <c r="C121" s="2"/>
      <c r="D121" s="2"/>
      <c r="E121" s="24" t="s">
        <v>50</v>
      </c>
      <c r="F121" s="24" t="s">
        <v>51</v>
      </c>
      <c r="G121" s="146" t="s">
        <v>52</v>
      </c>
      <c r="H121" s="117" t="s">
        <v>53</v>
      </c>
      <c r="I121" s="18"/>
    </row>
    <row r="122" spans="2:14">
      <c r="B122" s="5" t="s">
        <v>55</v>
      </c>
      <c r="C122" s="5" t="s">
        <v>56</v>
      </c>
      <c r="D122" s="5" t="s">
        <v>57</v>
      </c>
      <c r="E122" s="22" t="s">
        <v>58</v>
      </c>
      <c r="F122" s="22" t="s">
        <v>59</v>
      </c>
      <c r="G122" s="147" t="s">
        <v>60</v>
      </c>
      <c r="H122" s="118" t="s">
        <v>61</v>
      </c>
      <c r="I122" s="76" t="s">
        <v>97</v>
      </c>
      <c r="K122" s="75"/>
      <c r="L122" s="75"/>
      <c r="M122" s="75"/>
      <c r="N122" s="75"/>
    </row>
    <row r="123" spans="2:14">
      <c r="B123" s="2" t="s">
        <v>64</v>
      </c>
      <c r="C123" s="2" t="s">
        <v>65</v>
      </c>
      <c r="D123" s="23" t="s">
        <v>66</v>
      </c>
      <c r="E123" s="16">
        <f>E60</f>
        <v>0.68566860896714099</v>
      </c>
      <c r="F123" s="16">
        <f t="shared" ref="F123:H128" si="13">F7</f>
        <v>0.51380397576386716</v>
      </c>
      <c r="G123" s="150">
        <f t="shared" si="13"/>
        <v>0.30720155036046082</v>
      </c>
      <c r="H123" s="123">
        <f t="shared" si="13"/>
        <v>0.27932061950789189</v>
      </c>
      <c r="K123" s="75"/>
      <c r="L123" s="75"/>
      <c r="M123" s="75"/>
      <c r="N123" s="75"/>
    </row>
    <row r="124" spans="2:14">
      <c r="B124" s="2" t="s">
        <v>64</v>
      </c>
      <c r="C124" s="2" t="s">
        <v>68</v>
      </c>
      <c r="D124" s="23" t="s">
        <v>66</v>
      </c>
      <c r="E124" s="16">
        <f t="shared" ref="E124:E127" si="14">E61</f>
        <v>0.67522856945335996</v>
      </c>
      <c r="F124" s="16">
        <f t="shared" si="13"/>
        <v>0.50219117505071253</v>
      </c>
      <c r="G124" s="150">
        <f t="shared" si="13"/>
        <v>0.29658660287935856</v>
      </c>
      <c r="H124" s="123">
        <f t="shared" si="13"/>
        <v>0.27492931077241506</v>
      </c>
      <c r="J124" s="75"/>
      <c r="K124" s="75"/>
      <c r="L124" s="75"/>
      <c r="M124" s="75"/>
      <c r="N124" s="75"/>
    </row>
    <row r="125" spans="2:14">
      <c r="B125" s="2" t="s">
        <v>64</v>
      </c>
      <c r="C125" s="2" t="s">
        <v>69</v>
      </c>
      <c r="D125" s="23" t="s">
        <v>66</v>
      </c>
      <c r="E125" s="16">
        <f t="shared" si="14"/>
        <v>0.72218866215613942</v>
      </c>
      <c r="F125" s="16">
        <f t="shared" si="13"/>
        <v>0.54117681934778283</v>
      </c>
      <c r="G125" s="150">
        <f t="shared" si="13"/>
        <v>0.32358361825453946</v>
      </c>
      <c r="H125" s="123">
        <f t="shared" si="13"/>
        <v>0.29403064341986224</v>
      </c>
      <c r="J125" s="75"/>
      <c r="K125" s="75"/>
      <c r="L125" s="75"/>
      <c r="M125" s="75"/>
      <c r="N125" s="75"/>
    </row>
    <row r="126" spans="2:14">
      <c r="B126" s="2" t="s">
        <v>70</v>
      </c>
      <c r="C126" s="2" t="s">
        <v>65</v>
      </c>
      <c r="D126" s="23" t="s">
        <v>66</v>
      </c>
      <c r="E126" s="16">
        <f t="shared" si="14"/>
        <v>0.17055072867650856</v>
      </c>
      <c r="F126" s="16">
        <f t="shared" si="13"/>
        <v>0.12498375873689548</v>
      </c>
      <c r="G126" s="150">
        <f t="shared" si="13"/>
        <v>7.3988308031073174E-2</v>
      </c>
      <c r="H126" s="123">
        <f t="shared" si="13"/>
        <v>6.7846722625411679E-2</v>
      </c>
      <c r="J126" s="75"/>
      <c r="K126" s="75"/>
      <c r="L126" s="75"/>
      <c r="M126" s="75"/>
      <c r="N126" s="75"/>
    </row>
    <row r="127" spans="2:14">
      <c r="B127" s="2" t="s">
        <v>70</v>
      </c>
      <c r="C127" s="2" t="s">
        <v>68</v>
      </c>
      <c r="D127" s="23" t="s">
        <v>66</v>
      </c>
      <c r="E127" s="16">
        <f t="shared" si="14"/>
        <v>0.1757436583570926</v>
      </c>
      <c r="F127" s="16">
        <f t="shared" si="13"/>
        <v>0.12767488391463719</v>
      </c>
      <c r="G127" s="150">
        <f t="shared" si="13"/>
        <v>7.2998593383306457E-2</v>
      </c>
      <c r="H127" s="123">
        <f t="shared" si="13"/>
        <v>6.5971363918710724E-2</v>
      </c>
      <c r="J127" s="75"/>
      <c r="K127" s="75"/>
      <c r="L127" s="75"/>
      <c r="M127" s="75"/>
      <c r="N127" s="75"/>
    </row>
    <row r="128" spans="2:14">
      <c r="B128" s="2" t="s">
        <v>70</v>
      </c>
      <c r="C128" s="2" t="s">
        <v>69</v>
      </c>
      <c r="D128" s="23" t="s">
        <v>66</v>
      </c>
      <c r="E128" s="16">
        <f>E65</f>
        <v>0.17963068933881807</v>
      </c>
      <c r="F128" s="16">
        <f t="shared" si="13"/>
        <v>0.13164002699144814</v>
      </c>
      <c r="G128" s="150">
        <f t="shared" si="13"/>
        <v>7.7933090172070785E-2</v>
      </c>
      <c r="H128" s="123">
        <f t="shared" si="13"/>
        <v>7.1412980939087975E-2</v>
      </c>
      <c r="J128" s="77"/>
    </row>
    <row r="129" spans="2:14">
      <c r="B129" s="2" t="s">
        <v>64</v>
      </c>
      <c r="C129" s="2" t="s">
        <v>65</v>
      </c>
      <c r="D129" s="23" t="s">
        <v>71</v>
      </c>
      <c r="E129" s="69">
        <f>E66+E113</f>
        <v>0.39071910814277228</v>
      </c>
      <c r="F129" s="69">
        <f t="shared" ref="E129:H134" si="15">F66+F113</f>
        <v>0.43793913254395045</v>
      </c>
      <c r="G129" s="149">
        <f t="shared" si="15"/>
        <v>0.43793913254395045</v>
      </c>
      <c r="H129" s="122">
        <f t="shared" si="15"/>
        <v>0.44155686622339357</v>
      </c>
      <c r="J129" s="18"/>
      <c r="K129" s="18"/>
      <c r="L129" s="18"/>
      <c r="M129" s="18"/>
      <c r="N129" s="18"/>
    </row>
    <row r="130" spans="2:14">
      <c r="B130" s="2" t="s">
        <v>64</v>
      </c>
      <c r="C130" s="2" t="s">
        <v>68</v>
      </c>
      <c r="D130" s="23" t="s">
        <v>71</v>
      </c>
      <c r="E130" s="69">
        <f>E67+E114</f>
        <v>0.42960653498159018</v>
      </c>
      <c r="F130" s="69">
        <f t="shared" si="15"/>
        <v>0.4775282531281872</v>
      </c>
      <c r="G130" s="149">
        <f t="shared" si="15"/>
        <v>0.4775282531281872</v>
      </c>
      <c r="H130" s="122">
        <f t="shared" si="15"/>
        <v>0.49916824991945791</v>
      </c>
      <c r="J130" s="18"/>
      <c r="K130" s="18"/>
      <c r="L130" s="18"/>
      <c r="M130" s="18"/>
      <c r="N130" s="18"/>
    </row>
    <row r="131" spans="2:14">
      <c r="B131" s="2" t="s">
        <v>64</v>
      </c>
      <c r="C131" s="2" t="s">
        <v>69</v>
      </c>
      <c r="D131" s="23" t="s">
        <v>71</v>
      </c>
      <c r="E131" s="69">
        <f t="shared" si="15"/>
        <v>0.44714252654828951</v>
      </c>
      <c r="F131" s="69">
        <f t="shared" si="15"/>
        <v>0.49831961825624466</v>
      </c>
      <c r="G131" s="149">
        <f>G68+G115</f>
        <v>0.49831961825624466</v>
      </c>
      <c r="H131" s="122">
        <f t="shared" si="15"/>
        <v>0.50320716577970881</v>
      </c>
      <c r="J131" s="18"/>
      <c r="K131" s="18"/>
      <c r="L131" s="18"/>
      <c r="M131" s="18"/>
      <c r="N131" s="18"/>
    </row>
    <row r="132" spans="2:14">
      <c r="B132" s="2" t="s">
        <v>70</v>
      </c>
      <c r="C132" s="2" t="s">
        <v>65</v>
      </c>
      <c r="D132" s="23" t="s">
        <v>71</v>
      </c>
      <c r="E132" s="69">
        <f t="shared" si="15"/>
        <v>0.28611199113848979</v>
      </c>
      <c r="F132" s="69">
        <f t="shared" si="15"/>
        <v>0.29237758692118226</v>
      </c>
      <c r="G132" s="149">
        <f t="shared" si="15"/>
        <v>0.29237758692118226</v>
      </c>
      <c r="H132" s="122">
        <f t="shared" si="15"/>
        <v>0.29750208594107008</v>
      </c>
      <c r="J132" s="18"/>
      <c r="K132" s="18"/>
      <c r="L132" s="18"/>
      <c r="M132" s="18"/>
      <c r="N132" s="18"/>
    </row>
    <row r="133" spans="2:14">
      <c r="B133" s="2" t="s">
        <v>70</v>
      </c>
      <c r="C133" s="2" t="s">
        <v>68</v>
      </c>
      <c r="D133" s="23" t="s">
        <v>71</v>
      </c>
      <c r="E133" s="69">
        <f t="shared" si="15"/>
        <v>0.36433085773160301</v>
      </c>
      <c r="F133" s="69">
        <f t="shared" si="15"/>
        <v>0.36723665638218489</v>
      </c>
      <c r="G133" s="149">
        <f t="shared" si="15"/>
        <v>0.36723665638218489</v>
      </c>
      <c r="H133" s="122">
        <f t="shared" si="15"/>
        <v>0.39374113622988166</v>
      </c>
      <c r="J133" s="18"/>
      <c r="K133" s="18"/>
      <c r="L133" s="18"/>
      <c r="M133" s="18"/>
      <c r="N133" s="18"/>
    </row>
    <row r="134" spans="2:14">
      <c r="B134" s="2" t="s">
        <v>70</v>
      </c>
      <c r="C134" s="2" t="s">
        <v>69</v>
      </c>
      <c r="D134" s="23" t="s">
        <v>71</v>
      </c>
      <c r="E134" s="69">
        <f t="shared" si="15"/>
        <v>0.33663741221735122</v>
      </c>
      <c r="F134" s="69">
        <f t="shared" si="15"/>
        <v>0.34464546567941629</v>
      </c>
      <c r="G134" s="149">
        <f t="shared" si="15"/>
        <v>0.34464546567941629</v>
      </c>
      <c r="H134" s="122">
        <f t="shared" si="15"/>
        <v>0.35122560934269692</v>
      </c>
      <c r="J134" s="18"/>
      <c r="K134" s="18"/>
      <c r="L134" s="18"/>
      <c r="M134" s="18"/>
      <c r="N134" s="18"/>
    </row>
    <row r="135" spans="2:14">
      <c r="D135" s="12"/>
      <c r="E135" s="26"/>
      <c r="F135" s="26"/>
      <c r="G135" s="26"/>
      <c r="H135" s="124"/>
      <c r="J135" s="18"/>
    </row>
    <row r="136" spans="2:14">
      <c r="B136" s="67" t="s">
        <v>72</v>
      </c>
      <c r="C136" s="68"/>
      <c r="D136" s="68"/>
      <c r="E136" s="68"/>
      <c r="F136" s="68"/>
      <c r="G136" s="68"/>
      <c r="H136" s="121"/>
      <c r="J136" s="18"/>
    </row>
    <row r="137" spans="2:14" ht="25.5">
      <c r="B137" s="2"/>
      <c r="C137" s="2"/>
      <c r="D137" s="2"/>
      <c r="E137" s="24" t="s">
        <v>50</v>
      </c>
      <c r="F137" s="24" t="s">
        <v>51</v>
      </c>
      <c r="G137" s="146" t="s">
        <v>52</v>
      </c>
      <c r="H137" s="117" t="s">
        <v>53</v>
      </c>
      <c r="J137" s="18"/>
    </row>
    <row r="138" spans="2:14">
      <c r="B138" s="5"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 t="s">
        <v>64</v>
      </c>
      <c r="C140" s="2" t="s">
        <v>65</v>
      </c>
      <c r="D140" s="23" t="s">
        <v>66</v>
      </c>
      <c r="E140" s="69">
        <f>(E123*'TDCV Values'!$C$4)</f>
        <v>1988.4389660047088</v>
      </c>
      <c r="F140" s="69">
        <f>(F123*'TDCV Values'!$C$4)</f>
        <v>1490.0315297152147</v>
      </c>
      <c r="G140" s="149">
        <f>(G123*'TDCV Values'!$C$4)</f>
        <v>890.88449604533639</v>
      </c>
      <c r="H140" s="122">
        <f>(H123*'TDCV Values'!$D$4)</f>
        <v>810.02979657288643</v>
      </c>
    </row>
    <row r="141" spans="2:14">
      <c r="B141" s="2" t="s">
        <v>64</v>
      </c>
      <c r="C141" s="2" t="s">
        <v>68</v>
      </c>
      <c r="D141" s="23" t="s">
        <v>66</v>
      </c>
      <c r="E141" s="69">
        <f>(E124*'TDCV Values'!$C$4)</f>
        <v>1958.162851414744</v>
      </c>
      <c r="F141" s="69">
        <f>(F124*'TDCV Values'!$C$4)</f>
        <v>1456.3544076470664</v>
      </c>
      <c r="G141" s="149">
        <f>(G124*'TDCV Values'!$C$4)</f>
        <v>860.10114835013985</v>
      </c>
      <c r="H141" s="122">
        <f>(H124*'TDCV Values'!$D$4)</f>
        <v>797.29500124000367</v>
      </c>
    </row>
    <row r="142" spans="2:14">
      <c r="B142" s="2" t="s">
        <v>64</v>
      </c>
      <c r="C142" s="2" t="s">
        <v>69</v>
      </c>
      <c r="D142" s="23" t="s">
        <v>66</v>
      </c>
      <c r="E142" s="69">
        <f>(E125*'TDCV Values'!$C$4)</f>
        <v>2094.3471202528044</v>
      </c>
      <c r="F142" s="69">
        <f>(F125*'TDCV Values'!$C$4)</f>
        <v>1569.4127761085701</v>
      </c>
      <c r="G142" s="149">
        <f>(G125*'TDCV Values'!$C$4)</f>
        <v>938.39249293816442</v>
      </c>
      <c r="H142" s="122">
        <f>(H125*'TDCV Values'!$D$4)</f>
        <v>852.68886591760054</v>
      </c>
    </row>
    <row r="143" spans="2:14">
      <c r="B143" s="2" t="s">
        <v>70</v>
      </c>
      <c r="C143" s="2" t="s">
        <v>65</v>
      </c>
      <c r="D143" s="23" t="s">
        <v>66</v>
      </c>
      <c r="E143" s="69">
        <f>(E126*'TDCV Values'!$C$5)</f>
        <v>2046.6087441181028</v>
      </c>
      <c r="F143" s="69">
        <f>(F126*'TDCV Values'!$C$5)</f>
        <v>1499.8051048427458</v>
      </c>
      <c r="G143" s="149">
        <f>(G126*'TDCV Values'!$C$5)</f>
        <v>887.85969637287815</v>
      </c>
      <c r="H143" s="122">
        <f>(H126*'TDCV Values'!$D$5)</f>
        <v>814.16067150494018</v>
      </c>
    </row>
    <row r="144" spans="2:14">
      <c r="B144" s="2" t="s">
        <v>70</v>
      </c>
      <c r="C144" s="2" t="s">
        <v>68</v>
      </c>
      <c r="D144" s="23" t="s">
        <v>66</v>
      </c>
      <c r="E144" s="69">
        <f>(E127*'TDCV Values'!$C$5)</f>
        <v>2108.9239002851114</v>
      </c>
      <c r="F144" s="69">
        <f>(F127*'TDCV Values'!$C$5)</f>
        <v>1532.0986069756464</v>
      </c>
      <c r="G144" s="149">
        <f>(G127*'TDCV Values'!$C$5)</f>
        <v>875.98312059967748</v>
      </c>
      <c r="H144" s="122">
        <f>(H127*'TDCV Values'!$D$5)</f>
        <v>791.65636702452866</v>
      </c>
    </row>
    <row r="145" spans="2:14">
      <c r="B145" s="2" t="s">
        <v>70</v>
      </c>
      <c r="C145" s="2" t="s">
        <v>69</v>
      </c>
      <c r="D145" s="23" t="s">
        <v>66</v>
      </c>
      <c r="E145" s="69">
        <f>(E128*'TDCV Values'!$C$5)</f>
        <v>2155.5682720658169</v>
      </c>
      <c r="F145" s="69">
        <f>(F128*'TDCV Values'!$C$5)</f>
        <v>1579.6803238973778</v>
      </c>
      <c r="G145" s="149">
        <f>(G128*'TDCV Values'!$C$5)</f>
        <v>935.19708206484938</v>
      </c>
      <c r="H145" s="122">
        <f>(H128*'TDCV Values'!$D$5)</f>
        <v>856.95577126905573</v>
      </c>
    </row>
    <row r="146" spans="2:14">
      <c r="B146" s="241" t="s">
        <v>75</v>
      </c>
      <c r="C146" s="255"/>
      <c r="D146" s="255"/>
      <c r="E146" s="255"/>
      <c r="F146" s="255"/>
      <c r="G146" s="255"/>
      <c r="H146" s="255"/>
      <c r="I146" t="s">
        <v>76</v>
      </c>
    </row>
    <row r="147" spans="2:14">
      <c r="B147" s="2" t="s">
        <v>64</v>
      </c>
      <c r="C147" s="2" t="s">
        <v>65</v>
      </c>
      <c r="D147" s="23" t="s">
        <v>71</v>
      </c>
      <c r="E147" s="78">
        <f>E129*365</f>
        <v>142.61247447211187</v>
      </c>
      <c r="F147" s="78">
        <f t="shared" ref="F147:H147" si="16">F129*365</f>
        <v>159.84778337854192</v>
      </c>
      <c r="G147" s="153">
        <f t="shared" si="16"/>
        <v>159.84778337854192</v>
      </c>
      <c r="H147" s="129">
        <f t="shared" si="16"/>
        <v>161.16825617153864</v>
      </c>
      <c r="K147" s="18"/>
      <c r="L147" s="18"/>
      <c r="M147" s="18"/>
      <c r="N147" s="18"/>
    </row>
    <row r="148" spans="2:14">
      <c r="B148" s="2" t="s">
        <v>64</v>
      </c>
      <c r="C148" s="2" t="s">
        <v>68</v>
      </c>
      <c r="D148" s="23" t="s">
        <v>71</v>
      </c>
      <c r="E148" s="78">
        <f t="shared" ref="E148:H150" si="17">E130*365</f>
        <v>156.80638526828042</v>
      </c>
      <c r="F148" s="78">
        <f t="shared" si="17"/>
        <v>174.29781239178834</v>
      </c>
      <c r="G148" s="153">
        <f t="shared" si="17"/>
        <v>174.29781239178834</v>
      </c>
      <c r="H148" s="129">
        <f t="shared" si="17"/>
        <v>182.19641122060213</v>
      </c>
      <c r="K148" s="18"/>
      <c r="L148" s="18"/>
      <c r="M148" s="18"/>
      <c r="N148" s="18"/>
    </row>
    <row r="149" spans="2:14">
      <c r="B149" s="2" t="s">
        <v>64</v>
      </c>
      <c r="C149" s="2" t="s">
        <v>69</v>
      </c>
      <c r="D149" s="23" t="s">
        <v>71</v>
      </c>
      <c r="E149" s="78">
        <f t="shared" si="17"/>
        <v>163.20702219012568</v>
      </c>
      <c r="F149" s="78">
        <f t="shared" si="17"/>
        <v>181.88666066352931</v>
      </c>
      <c r="G149" s="153">
        <f t="shared" si="17"/>
        <v>181.88666066352931</v>
      </c>
      <c r="H149" s="129">
        <f t="shared" si="17"/>
        <v>183.67061550959372</v>
      </c>
      <c r="K149" s="18"/>
      <c r="L149" s="18"/>
      <c r="M149" s="18"/>
      <c r="N149" s="18"/>
    </row>
    <row r="150" spans="2:14">
      <c r="B150" s="2" t="s">
        <v>70</v>
      </c>
      <c r="C150" s="2" t="s">
        <v>65</v>
      </c>
      <c r="D150" s="23" t="s">
        <v>71</v>
      </c>
      <c r="E150" s="78">
        <f>E132*365</f>
        <v>104.43087676554877</v>
      </c>
      <c r="F150" s="78">
        <f t="shared" si="17"/>
        <v>106.71781922623153</v>
      </c>
      <c r="G150" s="153">
        <f t="shared" si="17"/>
        <v>106.71781922623153</v>
      </c>
      <c r="H150" s="129">
        <f t="shared" si="17"/>
        <v>108.58826136849058</v>
      </c>
      <c r="K150" s="18"/>
      <c r="L150" s="18"/>
      <c r="M150" s="18"/>
      <c r="N150" s="18"/>
    </row>
    <row r="151" spans="2:14">
      <c r="B151" s="2" t="s">
        <v>70</v>
      </c>
      <c r="C151" s="2" t="s">
        <v>68</v>
      </c>
      <c r="D151" s="23" t="s">
        <v>71</v>
      </c>
      <c r="E151" s="78">
        <f t="shared" ref="E151:H152" si="18">E133*365</f>
        <v>132.9807630720351</v>
      </c>
      <c r="F151" s="78">
        <f t="shared" si="18"/>
        <v>134.04137957949749</v>
      </c>
      <c r="G151" s="153">
        <f t="shared" si="18"/>
        <v>134.04137957949749</v>
      </c>
      <c r="H151" s="129">
        <f t="shared" si="18"/>
        <v>143.71551472390681</v>
      </c>
      <c r="K151" s="18"/>
      <c r="L151" s="18"/>
      <c r="M151" s="18"/>
      <c r="N151" s="18"/>
    </row>
    <row r="152" spans="2:14">
      <c r="B152" s="2" t="s">
        <v>70</v>
      </c>
      <c r="C152" s="2" t="s">
        <v>69</v>
      </c>
      <c r="D152" s="23" t="s">
        <v>71</v>
      </c>
      <c r="E152" s="78">
        <f>E134*365</f>
        <v>122.87265545933319</v>
      </c>
      <c r="F152" s="78">
        <f t="shared" si="18"/>
        <v>125.79559497298695</v>
      </c>
      <c r="G152" s="153">
        <f t="shared" si="18"/>
        <v>125.79559497298695</v>
      </c>
      <c r="H152" s="129">
        <f t="shared" si="18"/>
        <v>128.19734741008438</v>
      </c>
      <c r="K152" s="18"/>
      <c r="L152" s="18"/>
      <c r="M152" s="18"/>
      <c r="N152" s="18"/>
    </row>
    <row r="153" spans="2:14">
      <c r="B153" s="241" t="s">
        <v>77</v>
      </c>
      <c r="C153" s="242"/>
      <c r="D153" s="242"/>
      <c r="E153" s="242"/>
      <c r="F153" s="242"/>
      <c r="G153" s="242"/>
      <c r="H153" s="242"/>
      <c r="I153" t="s">
        <v>78</v>
      </c>
    </row>
    <row r="154" spans="2:14">
      <c r="B154" s="2" t="s">
        <v>64</v>
      </c>
      <c r="C154" s="2" t="s">
        <v>65</v>
      </c>
      <c r="D154" s="2"/>
      <c r="E154" s="16">
        <f>E140+E147</f>
        <v>2131.0514404768205</v>
      </c>
      <c r="F154" s="16">
        <f t="shared" ref="F154:H154" si="19">F140+F147</f>
        <v>1649.8793130937565</v>
      </c>
      <c r="G154" s="150">
        <f t="shared" si="19"/>
        <v>1050.7322794238783</v>
      </c>
      <c r="H154" s="123">
        <f t="shared" si="19"/>
        <v>971.19805274442501</v>
      </c>
      <c r="K154" s="75"/>
      <c r="L154" s="75"/>
      <c r="M154" s="75"/>
      <c r="N154" s="75"/>
    </row>
    <row r="155" spans="2:14">
      <c r="B155" s="2" t="s">
        <v>64</v>
      </c>
      <c r="C155" s="2" t="s">
        <v>68</v>
      </c>
      <c r="D155" s="2"/>
      <c r="E155" s="16">
        <f t="shared" ref="E155:H159" si="20">E141+E148</f>
        <v>2114.9692366830245</v>
      </c>
      <c r="F155" s="16">
        <f t="shared" si="20"/>
        <v>1630.6522200388547</v>
      </c>
      <c r="G155" s="150">
        <f t="shared" si="20"/>
        <v>1034.3989607419282</v>
      </c>
      <c r="H155" s="123">
        <f t="shared" si="20"/>
        <v>979.49141246060583</v>
      </c>
      <c r="K155" s="75"/>
      <c r="L155" s="75"/>
      <c r="M155" s="75"/>
      <c r="N155" s="75"/>
    </row>
    <row r="156" spans="2:14">
      <c r="B156" s="2" t="s">
        <v>64</v>
      </c>
      <c r="C156" s="2" t="s">
        <v>69</v>
      </c>
      <c r="D156" s="2"/>
      <c r="E156" s="16">
        <f t="shared" si="20"/>
        <v>2257.5541424429302</v>
      </c>
      <c r="F156" s="16">
        <f t="shared" si="20"/>
        <v>1751.2994367720994</v>
      </c>
      <c r="G156" s="150">
        <f t="shared" si="20"/>
        <v>1120.2791536016937</v>
      </c>
      <c r="H156" s="123">
        <f t="shared" si="20"/>
        <v>1036.3594814271942</v>
      </c>
      <c r="K156" s="75"/>
      <c r="L156" s="75"/>
      <c r="M156" s="75"/>
      <c r="N156" s="75"/>
    </row>
    <row r="157" spans="2:14">
      <c r="B157" s="2" t="s">
        <v>70</v>
      </c>
      <c r="C157" s="2" t="s">
        <v>65</v>
      </c>
      <c r="D157" s="2"/>
      <c r="E157" s="16">
        <f t="shared" si="20"/>
        <v>2151.0396208836514</v>
      </c>
      <c r="F157" s="16">
        <f t="shared" si="20"/>
        <v>1606.5229240689773</v>
      </c>
      <c r="G157" s="150">
        <f t="shared" si="20"/>
        <v>994.57751559910969</v>
      </c>
      <c r="H157" s="123">
        <f t="shared" si="20"/>
        <v>922.7489328734307</v>
      </c>
      <c r="K157" s="75"/>
      <c r="L157" s="75"/>
      <c r="M157" s="75"/>
      <c r="N157" s="75"/>
    </row>
    <row r="158" spans="2:14">
      <c r="B158" s="2" t="s">
        <v>70</v>
      </c>
      <c r="C158" s="2" t="s">
        <v>68</v>
      </c>
      <c r="D158" s="2"/>
      <c r="E158" s="16">
        <f t="shared" si="20"/>
        <v>2241.9046633571465</v>
      </c>
      <c r="F158" s="16">
        <f t="shared" si="20"/>
        <v>1666.1399865551439</v>
      </c>
      <c r="G158" s="150">
        <f t="shared" si="20"/>
        <v>1010.024500179175</v>
      </c>
      <c r="H158" s="123">
        <f t="shared" si="20"/>
        <v>935.3718817484355</v>
      </c>
      <c r="K158" s="75"/>
      <c r="L158" s="75"/>
      <c r="M158" s="75"/>
      <c r="N158" s="75"/>
    </row>
    <row r="159" spans="2:14">
      <c r="B159" s="2" t="s">
        <v>70</v>
      </c>
      <c r="C159" s="2" t="s">
        <v>69</v>
      </c>
      <c r="D159" s="2"/>
      <c r="E159" s="16">
        <f t="shared" si="20"/>
        <v>2278.4409275251501</v>
      </c>
      <c r="F159" s="16">
        <f t="shared" si="20"/>
        <v>1705.4759188703647</v>
      </c>
      <c r="G159" s="150">
        <f t="shared" si="20"/>
        <v>1060.9926770378363</v>
      </c>
      <c r="H159" s="123">
        <f t="shared" si="20"/>
        <v>985.15311867914011</v>
      </c>
      <c r="K159" s="75"/>
      <c r="L159" s="75"/>
      <c r="M159" s="75"/>
      <c r="N159" s="75"/>
    </row>
    <row r="160" spans="2:14">
      <c r="B160" s="251" t="s">
        <v>77</v>
      </c>
      <c r="C160" s="251"/>
      <c r="D160" s="251"/>
      <c r="E160" s="251"/>
      <c r="F160" s="251"/>
      <c r="G160" s="251"/>
      <c r="H160" s="251"/>
      <c r="I160" t="s">
        <v>79</v>
      </c>
      <c r="K160" s="79"/>
      <c r="L160" s="79"/>
      <c r="M160" s="79"/>
      <c r="N160" s="79"/>
    </row>
    <row r="161" spans="1:14">
      <c r="B161" s="2" t="s">
        <v>80</v>
      </c>
      <c r="C161" s="2" t="s">
        <v>65</v>
      </c>
      <c r="D161" s="2"/>
      <c r="E161" s="16">
        <f>E154+E157</f>
        <v>4282.0910613604719</v>
      </c>
      <c r="F161" s="16">
        <f t="shared" ref="F161:H161" si="21">F154+F157</f>
        <v>3256.4022371627339</v>
      </c>
      <c r="G161" s="150">
        <f t="shared" si="21"/>
        <v>2045.3097950229881</v>
      </c>
      <c r="H161" s="123">
        <f t="shared" si="21"/>
        <v>1893.9469856178557</v>
      </c>
      <c r="K161" s="75"/>
      <c r="L161" s="75"/>
      <c r="M161" s="75"/>
      <c r="N161" s="75"/>
    </row>
    <row r="162" spans="1:14">
      <c r="B162" s="2" t="s">
        <v>80</v>
      </c>
      <c r="C162" s="2" t="s">
        <v>68</v>
      </c>
      <c r="D162" s="2"/>
      <c r="E162" s="16">
        <f t="shared" ref="E162:H163" si="22">E155+E158</f>
        <v>4356.8739000401711</v>
      </c>
      <c r="F162" s="16">
        <f t="shared" si="22"/>
        <v>3296.7922065939983</v>
      </c>
      <c r="G162" s="150">
        <f t="shared" si="22"/>
        <v>2044.4234609211032</v>
      </c>
      <c r="H162" s="123">
        <f t="shared" si="22"/>
        <v>1914.8632942090412</v>
      </c>
      <c r="K162" s="75"/>
      <c r="L162" s="75"/>
      <c r="M162" s="75"/>
      <c r="N162" s="75"/>
    </row>
    <row r="163" spans="1:14">
      <c r="B163" s="2" t="s">
        <v>80</v>
      </c>
      <c r="C163" s="2" t="s">
        <v>69</v>
      </c>
      <c r="D163" s="2"/>
      <c r="E163" s="16">
        <f t="shared" si="22"/>
        <v>4535.9950699680803</v>
      </c>
      <c r="F163" s="16">
        <f t="shared" si="22"/>
        <v>3456.7753556424641</v>
      </c>
      <c r="G163" s="150">
        <f t="shared" si="22"/>
        <v>2181.27183063953</v>
      </c>
      <c r="H163" s="123">
        <f t="shared" si="22"/>
        <v>2021.5126001063343</v>
      </c>
      <c r="K163" s="75"/>
      <c r="L163" s="75"/>
      <c r="M163" s="75"/>
      <c r="N163" s="75"/>
    </row>
    <row r="164" spans="1:14">
      <c r="E164" s="26"/>
      <c r="F164" s="26"/>
      <c r="G164" s="26"/>
      <c r="H164" s="124"/>
      <c r="I164" s="26"/>
    </row>
    <row r="165" spans="1:14" s="66" customFormat="1">
      <c r="A165" s="65" t="s">
        <v>98</v>
      </c>
      <c r="E165" s="80"/>
      <c r="F165" s="80"/>
      <c r="G165" s="80"/>
      <c r="H165" s="130"/>
      <c r="I165" s="80"/>
    </row>
    <row r="166" spans="1:14">
      <c r="A166" s="8"/>
      <c r="E166" s="56"/>
      <c r="F166" s="56"/>
      <c r="G166" s="56"/>
      <c r="H166" s="131"/>
      <c r="I166" s="56"/>
    </row>
    <row r="167" spans="1:14">
      <c r="B167" s="8" t="s">
        <v>99</v>
      </c>
      <c r="E167" s="26"/>
      <c r="F167" s="26"/>
      <c r="G167" s="26"/>
      <c r="H167" s="124"/>
      <c r="I167" s="26"/>
    </row>
    <row r="168" spans="1:14" ht="25.5">
      <c r="B168" s="2"/>
      <c r="C168" s="2"/>
      <c r="D168" s="2"/>
      <c r="E168" s="24" t="s">
        <v>50</v>
      </c>
      <c r="F168" s="24" t="s">
        <v>51</v>
      </c>
      <c r="G168" s="146" t="s">
        <v>52</v>
      </c>
      <c r="H168" s="117" t="s">
        <v>53</v>
      </c>
    </row>
    <row r="169" spans="1:14">
      <c r="B169" s="5" t="s">
        <v>55</v>
      </c>
      <c r="C169" s="5" t="s">
        <v>56</v>
      </c>
      <c r="D169" s="5" t="s">
        <v>57</v>
      </c>
      <c r="E169" s="22" t="s">
        <v>58</v>
      </c>
      <c r="F169" s="22" t="s">
        <v>59</v>
      </c>
      <c r="G169" s="147" t="s">
        <v>60</v>
      </c>
      <c r="H169" s="118" t="s">
        <v>61</v>
      </c>
      <c r="I169" t="s">
        <v>100</v>
      </c>
    </row>
    <row r="170" spans="1:14">
      <c r="B170" s="2" t="s">
        <v>64</v>
      </c>
      <c r="C170" s="2" t="s">
        <v>65</v>
      </c>
      <c r="D170" s="23" t="s">
        <v>71</v>
      </c>
      <c r="E170" s="16">
        <f>E147</f>
        <v>142.61247447211187</v>
      </c>
      <c r="F170" s="16">
        <f>F147</f>
        <v>159.84778337854192</v>
      </c>
      <c r="G170" s="150">
        <f t="shared" ref="F170:H171" si="23">G147</f>
        <v>159.84778337854192</v>
      </c>
      <c r="H170" s="123">
        <f t="shared" si="23"/>
        <v>161.16825617153864</v>
      </c>
      <c r="I170" s="18"/>
      <c r="K170" s="18"/>
      <c r="L170" s="18"/>
      <c r="M170" s="18"/>
      <c r="N170" s="18"/>
    </row>
    <row r="171" spans="1:14">
      <c r="B171" s="2" t="s">
        <v>64</v>
      </c>
      <c r="C171" s="2" t="s">
        <v>68</v>
      </c>
      <c r="D171" s="23" t="s">
        <v>71</v>
      </c>
      <c r="E171" s="16">
        <f>E148</f>
        <v>156.80638526828042</v>
      </c>
      <c r="F171" s="16">
        <f t="shared" si="23"/>
        <v>174.29781239178834</v>
      </c>
      <c r="G171" s="150">
        <f t="shared" si="23"/>
        <v>174.29781239178834</v>
      </c>
      <c r="H171" s="123">
        <f t="shared" si="23"/>
        <v>182.19641122060213</v>
      </c>
      <c r="I171" s="18"/>
      <c r="K171" s="18"/>
      <c r="L171" s="18"/>
      <c r="M171" s="18"/>
      <c r="N171" s="18"/>
    </row>
    <row r="172" spans="1:14">
      <c r="B172" s="2" t="s">
        <v>70</v>
      </c>
      <c r="C172" s="2" t="s">
        <v>65</v>
      </c>
      <c r="D172" s="23" t="s">
        <v>71</v>
      </c>
      <c r="E172" s="16">
        <f>E150</f>
        <v>104.43087676554877</v>
      </c>
      <c r="F172" s="16">
        <f t="shared" ref="F172:H173" si="24">F150</f>
        <v>106.71781922623153</v>
      </c>
      <c r="G172" s="150">
        <f t="shared" si="24"/>
        <v>106.71781922623153</v>
      </c>
      <c r="H172" s="123">
        <f t="shared" si="24"/>
        <v>108.58826136849058</v>
      </c>
      <c r="I172" s="18"/>
      <c r="K172" s="18"/>
      <c r="L172" s="18"/>
      <c r="M172" s="18"/>
      <c r="N172" s="18"/>
    </row>
    <row r="173" spans="1:14">
      <c r="B173" s="2" t="s">
        <v>70</v>
      </c>
      <c r="C173" s="2" t="s">
        <v>68</v>
      </c>
      <c r="D173" s="23" t="s">
        <v>71</v>
      </c>
      <c r="E173" s="16">
        <f>E151</f>
        <v>132.9807630720351</v>
      </c>
      <c r="F173" s="16">
        <f t="shared" si="24"/>
        <v>134.04137957949749</v>
      </c>
      <c r="G173" s="150">
        <f t="shared" si="24"/>
        <v>134.04137957949749</v>
      </c>
      <c r="H173" s="123">
        <f t="shared" si="24"/>
        <v>143.71551472390681</v>
      </c>
      <c r="I173" s="18"/>
      <c r="K173" s="18"/>
      <c r="L173" s="18"/>
      <c r="M173" s="18"/>
      <c r="N173" s="18"/>
    </row>
    <row r="175" spans="1:14">
      <c r="B175" s="81" t="s">
        <v>25</v>
      </c>
      <c r="C175" s="82"/>
      <c r="D175" s="82"/>
      <c r="E175" s="82"/>
      <c r="F175" s="82"/>
      <c r="G175" s="82"/>
      <c r="H175" s="132"/>
    </row>
    <row r="176" spans="1:14" ht="25.5">
      <c r="E176" s="24" t="s">
        <v>50</v>
      </c>
      <c r="F176" s="24" t="s">
        <v>51</v>
      </c>
      <c r="G176" s="146" t="s">
        <v>52</v>
      </c>
      <c r="H176" s="117" t="s">
        <v>53</v>
      </c>
    </row>
    <row r="177" spans="2:14">
      <c r="B177" s="5" t="s">
        <v>55</v>
      </c>
      <c r="C177" s="5" t="s">
        <v>101</v>
      </c>
      <c r="D177" s="5" t="s">
        <v>57</v>
      </c>
      <c r="E177" s="53" t="s">
        <v>58</v>
      </c>
      <c r="F177" s="53" t="s">
        <v>59</v>
      </c>
      <c r="G177" s="154" t="s">
        <v>60</v>
      </c>
      <c r="H177" s="133" t="s">
        <v>61</v>
      </c>
      <c r="I177" t="s">
        <v>102</v>
      </c>
    </row>
    <row r="178" spans="2:14">
      <c r="B178" s="2" t="s">
        <v>64</v>
      </c>
      <c r="C178" s="2" t="s">
        <v>103</v>
      </c>
      <c r="D178" s="23" t="s">
        <v>71</v>
      </c>
      <c r="E178" s="83">
        <f>E171-E170</f>
        <v>14.193910796168552</v>
      </c>
      <c r="F178" s="83">
        <f>F171-F170</f>
        <v>14.450029013246422</v>
      </c>
      <c r="G178" s="155">
        <f>G171-G170</f>
        <v>14.450029013246422</v>
      </c>
      <c r="H178" s="134">
        <f>H171-H170</f>
        <v>21.028155049063486</v>
      </c>
      <c r="J178" s="18"/>
      <c r="K178" s="18"/>
      <c r="L178" s="18"/>
      <c r="M178" s="18"/>
      <c r="N178" s="18"/>
    </row>
    <row r="179" spans="2:14">
      <c r="B179" s="2" t="s">
        <v>70</v>
      </c>
      <c r="C179" s="2" t="s">
        <v>103</v>
      </c>
      <c r="D179" s="23" t="s">
        <v>71</v>
      </c>
      <c r="E179" s="83">
        <f>E173-E172</f>
        <v>28.549886306486329</v>
      </c>
      <c r="F179" s="83">
        <f>F173-F172</f>
        <v>27.323560353265961</v>
      </c>
      <c r="G179" s="155">
        <f>G173-G172</f>
        <v>27.323560353265961</v>
      </c>
      <c r="H179" s="134">
        <f>H173-H172</f>
        <v>35.127253355416229</v>
      </c>
      <c r="J179" s="18"/>
      <c r="K179" s="18"/>
      <c r="L179" s="18"/>
      <c r="M179" s="18"/>
      <c r="N179" s="18"/>
    </row>
    <row r="180" spans="2:14">
      <c r="E180" s="84"/>
      <c r="F180" s="84"/>
      <c r="G180" s="84"/>
    </row>
    <row r="181" spans="2:14">
      <c r="F181" s="18"/>
      <c r="G181" s="18"/>
      <c r="H181" s="135"/>
    </row>
    <row r="182" spans="2:14">
      <c r="B182" s="8" t="s">
        <v>104</v>
      </c>
      <c r="E182" s="11"/>
    </row>
    <row r="183" spans="2:14" ht="25.5" customHeight="1">
      <c r="B183" s="49" t="s">
        <v>55</v>
      </c>
      <c r="C183" s="22" t="s">
        <v>68</v>
      </c>
      <c r="D183" s="22" t="s">
        <v>65</v>
      </c>
      <c r="E183" s="249" t="s">
        <v>105</v>
      </c>
      <c r="F183" s="249"/>
      <c r="I183" s="162" t="s">
        <v>106</v>
      </c>
      <c r="J183" s="252" t="s">
        <v>106</v>
      </c>
      <c r="K183" s="253"/>
      <c r="L183" s="254"/>
    </row>
    <row r="184" spans="2:14">
      <c r="B184" s="2" t="s">
        <v>64</v>
      </c>
      <c r="C184" s="50">
        <f>'Customer Numbers - Eastern'!$D$5</f>
        <v>406602</v>
      </c>
      <c r="D184" s="50">
        <f>'Customer Numbers - Eastern'!$C$5</f>
        <v>2533891</v>
      </c>
      <c r="E184" s="250">
        <f>C184/(C184+D184)</f>
        <v>0.13827681276575052</v>
      </c>
      <c r="F184" s="250"/>
      <c r="I184" s="86">
        <f>E192*D184+C184*E193</f>
        <v>425122255.41546738</v>
      </c>
      <c r="J184" s="85">
        <f>E192*D184+C184*E193</f>
        <v>425122255.41546738</v>
      </c>
      <c r="K184" s="86">
        <f>E170*D184+E171*C184</f>
        <v>425122255.41546738</v>
      </c>
      <c r="L184" s="87">
        <f>J184-K184</f>
        <v>0</v>
      </c>
    </row>
    <row r="185" spans="2:14">
      <c r="B185" s="2" t="s">
        <v>70</v>
      </c>
      <c r="C185" s="50">
        <f>'Customer Numbers - Eastern'!$D$10</f>
        <v>301063</v>
      </c>
      <c r="D185" s="50">
        <f>'Customer Numbers - Eastern'!$C$10</f>
        <v>2056958</v>
      </c>
      <c r="E185" s="250">
        <f>C185/(C185+D185)</f>
        <v>0.12767613180713827</v>
      </c>
      <c r="F185" s="250"/>
      <c r="I185" s="88"/>
      <c r="J185" s="89"/>
      <c r="K185" s="89"/>
      <c r="L185" s="247"/>
      <c r="M185" s="247"/>
    </row>
    <row r="187" spans="2:14">
      <c r="B187" s="8" t="s">
        <v>107</v>
      </c>
    </row>
    <row r="188" spans="2:14">
      <c r="B188" s="248" t="s">
        <v>108</v>
      </c>
      <c r="C188" s="248"/>
      <c r="D188" s="54">
        <v>1</v>
      </c>
    </row>
    <row r="190" spans="2:14" ht="25.5">
      <c r="B190" s="2"/>
      <c r="C190" s="2"/>
      <c r="D190" s="2"/>
      <c r="E190" s="24" t="s">
        <v>50</v>
      </c>
      <c r="F190" s="24" t="s">
        <v>51</v>
      </c>
      <c r="G190" s="146" t="s">
        <v>52</v>
      </c>
      <c r="H190" s="117" t="s">
        <v>53</v>
      </c>
    </row>
    <row r="191" spans="2:14">
      <c r="B191" s="5" t="s">
        <v>55</v>
      </c>
      <c r="C191" s="5" t="s">
        <v>56</v>
      </c>
      <c r="D191" s="5" t="s">
        <v>57</v>
      </c>
      <c r="E191" s="22" t="s">
        <v>58</v>
      </c>
      <c r="F191" s="22" t="s">
        <v>59</v>
      </c>
      <c r="G191" s="147" t="s">
        <v>60</v>
      </c>
      <c r="H191" s="118" t="s">
        <v>61</v>
      </c>
      <c r="I191" t="s">
        <v>109</v>
      </c>
    </row>
    <row r="192" spans="2:14">
      <c r="B192" s="2" t="s">
        <v>64</v>
      </c>
      <c r="C192" s="2" t="s">
        <v>65</v>
      </c>
      <c r="D192" s="23" t="s">
        <v>71</v>
      </c>
      <c r="E192" s="69">
        <f>IF(E178&lt;0,E170,E170+($E$184*E178)*$D$188)</f>
        <v>144.57516321768745</v>
      </c>
      <c r="F192" s="69">
        <f>IF(F178&lt;0,F170,F170+($E$184*F178)*$D$188)</f>
        <v>161.84588733486626</v>
      </c>
      <c r="G192" s="149">
        <f>IF(G178&lt;0,G170,G170+($E$184*G178)*$D$188)</f>
        <v>161.84588733486626</v>
      </c>
      <c r="H192" s="122">
        <f>IF(H178&lt;0,H170,H170+($E$184*H178)*$D$188)</f>
        <v>164.07596243006716</v>
      </c>
      <c r="I192" s="12" t="s">
        <v>110</v>
      </c>
    </row>
    <row r="193" spans="2:14">
      <c r="B193" s="2" t="s">
        <v>64</v>
      </c>
      <c r="C193" s="2" t="s">
        <v>68</v>
      </c>
      <c r="D193" s="23" t="s">
        <v>71</v>
      </c>
      <c r="E193" s="90">
        <f>IF(E178&lt;=0,E171,E192+E178*(1-$D$188))</f>
        <v>144.57516321768745</v>
      </c>
      <c r="F193" s="90">
        <f>IF(F178&lt;=0,F171,F192+F178*(1-$D$188))</f>
        <v>161.84588733486626</v>
      </c>
      <c r="G193" s="156">
        <f>IF(G178&lt;=0,G171,G192+G178*(1-$D$188))</f>
        <v>161.84588733486626</v>
      </c>
      <c r="H193" s="137">
        <f>IF(H178&lt;=0,H171,H192+H178*(1-$D$188))</f>
        <v>164.07596243006716</v>
      </c>
      <c r="I193" s="18" t="s">
        <v>111</v>
      </c>
      <c r="K193" s="18"/>
      <c r="L193" s="18"/>
      <c r="M193" s="18"/>
      <c r="N193" s="18"/>
    </row>
    <row r="194" spans="2:14">
      <c r="B194" s="2" t="s">
        <v>70</v>
      </c>
      <c r="C194" s="2" t="s">
        <v>65</v>
      </c>
      <c r="D194" s="23" t="s">
        <v>71</v>
      </c>
      <c r="E194" s="69">
        <f>IF(E179&lt;0,E172,E172+($E$185*E179)*$D$188)</f>
        <v>108.07601581269454</v>
      </c>
      <c r="F194" s="69">
        <f>IF(F179&lt;0,F172,F172+($E$185*F179)*$D$188)</f>
        <v>110.20638571933542</v>
      </c>
      <c r="G194" s="149">
        <f>IF(G179&lt;0,G172,G172+($E$185*G179)*$D$188)</f>
        <v>110.20638571933542</v>
      </c>
      <c r="H194" s="122">
        <f>IF(H179&lt;0,H172,H172+($E$185*H179)*$D$188)</f>
        <v>113.07317319791944</v>
      </c>
      <c r="I194" s="18"/>
      <c r="K194" s="18"/>
      <c r="L194" s="18"/>
      <c r="M194" s="18"/>
      <c r="N194" s="18"/>
    </row>
    <row r="195" spans="2:14">
      <c r="B195" s="2" t="s">
        <v>70</v>
      </c>
      <c r="C195" s="2" t="s">
        <v>68</v>
      </c>
      <c r="D195" s="23" t="s">
        <v>71</v>
      </c>
      <c r="E195" s="69">
        <f>IF(E179&lt;=0,E173,E194+E179*(1-$D$188))</f>
        <v>108.07601581269454</v>
      </c>
      <c r="F195" s="69">
        <f>IF(F179&lt;=0,F173,F194+F179*(1-$D$188))</f>
        <v>110.20638571933542</v>
      </c>
      <c r="G195" s="149">
        <f>IF(G179&lt;=0,G173,G194+G179*(1-$D$188))</f>
        <v>110.20638571933542</v>
      </c>
      <c r="H195" s="122">
        <f>IF(H179&lt;=0,H173,H194+H179*(1-$D$188))</f>
        <v>113.07317319791944</v>
      </c>
      <c r="I195" s="18"/>
      <c r="K195" s="18"/>
      <c r="L195" s="18"/>
      <c r="M195" s="18"/>
      <c r="N195" s="18"/>
    </row>
    <row r="196" spans="2:14">
      <c r="E196" s="84"/>
      <c r="F196" s="84"/>
      <c r="I196" s="18"/>
      <c r="K196" s="18"/>
      <c r="L196" s="18"/>
      <c r="M196" s="18"/>
      <c r="N196" s="18"/>
    </row>
    <row r="197" spans="2:14">
      <c r="B197" s="8" t="s">
        <v>112</v>
      </c>
    </row>
    <row r="198" spans="2:14" ht="25.5">
      <c r="B198" s="2"/>
      <c r="C198" s="2"/>
      <c r="D198" s="2"/>
      <c r="E198" s="24" t="s">
        <v>50</v>
      </c>
      <c r="F198" s="24" t="s">
        <v>51</v>
      </c>
      <c r="G198" s="146" t="s">
        <v>52</v>
      </c>
      <c r="H198" s="117" t="s">
        <v>53</v>
      </c>
    </row>
    <row r="199" spans="2:14">
      <c r="B199" s="5" t="s">
        <v>55</v>
      </c>
      <c r="C199" s="5" t="s">
        <v>56</v>
      </c>
      <c r="D199" s="5" t="s">
        <v>57</v>
      </c>
      <c r="E199" s="22" t="s">
        <v>58</v>
      </c>
      <c r="F199" s="22" t="s">
        <v>59</v>
      </c>
      <c r="G199" s="147" t="s">
        <v>60</v>
      </c>
      <c r="H199" s="118" t="s">
        <v>61</v>
      </c>
      <c r="I199" t="s">
        <v>113</v>
      </c>
    </row>
    <row r="200" spans="2:14">
      <c r="B200" s="2" t="s">
        <v>64</v>
      </c>
      <c r="C200" s="2" t="s">
        <v>65</v>
      </c>
      <c r="D200" s="23" t="s">
        <v>71</v>
      </c>
      <c r="E200" s="16">
        <f>E192/365</f>
        <v>0.39609633758270535</v>
      </c>
      <c r="F200" s="16">
        <f t="shared" ref="F200:H203" si="25">F192/365</f>
        <v>0.44341338995853768</v>
      </c>
      <c r="G200" s="150">
        <f t="shared" si="25"/>
        <v>0.44341338995853768</v>
      </c>
      <c r="H200" s="123">
        <f t="shared" si="25"/>
        <v>0.44952318473991004</v>
      </c>
      <c r="I200" s="56"/>
      <c r="K200" s="56"/>
      <c r="L200" s="56"/>
      <c r="M200" s="56"/>
      <c r="N200" s="56"/>
    </row>
    <row r="201" spans="2:14">
      <c r="B201" s="2" t="s">
        <v>64</v>
      </c>
      <c r="C201" s="2" t="s">
        <v>68</v>
      </c>
      <c r="D201" s="23" t="s">
        <v>71</v>
      </c>
      <c r="E201" s="16">
        <f t="shared" ref="E201:G203" si="26">E193/365</f>
        <v>0.39609633758270535</v>
      </c>
      <c r="F201" s="16">
        <f t="shared" si="26"/>
        <v>0.44341338995853768</v>
      </c>
      <c r="G201" s="150">
        <f>G193/365</f>
        <v>0.44341338995853768</v>
      </c>
      <c r="H201" s="123">
        <f t="shared" si="25"/>
        <v>0.44952318473991004</v>
      </c>
      <c r="I201" s="56"/>
      <c r="K201" s="56"/>
      <c r="L201" s="56"/>
      <c r="M201" s="56"/>
      <c r="N201" s="56"/>
    </row>
    <row r="202" spans="2:14">
      <c r="B202" s="2" t="s">
        <v>70</v>
      </c>
      <c r="C202" s="2" t="s">
        <v>65</v>
      </c>
      <c r="D202" s="23" t="s">
        <v>71</v>
      </c>
      <c r="E202" s="16">
        <f t="shared" si="26"/>
        <v>0.29609867345943708</v>
      </c>
      <c r="F202" s="16">
        <f t="shared" si="26"/>
        <v>0.301935303340645</v>
      </c>
      <c r="G202" s="150">
        <f t="shared" si="26"/>
        <v>0.301935303340645</v>
      </c>
      <c r="H202" s="123">
        <f t="shared" si="25"/>
        <v>0.3097895156107382</v>
      </c>
      <c r="I202" s="56"/>
      <c r="K202" s="56"/>
      <c r="L202" s="56"/>
      <c r="M202" s="56"/>
      <c r="N202" s="56"/>
    </row>
    <row r="203" spans="2:14">
      <c r="B203" s="2" t="s">
        <v>70</v>
      </c>
      <c r="C203" s="2" t="s">
        <v>68</v>
      </c>
      <c r="D203" s="23" t="s">
        <v>71</v>
      </c>
      <c r="E203" s="16">
        <f t="shared" si="26"/>
        <v>0.29609867345943708</v>
      </c>
      <c r="F203" s="16">
        <f t="shared" si="26"/>
        <v>0.301935303340645</v>
      </c>
      <c r="G203" s="150">
        <f t="shared" si="26"/>
        <v>0.301935303340645</v>
      </c>
      <c r="H203" s="123">
        <f t="shared" si="25"/>
        <v>0.3097895156107382</v>
      </c>
      <c r="I203" s="56"/>
      <c r="K203" s="56"/>
      <c r="L203" s="56"/>
      <c r="M203" s="56"/>
      <c r="N203" s="56"/>
    </row>
    <row r="205" spans="2:14">
      <c r="B205" s="81" t="s">
        <v>26</v>
      </c>
      <c r="C205" s="82"/>
      <c r="D205" s="82"/>
      <c r="E205" s="82"/>
      <c r="F205" s="82"/>
      <c r="G205" s="82"/>
      <c r="H205" s="132"/>
    </row>
    <row r="206" spans="2:14" ht="25.5">
      <c r="B206" s="2"/>
      <c r="C206" s="2"/>
      <c r="D206" s="2"/>
      <c r="E206" s="24" t="s">
        <v>50</v>
      </c>
      <c r="F206" s="24" t="s">
        <v>51</v>
      </c>
      <c r="G206" s="146" t="s">
        <v>52</v>
      </c>
      <c r="H206" s="117" t="s">
        <v>53</v>
      </c>
    </row>
    <row r="207" spans="2:14">
      <c r="B207" s="5" t="s">
        <v>55</v>
      </c>
      <c r="C207" s="5" t="s">
        <v>56</v>
      </c>
      <c r="D207" s="5" t="s">
        <v>57</v>
      </c>
      <c r="E207" s="22" t="s">
        <v>58</v>
      </c>
      <c r="F207" s="22" t="s">
        <v>59</v>
      </c>
      <c r="G207" s="147" t="s">
        <v>60</v>
      </c>
      <c r="H207" s="118" t="s">
        <v>61</v>
      </c>
      <c r="I207" t="s">
        <v>114</v>
      </c>
    </row>
    <row r="208" spans="2:14">
      <c r="B208" s="2" t="s">
        <v>64</v>
      </c>
      <c r="C208" s="2" t="s">
        <v>65</v>
      </c>
      <c r="D208" s="23" t="s">
        <v>71</v>
      </c>
      <c r="E208" s="69">
        <f>E192-E170</f>
        <v>1.9626887455755764</v>
      </c>
      <c r="F208" s="69">
        <f t="shared" ref="E208:H211" si="27">F192-F170</f>
        <v>1.9981039563243428</v>
      </c>
      <c r="G208" s="149">
        <f t="shared" si="27"/>
        <v>1.9981039563243428</v>
      </c>
      <c r="H208" s="122">
        <f t="shared" si="27"/>
        <v>2.9077062585285205</v>
      </c>
      <c r="I208" s="56"/>
      <c r="K208" s="56"/>
      <c r="L208" s="56"/>
      <c r="M208" s="56"/>
      <c r="N208" s="56"/>
    </row>
    <row r="209" spans="2:14">
      <c r="B209" s="2" t="s">
        <v>64</v>
      </c>
      <c r="C209" s="2" t="s">
        <v>68</v>
      </c>
      <c r="D209" s="23" t="s">
        <v>71</v>
      </c>
      <c r="E209" s="69">
        <f t="shared" si="27"/>
        <v>-12.231222050592976</v>
      </c>
      <c r="F209" s="69">
        <f t="shared" si="27"/>
        <v>-12.451925056922079</v>
      </c>
      <c r="G209" s="149">
        <f t="shared" si="27"/>
        <v>-12.451925056922079</v>
      </c>
      <c r="H209" s="122">
        <f t="shared" si="27"/>
        <v>-18.120448790534965</v>
      </c>
      <c r="I209" s="56"/>
      <c r="K209" s="56"/>
      <c r="L209" s="56"/>
      <c r="M209" s="56"/>
      <c r="N209" s="56"/>
    </row>
    <row r="210" spans="2:14">
      <c r="B210" s="2" t="s">
        <v>70</v>
      </c>
      <c r="C210" s="2" t="s">
        <v>65</v>
      </c>
      <c r="D210" s="23" t="s">
        <v>71</v>
      </c>
      <c r="E210" s="69">
        <f t="shared" si="27"/>
        <v>3.6451390471457614</v>
      </c>
      <c r="F210" s="69">
        <f t="shared" si="27"/>
        <v>3.4885664931038889</v>
      </c>
      <c r="G210" s="149">
        <f t="shared" si="27"/>
        <v>3.4885664931038889</v>
      </c>
      <c r="H210" s="122">
        <f t="shared" si="27"/>
        <v>4.4849118294288672</v>
      </c>
      <c r="I210" s="56"/>
      <c r="K210" s="56"/>
      <c r="L210" s="56"/>
      <c r="M210" s="56"/>
      <c r="N210" s="56"/>
    </row>
    <row r="211" spans="2:14">
      <c r="B211" s="2" t="s">
        <v>70</v>
      </c>
      <c r="C211" s="2" t="s">
        <v>68</v>
      </c>
      <c r="D211" s="23" t="s">
        <v>71</v>
      </c>
      <c r="E211" s="69">
        <f t="shared" si="27"/>
        <v>-24.904747259340567</v>
      </c>
      <c r="F211" s="69">
        <f t="shared" si="27"/>
        <v>-23.834993860162072</v>
      </c>
      <c r="G211" s="149">
        <f t="shared" si="27"/>
        <v>-23.834993860162072</v>
      </c>
      <c r="H211" s="122">
        <f t="shared" si="27"/>
        <v>-30.642341525987362</v>
      </c>
      <c r="I211" s="56"/>
      <c r="K211" s="56"/>
      <c r="L211" s="56"/>
      <c r="M211" s="56"/>
      <c r="N211" s="56"/>
    </row>
    <row r="213" spans="2:14">
      <c r="B213" s="81" t="s">
        <v>27</v>
      </c>
      <c r="C213" s="82"/>
      <c r="D213" s="82"/>
      <c r="E213" s="82"/>
      <c r="F213" s="82"/>
      <c r="G213" s="82"/>
      <c r="H213" s="132"/>
    </row>
    <row r="214" spans="2:14" ht="25.5">
      <c r="B214" s="2"/>
      <c r="C214" s="2"/>
      <c r="D214" s="2"/>
      <c r="E214" s="24" t="s">
        <v>50</v>
      </c>
      <c r="F214" s="24" t="s">
        <v>51</v>
      </c>
      <c r="G214" s="146" t="s">
        <v>52</v>
      </c>
      <c r="H214" s="117" t="s">
        <v>53</v>
      </c>
    </row>
    <row r="215" spans="2:14">
      <c r="B215" s="5" t="s">
        <v>55</v>
      </c>
      <c r="C215" s="5" t="s">
        <v>56</v>
      </c>
      <c r="D215" s="5" t="s">
        <v>57</v>
      </c>
      <c r="E215" s="22" t="s">
        <v>58</v>
      </c>
      <c r="F215" s="22" t="s">
        <v>59</v>
      </c>
      <c r="G215" s="147" t="s">
        <v>60</v>
      </c>
      <c r="H215" s="118" t="s">
        <v>61</v>
      </c>
      <c r="I215" t="s">
        <v>115</v>
      </c>
    </row>
    <row r="216" spans="2:14">
      <c r="B216" s="2" t="s">
        <v>64</v>
      </c>
      <c r="C216" s="2" t="s">
        <v>65</v>
      </c>
      <c r="D216" s="23" t="s">
        <v>71</v>
      </c>
      <c r="E216" s="16">
        <f>E208/365</f>
        <v>5.3772294399330864E-3</v>
      </c>
      <c r="F216" s="16">
        <f t="shared" ref="E216:H219" si="28">F208/365</f>
        <v>5.4742574145872401E-3</v>
      </c>
      <c r="G216" s="150">
        <f t="shared" si="28"/>
        <v>5.4742574145872401E-3</v>
      </c>
      <c r="H216" s="123">
        <f t="shared" si="28"/>
        <v>7.9663185165164945E-3</v>
      </c>
      <c r="J216" s="56"/>
      <c r="K216" s="56"/>
      <c r="L216" s="56"/>
      <c r="M216" s="56"/>
      <c r="N216" s="56"/>
    </row>
    <row r="217" spans="2:14">
      <c r="B217" s="2" t="s">
        <v>64</v>
      </c>
      <c r="C217" s="2" t="s">
        <v>68</v>
      </c>
      <c r="D217" s="23" t="s">
        <v>71</v>
      </c>
      <c r="E217" s="16">
        <f t="shared" si="28"/>
        <v>-3.3510197398884868E-2</v>
      </c>
      <c r="F217" s="16">
        <f t="shared" si="28"/>
        <v>-3.4114863169649533E-2</v>
      </c>
      <c r="G217" s="150">
        <f t="shared" si="28"/>
        <v>-3.4114863169649533E-2</v>
      </c>
      <c r="H217" s="123">
        <f t="shared" si="28"/>
        <v>-4.9645065179547851E-2</v>
      </c>
      <c r="J217" s="56"/>
      <c r="K217" s="56"/>
      <c r="L217" s="56"/>
      <c r="M217" s="56"/>
      <c r="N217" s="56"/>
    </row>
    <row r="218" spans="2:14">
      <c r="B218" s="2" t="s">
        <v>70</v>
      </c>
      <c r="C218" s="2" t="s">
        <v>65</v>
      </c>
      <c r="D218" s="23" t="s">
        <v>71</v>
      </c>
      <c r="E218" s="16">
        <f t="shared" si="28"/>
        <v>9.9866823209472915E-3</v>
      </c>
      <c r="F218" s="16">
        <f t="shared" si="28"/>
        <v>9.5577164194627084E-3</v>
      </c>
      <c r="G218" s="150">
        <f t="shared" si="28"/>
        <v>9.5577164194627084E-3</v>
      </c>
      <c r="H218" s="123">
        <f t="shared" si="28"/>
        <v>1.2287429669668129E-2</v>
      </c>
      <c r="J218" s="56"/>
      <c r="K218" s="56"/>
      <c r="L218" s="56"/>
      <c r="M218" s="56"/>
      <c r="N218" s="56"/>
    </row>
    <row r="219" spans="2:14">
      <c r="B219" s="2" t="s">
        <v>70</v>
      </c>
      <c r="C219" s="2" t="s">
        <v>68</v>
      </c>
      <c r="D219" s="23" t="s">
        <v>71</v>
      </c>
      <c r="E219" s="16">
        <f t="shared" si="28"/>
        <v>-6.8232184272165944E-2</v>
      </c>
      <c r="F219" s="16">
        <f t="shared" si="28"/>
        <v>-6.5301353041539917E-2</v>
      </c>
      <c r="G219" s="150">
        <f t="shared" si="28"/>
        <v>-6.5301353041539917E-2</v>
      </c>
      <c r="H219" s="123">
        <f t="shared" si="28"/>
        <v>-8.3951620619143463E-2</v>
      </c>
      <c r="J219" s="56"/>
      <c r="K219" s="56"/>
      <c r="L219" s="56"/>
      <c r="M219" s="56"/>
      <c r="N219" s="56"/>
    </row>
    <row r="220" spans="2:14">
      <c r="E220" s="26"/>
      <c r="F220" s="26"/>
      <c r="G220" s="26"/>
      <c r="H220" s="124"/>
    </row>
    <row r="221" spans="2:14" ht="25.5">
      <c r="B221" s="2"/>
      <c r="C221" s="2"/>
      <c r="D221" s="2"/>
      <c r="E221" s="24" t="s">
        <v>50</v>
      </c>
      <c r="F221" s="24" t="s">
        <v>51</v>
      </c>
      <c r="G221" s="146" t="s">
        <v>52</v>
      </c>
      <c r="H221" s="117" t="s">
        <v>53</v>
      </c>
    </row>
    <row r="222" spans="2:14">
      <c r="B222" s="5" t="s">
        <v>55</v>
      </c>
      <c r="C222" s="5" t="s">
        <v>56</v>
      </c>
      <c r="D222" s="5" t="s">
        <v>57</v>
      </c>
      <c r="E222" s="22" t="s">
        <v>58</v>
      </c>
      <c r="F222" s="22" t="s">
        <v>59</v>
      </c>
      <c r="G222" s="147" t="s">
        <v>60</v>
      </c>
      <c r="H222" s="118" t="s">
        <v>61</v>
      </c>
      <c r="I222" t="s">
        <v>116</v>
      </c>
    </row>
    <row r="223" spans="2:14">
      <c r="B223" s="2" t="s">
        <v>64</v>
      </c>
      <c r="C223" s="2" t="s">
        <v>65</v>
      </c>
      <c r="D223" s="23" t="s">
        <v>66</v>
      </c>
      <c r="E223" s="71">
        <f>E123</f>
        <v>0.68566860896714099</v>
      </c>
      <c r="F223" s="71">
        <f t="shared" ref="E223:H228" si="29">F123</f>
        <v>0.51380397576386716</v>
      </c>
      <c r="G223" s="151">
        <f t="shared" si="29"/>
        <v>0.30720155036046082</v>
      </c>
      <c r="H223" s="126">
        <f t="shared" si="29"/>
        <v>0.27932061950789189</v>
      </c>
    </row>
    <row r="224" spans="2:14">
      <c r="B224" s="2" t="s">
        <v>64</v>
      </c>
      <c r="C224" s="2" t="s">
        <v>68</v>
      </c>
      <c r="D224" s="23" t="s">
        <v>66</v>
      </c>
      <c r="E224" s="71">
        <f t="shared" si="29"/>
        <v>0.67522856945335996</v>
      </c>
      <c r="F224" s="71">
        <f t="shared" si="29"/>
        <v>0.50219117505071253</v>
      </c>
      <c r="G224" s="151">
        <f t="shared" si="29"/>
        <v>0.29658660287935856</v>
      </c>
      <c r="H224" s="126">
        <f t="shared" si="29"/>
        <v>0.27492931077241506</v>
      </c>
    </row>
    <row r="225" spans="2:14">
      <c r="B225" s="2" t="s">
        <v>64</v>
      </c>
      <c r="C225" s="2" t="s">
        <v>69</v>
      </c>
      <c r="D225" s="23" t="s">
        <v>66</v>
      </c>
      <c r="E225" s="71">
        <f t="shared" si="29"/>
        <v>0.72218866215613942</v>
      </c>
      <c r="F225" s="71">
        <f t="shared" si="29"/>
        <v>0.54117681934778283</v>
      </c>
      <c r="G225" s="151">
        <f t="shared" si="29"/>
        <v>0.32358361825453946</v>
      </c>
      <c r="H225" s="126">
        <f t="shared" si="29"/>
        <v>0.29403064341986224</v>
      </c>
    </row>
    <row r="226" spans="2:14">
      <c r="B226" s="2" t="s">
        <v>70</v>
      </c>
      <c r="C226" s="2" t="s">
        <v>65</v>
      </c>
      <c r="D226" s="23" t="s">
        <v>66</v>
      </c>
      <c r="E226" s="71">
        <f t="shared" si="29"/>
        <v>0.17055072867650856</v>
      </c>
      <c r="F226" s="71">
        <f t="shared" si="29"/>
        <v>0.12498375873689548</v>
      </c>
      <c r="G226" s="151">
        <f t="shared" si="29"/>
        <v>7.3988308031073174E-2</v>
      </c>
      <c r="H226" s="126">
        <f t="shared" si="29"/>
        <v>6.7846722625411679E-2</v>
      </c>
    </row>
    <row r="227" spans="2:14">
      <c r="B227" s="2" t="s">
        <v>70</v>
      </c>
      <c r="C227" s="2" t="s">
        <v>68</v>
      </c>
      <c r="D227" s="23" t="s">
        <v>66</v>
      </c>
      <c r="E227" s="71">
        <f t="shared" si="29"/>
        <v>0.1757436583570926</v>
      </c>
      <c r="F227" s="71">
        <f t="shared" si="29"/>
        <v>0.12767488391463719</v>
      </c>
      <c r="G227" s="151">
        <f t="shared" si="29"/>
        <v>7.2998593383306457E-2</v>
      </c>
      <c r="H227" s="126">
        <f t="shared" si="29"/>
        <v>6.5971363918710724E-2</v>
      </c>
    </row>
    <row r="228" spans="2:14">
      <c r="B228" s="2" t="s">
        <v>70</v>
      </c>
      <c r="C228" s="2" t="s">
        <v>69</v>
      </c>
      <c r="D228" s="23" t="s">
        <v>66</v>
      </c>
      <c r="E228" s="71">
        <f t="shared" si="29"/>
        <v>0.17963068933881807</v>
      </c>
      <c r="F228" s="71">
        <f t="shared" si="29"/>
        <v>0.13164002699144814</v>
      </c>
      <c r="G228" s="151">
        <f t="shared" si="29"/>
        <v>7.7933090172070785E-2</v>
      </c>
      <c r="H228" s="126">
        <f t="shared" si="29"/>
        <v>7.1412980939087975E-2</v>
      </c>
    </row>
    <row r="229" spans="2:14">
      <c r="B229" s="2" t="s">
        <v>64</v>
      </c>
      <c r="C229" s="2" t="s">
        <v>65</v>
      </c>
      <c r="D229" s="23" t="s">
        <v>71</v>
      </c>
      <c r="E229" s="91">
        <f>E200</f>
        <v>0.39609633758270535</v>
      </c>
      <c r="F229" s="91">
        <f t="shared" ref="E229:H230" si="30">F200</f>
        <v>0.44341338995853768</v>
      </c>
      <c r="G229" s="157">
        <f t="shared" si="30"/>
        <v>0.44341338995853768</v>
      </c>
      <c r="H229" s="138">
        <f t="shared" si="30"/>
        <v>0.44952318473991004</v>
      </c>
      <c r="J229" s="92"/>
      <c r="K229" s="92"/>
      <c r="L229" s="92"/>
      <c r="M229" s="92"/>
      <c r="N229" s="92"/>
    </row>
    <row r="230" spans="2:14">
      <c r="B230" s="2" t="s">
        <v>64</v>
      </c>
      <c r="C230" s="2" t="s">
        <v>68</v>
      </c>
      <c r="D230" s="23" t="s">
        <v>71</v>
      </c>
      <c r="E230" s="91">
        <f t="shared" si="30"/>
        <v>0.39609633758270535</v>
      </c>
      <c r="F230" s="91">
        <f t="shared" si="30"/>
        <v>0.44341338995853768</v>
      </c>
      <c r="G230" s="157">
        <f t="shared" si="30"/>
        <v>0.44341338995853768</v>
      </c>
      <c r="H230" s="138">
        <f t="shared" si="30"/>
        <v>0.44952318473991004</v>
      </c>
      <c r="J230" s="92"/>
      <c r="K230" s="92"/>
      <c r="L230" s="92"/>
      <c r="M230" s="92"/>
      <c r="N230" s="92"/>
    </row>
    <row r="231" spans="2:14">
      <c r="B231" s="2" t="s">
        <v>64</v>
      </c>
      <c r="C231" s="2" t="s">
        <v>69</v>
      </c>
      <c r="D231" s="23" t="s">
        <v>71</v>
      </c>
      <c r="E231" s="71">
        <f>E131</f>
        <v>0.44714252654828951</v>
      </c>
      <c r="F231" s="71">
        <f>F131</f>
        <v>0.49831961825624466</v>
      </c>
      <c r="G231" s="151">
        <f>G131</f>
        <v>0.49831961825624466</v>
      </c>
      <c r="H231" s="126">
        <f>H131</f>
        <v>0.50320716577970881</v>
      </c>
      <c r="J231" s="92"/>
      <c r="K231" s="92"/>
      <c r="L231" s="92"/>
      <c r="M231" s="92"/>
      <c r="N231" s="92"/>
    </row>
    <row r="232" spans="2:14">
      <c r="B232" s="2" t="s">
        <v>70</v>
      </c>
      <c r="C232" s="2" t="s">
        <v>65</v>
      </c>
      <c r="D232" s="23" t="s">
        <v>71</v>
      </c>
      <c r="E232" s="91">
        <f t="shared" ref="E232:H233" si="31">E202</f>
        <v>0.29609867345943708</v>
      </c>
      <c r="F232" s="91">
        <f t="shared" si="31"/>
        <v>0.301935303340645</v>
      </c>
      <c r="G232" s="157">
        <f t="shared" si="31"/>
        <v>0.301935303340645</v>
      </c>
      <c r="H232" s="138">
        <f t="shared" si="31"/>
        <v>0.3097895156107382</v>
      </c>
      <c r="J232" s="92"/>
      <c r="K232" s="92"/>
      <c r="L232" s="92"/>
      <c r="M232" s="92"/>
      <c r="N232" s="92"/>
    </row>
    <row r="233" spans="2:14">
      <c r="B233" s="2" t="s">
        <v>70</v>
      </c>
      <c r="C233" s="2" t="s">
        <v>68</v>
      </c>
      <c r="D233" s="23" t="s">
        <v>71</v>
      </c>
      <c r="E233" s="91">
        <f t="shared" si="31"/>
        <v>0.29609867345943708</v>
      </c>
      <c r="F233" s="91">
        <f t="shared" si="31"/>
        <v>0.301935303340645</v>
      </c>
      <c r="G233" s="157">
        <f t="shared" si="31"/>
        <v>0.301935303340645</v>
      </c>
      <c r="H233" s="138">
        <f t="shared" si="31"/>
        <v>0.3097895156107382</v>
      </c>
      <c r="J233" s="92"/>
      <c r="K233" s="92"/>
      <c r="L233" s="92"/>
      <c r="M233" s="92"/>
      <c r="N233" s="92"/>
    </row>
    <row r="234" spans="2:14">
      <c r="B234" s="2" t="s">
        <v>70</v>
      </c>
      <c r="C234" s="2" t="s">
        <v>69</v>
      </c>
      <c r="D234" s="23" t="s">
        <v>71</v>
      </c>
      <c r="E234" s="71">
        <f>E134</f>
        <v>0.33663741221735122</v>
      </c>
      <c r="F234" s="71">
        <f>F134</f>
        <v>0.34464546567941629</v>
      </c>
      <c r="G234" s="151">
        <f>G134</f>
        <v>0.34464546567941629</v>
      </c>
      <c r="H234" s="126">
        <f>H134</f>
        <v>0.35122560934269692</v>
      </c>
      <c r="J234" s="92"/>
      <c r="K234" s="92"/>
      <c r="L234" s="92"/>
      <c r="M234" s="92"/>
      <c r="N234" s="92"/>
    </row>
    <row r="235" spans="2:14">
      <c r="E235" s="26"/>
      <c r="F235" s="26"/>
      <c r="G235" s="26"/>
      <c r="H235" s="124"/>
    </row>
    <row r="236" spans="2:14">
      <c r="B236" s="67" t="s">
        <v>72</v>
      </c>
      <c r="C236" s="68"/>
      <c r="D236" s="68"/>
      <c r="E236" s="68"/>
      <c r="F236" s="68"/>
      <c r="G236" s="68"/>
      <c r="H236" s="121"/>
    </row>
    <row r="237" spans="2:14" ht="25.5">
      <c r="B237" s="2"/>
      <c r="C237" s="2"/>
      <c r="D237" s="2"/>
      <c r="E237" s="24" t="s">
        <v>50</v>
      </c>
      <c r="F237" s="24" t="s">
        <v>51</v>
      </c>
      <c r="G237" s="146" t="s">
        <v>52</v>
      </c>
      <c r="H237" s="117" t="s">
        <v>53</v>
      </c>
    </row>
    <row r="238" spans="2:14">
      <c r="B238" s="5"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 t="s">
        <v>64</v>
      </c>
      <c r="C240" s="2" t="s">
        <v>65</v>
      </c>
      <c r="D240" s="23" t="s">
        <v>66</v>
      </c>
      <c r="E240" s="69">
        <f>(E223*'TDCV Values'!$C$4)</f>
        <v>1988.4389660047088</v>
      </c>
      <c r="F240" s="69">
        <f>(F223*'TDCV Values'!$C$4)</f>
        <v>1490.0315297152147</v>
      </c>
      <c r="G240" s="149">
        <f>(G223*'TDCV Values'!$C$4)</f>
        <v>890.88449604533639</v>
      </c>
      <c r="H240" s="122">
        <f>(H223*'TDCV Values'!$D$4)</f>
        <v>810.02979657288643</v>
      </c>
    </row>
    <row r="241" spans="2:14">
      <c r="B241" s="2" t="s">
        <v>64</v>
      </c>
      <c r="C241" s="2" t="s">
        <v>68</v>
      </c>
      <c r="D241" s="23" t="s">
        <v>66</v>
      </c>
      <c r="E241" s="69">
        <f>(E224*'TDCV Values'!$C$4)</f>
        <v>1958.162851414744</v>
      </c>
      <c r="F241" s="69">
        <f>(F224*'TDCV Values'!$C$4)</f>
        <v>1456.3544076470664</v>
      </c>
      <c r="G241" s="149">
        <f>(G224*'TDCV Values'!$C$4)</f>
        <v>860.10114835013985</v>
      </c>
      <c r="H241" s="122">
        <f>(H224*'TDCV Values'!$D$4)</f>
        <v>797.29500124000367</v>
      </c>
    </row>
    <row r="242" spans="2:14">
      <c r="B242" s="2" t="s">
        <v>64</v>
      </c>
      <c r="C242" s="2" t="s">
        <v>69</v>
      </c>
      <c r="D242" s="23" t="s">
        <v>66</v>
      </c>
      <c r="E242" s="69">
        <f>(E225*'TDCV Values'!$C$4)</f>
        <v>2094.3471202528044</v>
      </c>
      <c r="F242" s="69">
        <f>(F225*'TDCV Values'!$C$4)</f>
        <v>1569.4127761085701</v>
      </c>
      <c r="G242" s="149">
        <f>(G225*'TDCV Values'!$C$4)</f>
        <v>938.39249293816442</v>
      </c>
      <c r="H242" s="122">
        <f>(H225*'TDCV Values'!$D$4)</f>
        <v>852.68886591760054</v>
      </c>
    </row>
    <row r="243" spans="2:14">
      <c r="B243" s="2" t="s">
        <v>70</v>
      </c>
      <c r="C243" s="2" t="s">
        <v>65</v>
      </c>
      <c r="D243" s="23" t="s">
        <v>66</v>
      </c>
      <c r="E243" s="69">
        <f>(E226*'TDCV Values'!$C$5)</f>
        <v>2046.6087441181028</v>
      </c>
      <c r="F243" s="69">
        <f>(F226*'TDCV Values'!$C$5)</f>
        <v>1499.8051048427458</v>
      </c>
      <c r="G243" s="149">
        <f>(G226*'TDCV Values'!$C$5)</f>
        <v>887.85969637287815</v>
      </c>
      <c r="H243" s="122">
        <f>(H226*'TDCV Values'!$D$5)</f>
        <v>814.16067150494018</v>
      </c>
    </row>
    <row r="244" spans="2:14">
      <c r="B244" s="2" t="s">
        <v>70</v>
      </c>
      <c r="C244" s="2" t="s">
        <v>68</v>
      </c>
      <c r="D244" s="23" t="s">
        <v>66</v>
      </c>
      <c r="E244" s="69">
        <f>(E227*'TDCV Values'!$C$5)</f>
        <v>2108.9239002851114</v>
      </c>
      <c r="F244" s="69">
        <f>(F227*'TDCV Values'!$C$5)</f>
        <v>1532.0986069756464</v>
      </c>
      <c r="G244" s="149">
        <f>(G227*'TDCV Values'!$C$5)</f>
        <v>875.98312059967748</v>
      </c>
      <c r="H244" s="122">
        <f>(H227*'TDCV Values'!$D$5)</f>
        <v>791.65636702452866</v>
      </c>
    </row>
    <row r="245" spans="2:14">
      <c r="B245" s="2" t="s">
        <v>70</v>
      </c>
      <c r="C245" s="2" t="s">
        <v>69</v>
      </c>
      <c r="D245" s="23" t="s">
        <v>66</v>
      </c>
      <c r="E245" s="69">
        <f>(E228*'TDCV Values'!$C$5)</f>
        <v>2155.5682720658169</v>
      </c>
      <c r="F245" s="69">
        <f>(F228*'TDCV Values'!$C$5)</f>
        <v>1579.6803238973778</v>
      </c>
      <c r="G245" s="149">
        <f>(G228*'TDCV Values'!$C$5)</f>
        <v>935.19708206484938</v>
      </c>
      <c r="H245" s="122">
        <f>(H228*'TDCV Values'!$D$5)</f>
        <v>856.95577126905573</v>
      </c>
    </row>
    <row r="246" spans="2:14">
      <c r="B246" s="241" t="s">
        <v>75</v>
      </c>
      <c r="C246" s="255"/>
      <c r="D246" s="255"/>
      <c r="E246" s="255"/>
      <c r="F246" s="255"/>
      <c r="G246" s="255"/>
      <c r="H246" s="255"/>
      <c r="I246" t="s">
        <v>76</v>
      </c>
    </row>
    <row r="247" spans="2:14">
      <c r="B247" s="2" t="s">
        <v>64</v>
      </c>
      <c r="C247" s="2" t="s">
        <v>65</v>
      </c>
      <c r="D247" s="23" t="s">
        <v>71</v>
      </c>
      <c r="E247" s="16">
        <f>E229*365</f>
        <v>144.57516321768745</v>
      </c>
      <c r="F247" s="16">
        <f t="shared" ref="E247:H252" si="32">F229*365</f>
        <v>161.84588733486626</v>
      </c>
      <c r="G247" s="150">
        <f t="shared" si="32"/>
        <v>161.84588733486626</v>
      </c>
      <c r="H247" s="123">
        <f t="shared" si="32"/>
        <v>164.07596243006716</v>
      </c>
      <c r="J247" s="56"/>
      <c r="K247" s="56"/>
      <c r="L247" s="56"/>
      <c r="M247" s="56"/>
      <c r="N247" s="56"/>
    </row>
    <row r="248" spans="2:14">
      <c r="B248" s="2" t="s">
        <v>64</v>
      </c>
      <c r="C248" s="2" t="s">
        <v>68</v>
      </c>
      <c r="D248" s="23" t="s">
        <v>71</v>
      </c>
      <c r="E248" s="16">
        <f>E230*365</f>
        <v>144.57516321768745</v>
      </c>
      <c r="F248" s="16">
        <f t="shared" si="32"/>
        <v>161.84588733486626</v>
      </c>
      <c r="G248" s="150">
        <f t="shared" si="32"/>
        <v>161.84588733486626</v>
      </c>
      <c r="H248" s="123">
        <f t="shared" si="32"/>
        <v>164.07596243006716</v>
      </c>
      <c r="J248" s="56"/>
      <c r="K248" s="56"/>
      <c r="L248" s="56"/>
      <c r="M248" s="56"/>
      <c r="N248" s="56"/>
    </row>
    <row r="249" spans="2:14">
      <c r="B249" s="2" t="s">
        <v>64</v>
      </c>
      <c r="C249" s="2" t="s">
        <v>69</v>
      </c>
      <c r="D249" s="23" t="s">
        <v>71</v>
      </c>
      <c r="E249" s="16">
        <f t="shared" si="32"/>
        <v>163.20702219012568</v>
      </c>
      <c r="F249" s="16">
        <f t="shared" si="32"/>
        <v>181.88666066352931</v>
      </c>
      <c r="G249" s="150">
        <f t="shared" si="32"/>
        <v>181.88666066352931</v>
      </c>
      <c r="H249" s="123">
        <f t="shared" si="32"/>
        <v>183.67061550959372</v>
      </c>
      <c r="J249" s="56"/>
      <c r="K249" s="56"/>
      <c r="L249" s="56"/>
      <c r="M249" s="56"/>
      <c r="N249" s="56"/>
    </row>
    <row r="250" spans="2:14">
      <c r="B250" s="2" t="s">
        <v>70</v>
      </c>
      <c r="C250" s="2" t="s">
        <v>65</v>
      </c>
      <c r="D250" s="23" t="s">
        <v>71</v>
      </c>
      <c r="E250" s="16">
        <f>E232*365</f>
        <v>108.07601581269454</v>
      </c>
      <c r="F250" s="16">
        <f t="shared" si="32"/>
        <v>110.20638571933543</v>
      </c>
      <c r="G250" s="150">
        <f t="shared" si="32"/>
        <v>110.20638571933543</v>
      </c>
      <c r="H250" s="123">
        <f t="shared" si="32"/>
        <v>113.07317319791944</v>
      </c>
      <c r="J250" s="56"/>
      <c r="K250" s="56"/>
      <c r="L250" s="56"/>
      <c r="M250" s="56"/>
      <c r="N250" s="56"/>
    </row>
    <row r="251" spans="2:14">
      <c r="B251" s="2" t="s">
        <v>70</v>
      </c>
      <c r="C251" s="2" t="s">
        <v>68</v>
      </c>
      <c r="D251" s="23" t="s">
        <v>71</v>
      </c>
      <c r="E251" s="16">
        <f>E233*365</f>
        <v>108.07601581269454</v>
      </c>
      <c r="F251" s="16">
        <f t="shared" si="32"/>
        <v>110.20638571933543</v>
      </c>
      <c r="G251" s="150">
        <f t="shared" si="32"/>
        <v>110.20638571933543</v>
      </c>
      <c r="H251" s="123">
        <f t="shared" si="32"/>
        <v>113.07317319791944</v>
      </c>
      <c r="J251" s="56"/>
      <c r="K251" s="56"/>
      <c r="L251" s="56"/>
      <c r="M251" s="56"/>
      <c r="N251" s="56"/>
    </row>
    <row r="252" spans="2:14">
      <c r="B252" s="2" t="s">
        <v>70</v>
      </c>
      <c r="C252" s="2" t="s">
        <v>69</v>
      </c>
      <c r="D252" s="23" t="s">
        <v>71</v>
      </c>
      <c r="E252" s="16">
        <f>E234*365</f>
        <v>122.87265545933319</v>
      </c>
      <c r="F252" s="16">
        <f t="shared" si="32"/>
        <v>125.79559497298695</v>
      </c>
      <c r="G252" s="150">
        <f t="shared" si="32"/>
        <v>125.79559497298695</v>
      </c>
      <c r="H252" s="123">
        <f t="shared" si="32"/>
        <v>128.19734741008438</v>
      </c>
      <c r="J252" s="56"/>
      <c r="K252" s="56"/>
      <c r="L252" s="56"/>
      <c r="M252" s="56"/>
      <c r="N252" s="56"/>
    </row>
    <row r="253" spans="2:14">
      <c r="B253" s="241" t="s">
        <v>77</v>
      </c>
      <c r="C253" s="242"/>
      <c r="D253" s="242"/>
      <c r="E253" s="242"/>
      <c r="F253" s="242"/>
      <c r="G253" s="242"/>
      <c r="H253" s="242"/>
      <c r="I253" t="s">
        <v>78</v>
      </c>
    </row>
    <row r="254" spans="2:14">
      <c r="B254" s="2" t="s">
        <v>64</v>
      </c>
      <c r="C254" s="2" t="s">
        <v>65</v>
      </c>
      <c r="D254" s="2"/>
      <c r="E254" s="16">
        <f>E240+E247</f>
        <v>2133.0141292223961</v>
      </c>
      <c r="F254" s="16">
        <f t="shared" ref="E254:H259" si="33">F240+F247</f>
        <v>1651.877417050081</v>
      </c>
      <c r="G254" s="150">
        <f t="shared" si="33"/>
        <v>1052.7303833802027</v>
      </c>
      <c r="H254" s="123">
        <f t="shared" si="33"/>
        <v>974.10575900295362</v>
      </c>
      <c r="J254" s="56"/>
      <c r="K254" s="56"/>
      <c r="L254" s="56"/>
      <c r="M254" s="56"/>
      <c r="N254" s="56"/>
    </row>
    <row r="255" spans="2:14">
      <c r="B255" s="2" t="s">
        <v>64</v>
      </c>
      <c r="C255" s="2" t="s">
        <v>68</v>
      </c>
      <c r="D255" s="2"/>
      <c r="E255" s="16">
        <f>E241+E248</f>
        <v>2102.7380146324313</v>
      </c>
      <c r="F255" s="16">
        <f t="shared" si="33"/>
        <v>1618.2002949819328</v>
      </c>
      <c r="G255" s="150">
        <f t="shared" si="33"/>
        <v>1021.9470356850061</v>
      </c>
      <c r="H255" s="123">
        <f t="shared" si="33"/>
        <v>961.37096367007086</v>
      </c>
      <c r="J255" s="56"/>
      <c r="K255" s="56"/>
      <c r="L255" s="56"/>
      <c r="M255" s="56"/>
      <c r="N255" s="56"/>
    </row>
    <row r="256" spans="2:14">
      <c r="B256" s="2" t="s">
        <v>64</v>
      </c>
      <c r="C256" s="2" t="s">
        <v>69</v>
      </c>
      <c r="D256" s="2"/>
      <c r="E256" s="16">
        <f t="shared" si="33"/>
        <v>2257.5541424429302</v>
      </c>
      <c r="F256" s="16">
        <f t="shared" si="33"/>
        <v>1751.2994367720994</v>
      </c>
      <c r="G256" s="150">
        <f t="shared" si="33"/>
        <v>1120.2791536016937</v>
      </c>
      <c r="H256" s="123">
        <f>H242+H249</f>
        <v>1036.3594814271942</v>
      </c>
      <c r="J256" s="56"/>
      <c r="K256" s="56"/>
      <c r="L256" s="56"/>
      <c r="M256" s="56"/>
      <c r="N256" s="56"/>
    </row>
    <row r="257" spans="2:14">
      <c r="B257" s="2" t="s">
        <v>70</v>
      </c>
      <c r="C257" s="2" t="s">
        <v>65</v>
      </c>
      <c r="D257" s="2"/>
      <c r="E257" s="16">
        <f t="shared" si="33"/>
        <v>2154.6847599307971</v>
      </c>
      <c r="F257" s="16">
        <f t="shared" si="33"/>
        <v>1610.0114905620812</v>
      </c>
      <c r="G257" s="150">
        <f>G243+G250</f>
        <v>998.06608209221361</v>
      </c>
      <c r="H257" s="123">
        <f t="shared" si="33"/>
        <v>927.23384470285964</v>
      </c>
      <c r="J257" s="56"/>
      <c r="K257" s="56"/>
      <c r="L257" s="56"/>
      <c r="M257" s="56"/>
      <c r="N257" s="56"/>
    </row>
    <row r="258" spans="2:14">
      <c r="B258" s="2" t="s">
        <v>70</v>
      </c>
      <c r="C258" s="2" t="s">
        <v>68</v>
      </c>
      <c r="D258" s="2"/>
      <c r="E258" s="16">
        <f t="shared" si="33"/>
        <v>2216.9999160978059</v>
      </c>
      <c r="F258" s="16">
        <f t="shared" si="33"/>
        <v>1642.3049926949818</v>
      </c>
      <c r="G258" s="150">
        <f t="shared" si="33"/>
        <v>986.18950631901293</v>
      </c>
      <c r="H258" s="123">
        <f t="shared" si="33"/>
        <v>904.72954022244812</v>
      </c>
      <c r="J258" s="56"/>
      <c r="K258" s="56"/>
      <c r="L258" s="56"/>
      <c r="M258" s="56"/>
      <c r="N258" s="56"/>
    </row>
    <row r="259" spans="2:14">
      <c r="B259" s="2" t="s">
        <v>70</v>
      </c>
      <c r="C259" s="2" t="s">
        <v>69</v>
      </c>
      <c r="D259" s="2"/>
      <c r="E259" s="16">
        <f>E245+E252</f>
        <v>2278.4409275251501</v>
      </c>
      <c r="F259" s="16">
        <f t="shared" si="33"/>
        <v>1705.4759188703647</v>
      </c>
      <c r="G259" s="150">
        <f t="shared" si="33"/>
        <v>1060.9926770378363</v>
      </c>
      <c r="H259" s="123">
        <f t="shared" si="33"/>
        <v>985.15311867914011</v>
      </c>
      <c r="J259" s="56"/>
      <c r="K259" s="56"/>
      <c r="L259" s="56"/>
      <c r="M259" s="56"/>
      <c r="N259" s="56"/>
    </row>
    <row r="260" spans="2:14">
      <c r="B260" s="251" t="s">
        <v>77</v>
      </c>
      <c r="C260" s="251"/>
      <c r="D260" s="251"/>
      <c r="E260" s="251"/>
      <c r="F260" s="251"/>
      <c r="G260" s="251"/>
      <c r="H260" s="251"/>
      <c r="I260" t="s">
        <v>79</v>
      </c>
    </row>
    <row r="261" spans="2:14">
      <c r="B261" s="2" t="s">
        <v>80</v>
      </c>
      <c r="C261" s="2" t="s">
        <v>65</v>
      </c>
      <c r="D261" s="2"/>
      <c r="E261" s="16">
        <f>E254+E257</f>
        <v>4287.6988891531928</v>
      </c>
      <c r="F261" s="16">
        <f t="shared" ref="F261:H261" si="34">F254+F257</f>
        <v>3261.8889076121623</v>
      </c>
      <c r="G261" s="150">
        <f>G254+G257</f>
        <v>2050.7964654724165</v>
      </c>
      <c r="H261" s="123">
        <f t="shared" si="34"/>
        <v>1901.3396037058133</v>
      </c>
      <c r="J261" s="56"/>
      <c r="K261" s="56"/>
      <c r="L261" s="56"/>
      <c r="M261" s="56"/>
      <c r="N261" s="56"/>
    </row>
    <row r="262" spans="2:14">
      <c r="B262" s="2" t="s">
        <v>80</v>
      </c>
      <c r="C262" s="2" t="s">
        <v>68</v>
      </c>
      <c r="D262" s="2"/>
      <c r="E262" s="16">
        <f t="shared" ref="E262:H263" si="35">E255+E258</f>
        <v>4319.7379307302372</v>
      </c>
      <c r="F262" s="16">
        <f t="shared" si="35"/>
        <v>3260.5052876769146</v>
      </c>
      <c r="G262" s="150">
        <f>G255+G258</f>
        <v>2008.136542004019</v>
      </c>
      <c r="H262" s="123">
        <f t="shared" si="35"/>
        <v>1866.1005038925191</v>
      </c>
      <c r="J262" s="56"/>
      <c r="K262" s="56"/>
      <c r="L262" s="56"/>
      <c r="M262" s="56"/>
      <c r="N262" s="56"/>
    </row>
    <row r="263" spans="2:14">
      <c r="B263" s="2" t="s">
        <v>80</v>
      </c>
      <c r="C263" s="2" t="s">
        <v>69</v>
      </c>
      <c r="D263" s="2"/>
      <c r="E263" s="16">
        <f t="shared" si="35"/>
        <v>4535.9950699680803</v>
      </c>
      <c r="F263" s="16">
        <f t="shared" si="35"/>
        <v>3456.7753556424641</v>
      </c>
      <c r="G263" s="150">
        <f>G256+G259</f>
        <v>2181.27183063953</v>
      </c>
      <c r="H263" s="123">
        <f t="shared" si="35"/>
        <v>2021.5126001063343</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
      <c r="C266" s="2"/>
      <c r="D266" s="2"/>
      <c r="E266" s="24" t="s">
        <v>50</v>
      </c>
      <c r="F266" s="24" t="s">
        <v>51</v>
      </c>
      <c r="G266" s="146" t="s">
        <v>52</v>
      </c>
      <c r="H266" s="117" t="s">
        <v>53</v>
      </c>
    </row>
    <row r="267" spans="2:14">
      <c r="B267" s="5"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 t="s">
        <v>64</v>
      </c>
      <c r="C269" s="2" t="s">
        <v>65</v>
      </c>
      <c r="D269" s="2"/>
      <c r="E269" s="69">
        <f t="shared" ref="E269:H274" si="36">E254-E38</f>
        <v>2.4586764370560559</v>
      </c>
      <c r="F269" s="69">
        <f t="shared" si="36"/>
        <v>2.4940916478053623</v>
      </c>
      <c r="G269" s="149">
        <f t="shared" si="36"/>
        <v>2.4940916478053623</v>
      </c>
      <c r="H269" s="122">
        <f t="shared" si="36"/>
        <v>3.4036939500093695</v>
      </c>
      <c r="J269" s="56"/>
      <c r="K269" s="56"/>
      <c r="L269" s="56"/>
      <c r="M269" s="56"/>
      <c r="N269" s="56"/>
    </row>
    <row r="270" spans="2:14">
      <c r="B270" s="2" t="s">
        <v>64</v>
      </c>
      <c r="C270" s="2" t="s">
        <v>68</v>
      </c>
      <c r="D270" s="2"/>
      <c r="E270" s="69">
        <f t="shared" si="36"/>
        <v>-16.120234359112146</v>
      </c>
      <c r="F270" s="69">
        <f t="shared" si="36"/>
        <v>-16.34093736544105</v>
      </c>
      <c r="G270" s="149">
        <f t="shared" si="36"/>
        <v>-16.340937365441278</v>
      </c>
      <c r="H270" s="122">
        <f t="shared" si="36"/>
        <v>-22.009461099054079</v>
      </c>
      <c r="J270" s="56"/>
      <c r="K270" s="56"/>
      <c r="L270" s="56"/>
      <c r="M270" s="56"/>
      <c r="N270" s="56"/>
    </row>
    <row r="271" spans="2:14">
      <c r="B271" s="2" t="s">
        <v>64</v>
      </c>
      <c r="C271" s="2" t="s">
        <v>69</v>
      </c>
      <c r="D271" s="2"/>
      <c r="E271" s="69">
        <f t="shared" si="36"/>
        <v>0.4959876914808774</v>
      </c>
      <c r="F271" s="69">
        <f t="shared" si="36"/>
        <v>0.4959876914808774</v>
      </c>
      <c r="G271" s="149">
        <f t="shared" si="36"/>
        <v>0.4959876914808774</v>
      </c>
      <c r="H271" s="122">
        <f t="shared" si="36"/>
        <v>0.4959876914808774</v>
      </c>
      <c r="J271" s="56"/>
      <c r="K271" s="56"/>
      <c r="L271" s="56"/>
      <c r="M271" s="56"/>
      <c r="N271" s="56"/>
    </row>
    <row r="272" spans="2:14">
      <c r="B272" s="2" t="s">
        <v>70</v>
      </c>
      <c r="C272" s="2" t="s">
        <v>65</v>
      </c>
      <c r="D272" s="2"/>
      <c r="E272" s="69">
        <f t="shared" si="36"/>
        <v>4.1050864436037955</v>
      </c>
      <c r="F272" s="69">
        <f t="shared" si="36"/>
        <v>3.948513889562264</v>
      </c>
      <c r="G272" s="149">
        <f t="shared" si="36"/>
        <v>3.948513889562264</v>
      </c>
      <c r="H272" s="122">
        <f t="shared" si="36"/>
        <v>4.9448592258871713</v>
      </c>
      <c r="J272" s="56"/>
      <c r="K272" s="56"/>
      <c r="L272" s="56"/>
      <c r="M272" s="56"/>
      <c r="N272" s="56"/>
    </row>
    <row r="273" spans="1:14">
      <c r="B273" s="2" t="s">
        <v>70</v>
      </c>
      <c r="C273" s="2" t="s">
        <v>68</v>
      </c>
      <c r="D273" s="2"/>
      <c r="E273" s="69">
        <f t="shared" si="36"/>
        <v>-28.829799862882282</v>
      </c>
      <c r="F273" s="69">
        <f t="shared" si="36"/>
        <v>-27.760046463703702</v>
      </c>
      <c r="G273" s="149">
        <f t="shared" si="36"/>
        <v>-27.760046463703702</v>
      </c>
      <c r="H273" s="122">
        <f t="shared" si="36"/>
        <v>-34.567394129529021</v>
      </c>
      <c r="J273" s="56"/>
      <c r="K273" s="56"/>
      <c r="L273" s="56"/>
      <c r="M273" s="56"/>
      <c r="N273" s="56"/>
    </row>
    <row r="274" spans="1:14">
      <c r="B274" s="2" t="s">
        <v>70</v>
      </c>
      <c r="C274" s="2" t="s">
        <v>69</v>
      </c>
      <c r="D274" s="2"/>
      <c r="E274" s="69">
        <f t="shared" si="36"/>
        <v>0.45994739645811933</v>
      </c>
      <c r="F274" s="69">
        <f t="shared" si="36"/>
        <v>0.4599473964583467</v>
      </c>
      <c r="G274" s="149">
        <f t="shared" si="36"/>
        <v>0.4599473964583467</v>
      </c>
      <c r="H274" s="122">
        <f t="shared" si="36"/>
        <v>0.4599473964583467</v>
      </c>
      <c r="J274" s="56"/>
      <c r="K274" s="56"/>
      <c r="L274" s="56"/>
      <c r="M274" s="56"/>
      <c r="N274" s="56"/>
    </row>
    <row r="275" spans="1:14">
      <c r="B275" s="251" t="s">
        <v>77</v>
      </c>
      <c r="C275" s="251"/>
      <c r="D275" s="251"/>
      <c r="E275" s="251"/>
      <c r="F275" s="251"/>
      <c r="G275" s="251"/>
      <c r="H275" s="251"/>
    </row>
    <row r="276" spans="1:14">
      <c r="B276" s="2" t="s">
        <v>80</v>
      </c>
      <c r="C276" s="2" t="s">
        <v>65</v>
      </c>
      <c r="D276" s="2"/>
      <c r="E276" s="16">
        <f>E269+E272</f>
        <v>6.5637628806598514</v>
      </c>
      <c r="F276" s="16">
        <f t="shared" ref="F276:H276" si="37">F269+F272</f>
        <v>6.4426055373676263</v>
      </c>
      <c r="G276" s="150">
        <f>G269+G272</f>
        <v>6.4426055373676263</v>
      </c>
      <c r="H276" s="123">
        <f t="shared" si="37"/>
        <v>8.3485531758965408</v>
      </c>
      <c r="J276" s="56"/>
      <c r="K276" s="56"/>
      <c r="L276" s="56"/>
      <c r="M276" s="56"/>
      <c r="N276" s="56"/>
    </row>
    <row r="277" spans="1:14">
      <c r="B277" s="2" t="s">
        <v>80</v>
      </c>
      <c r="C277" s="2" t="s">
        <v>68</v>
      </c>
      <c r="D277" s="2"/>
      <c r="E277" s="16">
        <f t="shared" ref="E277:H278" si="38">E270+E273</f>
        <v>-44.950034221994429</v>
      </c>
      <c r="F277" s="16">
        <f t="shared" si="38"/>
        <v>-44.100983829144752</v>
      </c>
      <c r="G277" s="150">
        <f>G270+G273</f>
        <v>-44.10098382914498</v>
      </c>
      <c r="H277" s="123">
        <f t="shared" si="38"/>
        <v>-56.576855228583099</v>
      </c>
      <c r="J277" s="56"/>
      <c r="K277" s="56"/>
      <c r="L277" s="56"/>
      <c r="M277" s="56"/>
      <c r="N277" s="56"/>
    </row>
    <row r="278" spans="1:14">
      <c r="B278" s="2" t="s">
        <v>80</v>
      </c>
      <c r="C278" s="2" t="s">
        <v>69</v>
      </c>
      <c r="D278" s="2"/>
      <c r="E278" s="16">
        <f>E271+E274</f>
        <v>0.95593508793899673</v>
      </c>
      <c r="F278" s="16">
        <f t="shared" si="38"/>
        <v>0.9559350879392241</v>
      </c>
      <c r="G278" s="150">
        <f>G271+G274</f>
        <v>0.9559350879392241</v>
      </c>
      <c r="H278" s="123">
        <f t="shared" si="38"/>
        <v>0.9559350879392241</v>
      </c>
      <c r="I278" s="18"/>
      <c r="J278" s="56"/>
      <c r="K278" s="56"/>
      <c r="L278" s="56"/>
      <c r="M278" s="56"/>
      <c r="N278" s="56"/>
    </row>
    <row r="279" spans="1:14">
      <c r="E279" s="26"/>
      <c r="F279" s="26"/>
      <c r="G279" s="26"/>
      <c r="H279" s="124"/>
      <c r="I279" s="94"/>
    </row>
    <row r="280" spans="1:14" s="65" customFormat="1">
      <c r="A280" s="65" t="s">
        <v>118</v>
      </c>
      <c r="E280" s="70"/>
      <c r="F280" s="70"/>
      <c r="G280" s="70"/>
      <c r="H280" s="125"/>
    </row>
    <row r="281" spans="1:14" s="8" customFormat="1">
      <c r="E281" s="57"/>
      <c r="F281" s="57"/>
      <c r="G281" s="57"/>
      <c r="H281" s="140"/>
      <c r="J281" s="95"/>
      <c r="K281" s="95"/>
      <c r="L281" s="95"/>
    </row>
    <row r="282" spans="1:14">
      <c r="B282" s="8" t="s">
        <v>119</v>
      </c>
      <c r="E282" s="26"/>
      <c r="F282" s="26"/>
      <c r="G282" s="26"/>
      <c r="H282" s="124"/>
      <c r="I282" s="96"/>
      <c r="J282" s="97"/>
      <c r="K282" s="97"/>
      <c r="L282" s="97"/>
    </row>
    <row r="283" spans="1:14" ht="25.5">
      <c r="B283" s="2"/>
      <c r="C283" s="2"/>
      <c r="D283" s="2"/>
      <c r="E283" s="24" t="s">
        <v>50</v>
      </c>
      <c r="F283" s="24" t="s">
        <v>51</v>
      </c>
      <c r="G283" s="146" t="s">
        <v>52</v>
      </c>
      <c r="H283" s="117" t="s">
        <v>53</v>
      </c>
      <c r="I283" s="96"/>
      <c r="J283" s="97"/>
      <c r="K283" s="97"/>
      <c r="L283" s="97"/>
    </row>
    <row r="284" spans="1:14">
      <c r="B284" s="5" t="s">
        <v>55</v>
      </c>
      <c r="C284" s="5" t="s">
        <v>93</v>
      </c>
      <c r="D284" s="5" t="s">
        <v>57</v>
      </c>
      <c r="E284" s="22" t="s">
        <v>58</v>
      </c>
      <c r="F284" s="22" t="s">
        <v>59</v>
      </c>
      <c r="G284" s="147" t="s">
        <v>60</v>
      </c>
      <c r="H284" s="118" t="s">
        <v>61</v>
      </c>
      <c r="I284" t="s">
        <v>120</v>
      </c>
    </row>
    <row r="285" spans="1:14">
      <c r="B285" s="2" t="s">
        <v>64</v>
      </c>
      <c r="C285" s="2" t="s">
        <v>65</v>
      </c>
      <c r="D285" s="2" t="s">
        <v>66</v>
      </c>
      <c r="E285" s="98">
        <f>'Regional Cap levels'!F727</f>
        <v>6.9761181843575673E-3</v>
      </c>
      <c r="F285" s="98">
        <f>'Regional Cap levels'!G727</f>
        <v>5.2288037724121965E-3</v>
      </c>
      <c r="G285" s="158">
        <f>'Regional Cap levels'!H727</f>
        <v>3.1293284580344023E-3</v>
      </c>
      <c r="H285" s="141">
        <f>'Regional Cap levels'!I727</f>
        <v>2.8318871924419816E-3</v>
      </c>
      <c r="I285" s="99"/>
    </row>
    <row r="286" spans="1:14">
      <c r="B286" s="2" t="s">
        <v>64</v>
      </c>
      <c r="C286" s="2" t="s">
        <v>68</v>
      </c>
      <c r="D286" s="2" t="s">
        <v>66</v>
      </c>
      <c r="E286" s="100">
        <v>0</v>
      </c>
      <c r="F286" s="100">
        <v>0</v>
      </c>
      <c r="G286" s="159">
        <v>0</v>
      </c>
      <c r="H286" s="142">
        <v>0</v>
      </c>
      <c r="I286" s="99"/>
    </row>
    <row r="287" spans="1:14">
      <c r="B287" s="2" t="s">
        <v>64</v>
      </c>
      <c r="C287" s="2" t="s">
        <v>95</v>
      </c>
      <c r="D287" s="23" t="s">
        <v>66</v>
      </c>
      <c r="E287" s="98">
        <f>'Regional Cap levels'!F723</f>
        <v>2.7443492855513996E-2</v>
      </c>
      <c r="F287" s="98">
        <f>'Regional Cap levels'!G723</f>
        <v>2.0569697241201973E-2</v>
      </c>
      <c r="G287" s="158">
        <f>'Regional Cap levels'!H723</f>
        <v>1.2310528708242124E-2</v>
      </c>
      <c r="H287" s="141">
        <f>'Regional Cap levels'!I723</f>
        <v>1.1140418479100078E-2</v>
      </c>
      <c r="I287" s="99"/>
    </row>
    <row r="288" spans="1:14">
      <c r="B288" s="2" t="s">
        <v>70</v>
      </c>
      <c r="C288" s="2" t="s">
        <v>65</v>
      </c>
      <c r="D288" s="2" t="s">
        <v>66</v>
      </c>
      <c r="E288" s="98">
        <f>'Regional Cap levels'!F729</f>
        <v>1.6186170593373477E-3</v>
      </c>
      <c r="F288" s="98">
        <f>'Regional Cap levels'!G729</f>
        <v>1.1865634388777337E-3</v>
      </c>
      <c r="G288" s="158">
        <f>'Regional Cap levels'!H729</f>
        <v>7.0320697481568157E-4</v>
      </c>
      <c r="H288" s="141">
        <f>'Regional Cap levels'!I729</f>
        <v>2.4815695635375399E-3</v>
      </c>
      <c r="I288" s="99"/>
    </row>
    <row r="289" spans="2:10">
      <c r="B289" s="2" t="s">
        <v>70</v>
      </c>
      <c r="C289" s="2" t="s">
        <v>68</v>
      </c>
      <c r="D289" s="2" t="s">
        <v>66</v>
      </c>
      <c r="E289" s="100">
        <v>0</v>
      </c>
      <c r="F289" s="100">
        <v>0</v>
      </c>
      <c r="G289" s="159">
        <v>0</v>
      </c>
      <c r="H289" s="142">
        <v>0</v>
      </c>
      <c r="I289" s="99"/>
    </row>
    <row r="290" spans="2:10">
      <c r="B290" s="2" t="s">
        <v>70</v>
      </c>
      <c r="C290" s="2" t="s">
        <v>95</v>
      </c>
      <c r="D290" s="23" t="s">
        <v>66</v>
      </c>
      <c r="E290" s="98">
        <f>'Regional Cap levels'!F725</f>
        <v>6.7105850696541902E-3</v>
      </c>
      <c r="F290" s="98">
        <f>'Regional Cap levels'!G725</f>
        <v>4.9193444806458816E-3</v>
      </c>
      <c r="G290" s="158">
        <f>'Regional Cap levels'!H725</f>
        <v>2.9154086810420144E-3</v>
      </c>
      <c r="H290" s="141">
        <f>'Regional Cap levels'!I725</f>
        <v>2.6578053703101017E-3</v>
      </c>
      <c r="I290" s="99"/>
    </row>
    <row r="291" spans="2:10">
      <c r="B291" s="2" t="s">
        <v>64</v>
      </c>
      <c r="C291" s="2" t="s">
        <v>65</v>
      </c>
      <c r="D291" s="2" t="s">
        <v>71</v>
      </c>
      <c r="E291" s="98">
        <f>'Regional Cap levels'!F728</f>
        <v>3.8605497074710466E-3</v>
      </c>
      <c r="F291" s="98">
        <f>'Regional Cap levels'!G728</f>
        <v>4.3408814594926995E-3</v>
      </c>
      <c r="G291" s="158">
        <f>'Regional Cap levels'!H728</f>
        <v>4.3408814594926995E-3</v>
      </c>
      <c r="H291" s="141">
        <f>'Regional Cap levels'!I728</f>
        <v>4.3511723230987296E-3</v>
      </c>
      <c r="I291" s="99"/>
    </row>
    <row r="292" spans="2:10">
      <c r="B292" s="2" t="s">
        <v>64</v>
      </c>
      <c r="C292" s="2" t="s">
        <v>68</v>
      </c>
      <c r="D292" s="2" t="s">
        <v>71</v>
      </c>
      <c r="E292" s="100">
        <v>0</v>
      </c>
      <c r="F292" s="100">
        <v>0</v>
      </c>
      <c r="G292" s="159">
        <v>0</v>
      </c>
      <c r="H292" s="142">
        <v>0</v>
      </c>
      <c r="I292" s="99"/>
    </row>
    <row r="293" spans="2:10">
      <c r="B293" s="2" t="s">
        <v>64</v>
      </c>
      <c r="C293" s="2" t="s">
        <v>95</v>
      </c>
      <c r="D293" s="23" t="s">
        <v>71</v>
      </c>
      <c r="E293" s="98">
        <f>'Regional Cap levels'!F724</f>
        <v>1.5187094816269233E-2</v>
      </c>
      <c r="F293" s="98">
        <f>'Regional Cap levels'!G724</f>
        <v>1.70766816404203E-2</v>
      </c>
      <c r="G293" s="158">
        <f>'Regional Cap levels'!H724</f>
        <v>1.70766816404203E-2</v>
      </c>
      <c r="H293" s="141">
        <f>'Regional Cap levels'!I724</f>
        <v>1.7117165077539014E-2</v>
      </c>
      <c r="I293" s="99"/>
    </row>
    <row r="294" spans="2:10">
      <c r="B294" s="2" t="s">
        <v>70</v>
      </c>
      <c r="C294" s="2" t="s">
        <v>65</v>
      </c>
      <c r="D294" s="2" t="s">
        <v>71</v>
      </c>
      <c r="E294" s="98">
        <f>'Regional Cap levels'!F730</f>
        <v>2.5940103363497921E-3</v>
      </c>
      <c r="F294" s="98">
        <f>'Regional Cap levels'!G730</f>
        <v>2.6491784412743242E-3</v>
      </c>
      <c r="G294" s="158">
        <f>'Regional Cap levels'!H730</f>
        <v>2.6491784412743242E-3</v>
      </c>
      <c r="H294" s="141">
        <f>'Regional Cap levels'!I730</f>
        <v>2.6769511264842561E-3</v>
      </c>
      <c r="I294" s="99"/>
    </row>
    <row r="295" spans="2:10">
      <c r="B295" s="2" t="s">
        <v>70</v>
      </c>
      <c r="C295" s="2" t="s">
        <v>68</v>
      </c>
      <c r="D295" s="2" t="s">
        <v>71</v>
      </c>
      <c r="E295" s="100">
        <v>0</v>
      </c>
      <c r="F295" s="100">
        <v>0</v>
      </c>
      <c r="G295" s="159">
        <v>0</v>
      </c>
      <c r="H295" s="142">
        <v>0</v>
      </c>
      <c r="I295" s="99"/>
    </row>
    <row r="296" spans="2:10">
      <c r="B296" s="2" t="s">
        <v>70</v>
      </c>
      <c r="C296" s="2" t="s">
        <v>95</v>
      </c>
      <c r="D296" s="23" t="s">
        <v>71</v>
      </c>
      <c r="E296" s="98">
        <f>'Regional Cap levels'!F726</f>
        <v>1.0754444316041011E-2</v>
      </c>
      <c r="F296" s="98">
        <f>'Regional Cap levels'!G726</f>
        <v>1.0983164419472545E-2</v>
      </c>
      <c r="G296" s="158">
        <f>'Regional Cap levels'!H726</f>
        <v>1.0983164419472545E-2</v>
      </c>
      <c r="H296" s="141">
        <f>'Regional Cap levels'!I726</f>
        <v>1.1098306519105592E-2</v>
      </c>
      <c r="I296" s="99"/>
    </row>
    <row r="297" spans="2:10" s="8" customFormat="1">
      <c r="E297" s="57"/>
      <c r="F297" s="57"/>
      <c r="G297" s="57"/>
      <c r="H297" s="140"/>
      <c r="I297" s="101"/>
      <c r="J297" s="102"/>
    </row>
    <row r="298" spans="2:10">
      <c r="B298" s="8" t="s">
        <v>121</v>
      </c>
      <c r="D298" s="12"/>
      <c r="E298" s="52"/>
      <c r="F298" s="52"/>
      <c r="G298" s="52"/>
      <c r="H298" s="143"/>
      <c r="I298" s="96"/>
    </row>
    <row r="299" spans="2:10" ht="25.5">
      <c r="B299" s="2"/>
      <c r="C299" s="2"/>
      <c r="D299" s="2"/>
      <c r="E299" s="24" t="s">
        <v>50</v>
      </c>
      <c r="F299" s="24" t="s">
        <v>51</v>
      </c>
      <c r="G299" s="146" t="s">
        <v>52</v>
      </c>
      <c r="H299" s="117" t="s">
        <v>53</v>
      </c>
      <c r="I299" s="96"/>
    </row>
    <row r="300" spans="2:10">
      <c r="B300" s="5" t="s">
        <v>55</v>
      </c>
      <c r="C300" s="5" t="s">
        <v>93</v>
      </c>
      <c r="D300" s="5" t="s">
        <v>57</v>
      </c>
      <c r="E300" s="22" t="s">
        <v>58</v>
      </c>
      <c r="F300" s="22" t="s">
        <v>59</v>
      </c>
      <c r="G300" s="147" t="s">
        <v>60</v>
      </c>
      <c r="H300" s="118" t="s">
        <v>61</v>
      </c>
      <c r="I300" t="s">
        <v>122</v>
      </c>
    </row>
    <row r="301" spans="2:10">
      <c r="B301" s="2" t="s">
        <v>64</v>
      </c>
      <c r="C301" s="2" t="s">
        <v>65</v>
      </c>
      <c r="D301" s="2" t="s">
        <v>66</v>
      </c>
      <c r="E301" s="51">
        <f>E223-E285</f>
        <v>0.67869249078278338</v>
      </c>
      <c r="F301" s="51">
        <f t="shared" ref="E301:H312" si="39">F223-F285</f>
        <v>0.50857517199145497</v>
      </c>
      <c r="G301" s="160">
        <f t="shared" si="39"/>
        <v>0.30407222190242644</v>
      </c>
      <c r="H301" s="144">
        <f t="shared" si="39"/>
        <v>0.2764887323154499</v>
      </c>
    </row>
    <row r="302" spans="2:10">
      <c r="B302" s="2" t="s">
        <v>64</v>
      </c>
      <c r="C302" s="2" t="s">
        <v>68</v>
      </c>
      <c r="D302" s="2" t="s">
        <v>66</v>
      </c>
      <c r="E302" s="51">
        <f>E224-E286</f>
        <v>0.67522856945335996</v>
      </c>
      <c r="F302" s="51">
        <f t="shared" si="39"/>
        <v>0.50219117505071253</v>
      </c>
      <c r="G302" s="160">
        <f t="shared" si="39"/>
        <v>0.29658660287935856</v>
      </c>
      <c r="H302" s="144">
        <f t="shared" si="39"/>
        <v>0.27492931077241506</v>
      </c>
    </row>
    <row r="303" spans="2:10">
      <c r="B303" s="2" t="s">
        <v>64</v>
      </c>
      <c r="C303" s="2" t="s">
        <v>95</v>
      </c>
      <c r="D303" s="23" t="s">
        <v>66</v>
      </c>
      <c r="E303" s="51">
        <f t="shared" si="39"/>
        <v>0.69474516930062546</v>
      </c>
      <c r="F303" s="51">
        <f t="shared" si="39"/>
        <v>0.52060712210658089</v>
      </c>
      <c r="G303" s="160">
        <f t="shared" si="39"/>
        <v>0.31127308954629734</v>
      </c>
      <c r="H303" s="144">
        <f t="shared" si="39"/>
        <v>0.28289022494076216</v>
      </c>
    </row>
    <row r="304" spans="2:10">
      <c r="B304" s="2" t="s">
        <v>70</v>
      </c>
      <c r="C304" s="2" t="s">
        <v>65</v>
      </c>
      <c r="D304" s="2" t="s">
        <v>66</v>
      </c>
      <c r="E304" s="51">
        <f t="shared" si="39"/>
        <v>0.1689321116171712</v>
      </c>
      <c r="F304" s="51">
        <f t="shared" si="39"/>
        <v>0.12379719529801775</v>
      </c>
      <c r="G304" s="160">
        <f t="shared" si="39"/>
        <v>7.328510105625749E-2</v>
      </c>
      <c r="H304" s="144">
        <f t="shared" si="39"/>
        <v>6.536515306187414E-2</v>
      </c>
    </row>
    <row r="305" spans="2:21">
      <c r="B305" s="2" t="s">
        <v>70</v>
      </c>
      <c r="C305" s="2" t="s">
        <v>68</v>
      </c>
      <c r="D305" s="2" t="s">
        <v>66</v>
      </c>
      <c r="E305" s="51">
        <f t="shared" si="39"/>
        <v>0.1757436583570926</v>
      </c>
      <c r="F305" s="51">
        <f t="shared" si="39"/>
        <v>0.12767488391463719</v>
      </c>
      <c r="G305" s="160">
        <f t="shared" si="39"/>
        <v>7.2998593383306457E-2</v>
      </c>
      <c r="H305" s="144">
        <f t="shared" si="39"/>
        <v>6.5971363918710724E-2</v>
      </c>
    </row>
    <row r="306" spans="2:21">
      <c r="B306" s="2" t="s">
        <v>70</v>
      </c>
      <c r="C306" s="2" t="s">
        <v>95</v>
      </c>
      <c r="D306" s="23" t="s">
        <v>66</v>
      </c>
      <c r="E306" s="51">
        <f t="shared" si="39"/>
        <v>0.17292010426916388</v>
      </c>
      <c r="F306" s="51">
        <f t="shared" si="39"/>
        <v>0.12672068251080226</v>
      </c>
      <c r="G306" s="160">
        <f t="shared" si="39"/>
        <v>7.5017681491028776E-2</v>
      </c>
      <c r="H306" s="144">
        <f t="shared" si="39"/>
        <v>6.8755175568777874E-2</v>
      </c>
    </row>
    <row r="307" spans="2:21">
      <c r="B307" s="2" t="s">
        <v>64</v>
      </c>
      <c r="C307" s="2" t="s">
        <v>65</v>
      </c>
      <c r="D307" s="2" t="s">
        <v>71</v>
      </c>
      <c r="E307" s="51">
        <f>E229-E291</f>
        <v>0.39223578787523428</v>
      </c>
      <c r="F307" s="51">
        <f t="shared" si="39"/>
        <v>0.439072508499045</v>
      </c>
      <c r="G307" s="160">
        <f t="shared" si="39"/>
        <v>0.439072508499045</v>
      </c>
      <c r="H307" s="144">
        <f t="shared" si="39"/>
        <v>0.44517201241681131</v>
      </c>
      <c r="J307" s="103"/>
      <c r="K307" s="103"/>
      <c r="L307" s="103"/>
      <c r="M307" s="103"/>
      <c r="N307" s="103"/>
    </row>
    <row r="308" spans="2:21">
      <c r="B308" s="2" t="s">
        <v>64</v>
      </c>
      <c r="C308" s="2" t="s">
        <v>68</v>
      </c>
      <c r="D308" s="2" t="s">
        <v>71</v>
      </c>
      <c r="E308" s="51">
        <f>E230-E292</f>
        <v>0.39609633758270535</v>
      </c>
      <c r="F308" s="51">
        <f t="shared" si="39"/>
        <v>0.44341338995853768</v>
      </c>
      <c r="G308" s="160">
        <f t="shared" si="39"/>
        <v>0.44341338995853768</v>
      </c>
      <c r="H308" s="144">
        <f t="shared" si="39"/>
        <v>0.44952318473991004</v>
      </c>
      <c r="J308" s="103"/>
      <c r="K308" s="103"/>
      <c r="L308" s="103"/>
      <c r="M308" s="103"/>
      <c r="N308" s="103"/>
    </row>
    <row r="309" spans="2:21">
      <c r="B309" s="2" t="s">
        <v>64</v>
      </c>
      <c r="C309" s="2" t="s">
        <v>95</v>
      </c>
      <c r="D309" s="23" t="s">
        <v>71</v>
      </c>
      <c r="E309" s="51">
        <f t="shared" si="39"/>
        <v>0.43195543173202028</v>
      </c>
      <c r="F309" s="51">
        <f t="shared" si="39"/>
        <v>0.48124293661582435</v>
      </c>
      <c r="G309" s="160">
        <f t="shared" si="39"/>
        <v>0.48124293661582435</v>
      </c>
      <c r="H309" s="144">
        <f t="shared" si="39"/>
        <v>0.48609000070216979</v>
      </c>
      <c r="J309" s="103"/>
      <c r="K309" s="103"/>
      <c r="L309" s="103"/>
      <c r="M309" s="103"/>
      <c r="N309" s="103"/>
    </row>
    <row r="310" spans="2:21">
      <c r="B310" s="2" t="s">
        <v>70</v>
      </c>
      <c r="C310" s="2" t="s">
        <v>65</v>
      </c>
      <c r="D310" s="2" t="s">
        <v>71</v>
      </c>
      <c r="E310" s="51">
        <f t="shared" si="39"/>
        <v>0.29350466312308726</v>
      </c>
      <c r="F310" s="51">
        <f t="shared" si="39"/>
        <v>0.29928612489937068</v>
      </c>
      <c r="G310" s="160">
        <f t="shared" si="39"/>
        <v>0.29928612489937068</v>
      </c>
      <c r="H310" s="144">
        <f t="shared" si="39"/>
        <v>0.30711256448425395</v>
      </c>
      <c r="J310" s="103"/>
      <c r="K310" s="103"/>
      <c r="L310" s="103"/>
      <c r="M310" s="103"/>
      <c r="N310" s="103"/>
    </row>
    <row r="311" spans="2:21">
      <c r="B311" s="2" t="s">
        <v>70</v>
      </c>
      <c r="C311" s="2" t="s">
        <v>68</v>
      </c>
      <c r="D311" s="2" t="s">
        <v>71</v>
      </c>
      <c r="E311" s="51">
        <f t="shared" si="39"/>
        <v>0.29609867345943708</v>
      </c>
      <c r="F311" s="51">
        <f t="shared" si="39"/>
        <v>0.301935303340645</v>
      </c>
      <c r="G311" s="160">
        <f t="shared" si="39"/>
        <v>0.301935303340645</v>
      </c>
      <c r="H311" s="144">
        <f t="shared" si="39"/>
        <v>0.3097895156107382</v>
      </c>
      <c r="J311" s="103"/>
      <c r="K311" s="103"/>
      <c r="L311" s="103"/>
      <c r="M311" s="103"/>
      <c r="N311" s="103"/>
    </row>
    <row r="312" spans="2:21">
      <c r="B312" s="2" t="s">
        <v>70</v>
      </c>
      <c r="C312" s="2" t="s">
        <v>95</v>
      </c>
      <c r="D312" s="23" t="s">
        <v>71</v>
      </c>
      <c r="E312" s="51">
        <f t="shared" si="39"/>
        <v>0.32588296790131022</v>
      </c>
      <c r="F312" s="51">
        <f t="shared" si="39"/>
        <v>0.33366230125994373</v>
      </c>
      <c r="G312" s="160">
        <f t="shared" si="39"/>
        <v>0.33366230125994373</v>
      </c>
      <c r="H312" s="144">
        <f t="shared" si="39"/>
        <v>0.34012730282359133</v>
      </c>
      <c r="J312" s="103"/>
      <c r="K312" s="103"/>
      <c r="L312" s="103"/>
      <c r="M312" s="103"/>
      <c r="N312" s="103"/>
    </row>
    <row r="313" spans="2:21">
      <c r="E313" s="26"/>
      <c r="F313" s="26"/>
      <c r="G313" s="26"/>
      <c r="H313" s="124"/>
      <c r="I313" s="8"/>
    </row>
    <row r="314" spans="2:21">
      <c r="B314" s="104" t="s">
        <v>123</v>
      </c>
      <c r="C314" s="68"/>
      <c r="D314" s="68"/>
      <c r="E314" s="68"/>
      <c r="F314" s="105"/>
      <c r="G314" s="68"/>
      <c r="H314" s="121"/>
      <c r="I314" s="96"/>
    </row>
    <row r="315" spans="2:21" ht="25.5">
      <c r="B315" s="2"/>
      <c r="C315" s="2"/>
      <c r="D315" s="2"/>
      <c r="E315" s="24" t="s">
        <v>50</v>
      </c>
      <c r="F315" s="24" t="s">
        <v>51</v>
      </c>
      <c r="G315" s="146" t="s">
        <v>52</v>
      </c>
      <c r="H315" s="117" t="s">
        <v>53</v>
      </c>
      <c r="I315" s="96"/>
    </row>
    <row r="316" spans="2:21">
      <c r="B316" s="5" t="s">
        <v>55</v>
      </c>
      <c r="C316" s="5" t="s">
        <v>56</v>
      </c>
      <c r="D316" s="5" t="s">
        <v>57</v>
      </c>
      <c r="E316" s="22" t="s">
        <v>58</v>
      </c>
      <c r="F316" s="22" t="s">
        <v>59</v>
      </c>
      <c r="G316" s="147" t="s">
        <v>60</v>
      </c>
      <c r="H316" s="118" t="s">
        <v>61</v>
      </c>
      <c r="I316" t="s">
        <v>124</v>
      </c>
      <c r="P316" s="106"/>
    </row>
    <row r="317" spans="2:21">
      <c r="B317" s="2" t="s">
        <v>64</v>
      </c>
      <c r="C317" s="2" t="s">
        <v>65</v>
      </c>
      <c r="D317" s="23" t="s">
        <v>66</v>
      </c>
      <c r="E317" s="16">
        <f>(('Customer Numbers - Eastern'!$D$16*E$285)+('Customer Numbers - Eastern'!$D$17*E$286)+('Customer Numbers - Eastern'!$D$18*E$287))</f>
        <v>9.912163644796761E-3</v>
      </c>
      <c r="F317" s="16">
        <f>(('Customer Numbers - Eastern'!$D$16*F$285)+('Customer Numbers - Eastern'!$D$17*F$286)+('Customer Numbers - Eastern'!$D$18*F$287))</f>
        <v>7.4294553631409355E-3</v>
      </c>
      <c r="G317" s="150">
        <f>(('Customer Numbers - Eastern'!$D$16*G$285)+('Customer Numbers - Eastern'!$D$17*G$286)+('Customer Numbers - Eastern'!$D$18*G$287))</f>
        <v>4.4463718868623216E-3</v>
      </c>
      <c r="H317" s="123">
        <f>(('Customer Numbers - Eastern'!$D$16*H$285)+('Customer Numbers - Eastern'!$D$17*H$286)+('Customer Numbers - Eastern'!$D$18*H$287))</f>
        <v>4.0237462344072904E-3</v>
      </c>
      <c r="I317" s="99"/>
      <c r="J317" s="56"/>
      <c r="K317" s="56"/>
      <c r="L317" s="56"/>
      <c r="M317" s="56"/>
      <c r="N317" s="56"/>
      <c r="O317" s="11"/>
      <c r="P317" s="56"/>
      <c r="Q317" s="56"/>
      <c r="R317" s="56"/>
      <c r="S317" s="56"/>
      <c r="T317" s="56"/>
      <c r="U317" s="107"/>
    </row>
    <row r="318" spans="2:21">
      <c r="B318" s="2" t="s">
        <v>64</v>
      </c>
      <c r="C318" s="2" t="s">
        <v>68</v>
      </c>
      <c r="D318" s="23" t="s">
        <v>66</v>
      </c>
      <c r="E318" s="16">
        <f>(('Customer Numbers - Eastern'!$D$16*E$285)+('Customer Numbers - Eastern'!$D$17*E$286)+('Customer Numbers - Eastern'!$D$18*E$287))</f>
        <v>9.912163644796761E-3</v>
      </c>
      <c r="F318" s="16">
        <f>(('Customer Numbers - Eastern'!$D$16*F$285)+('Customer Numbers - Eastern'!$D$17*F$286)+('Customer Numbers - Eastern'!$D$18*F$287))</f>
        <v>7.4294553631409355E-3</v>
      </c>
      <c r="G318" s="150">
        <f>(('Customer Numbers - Eastern'!$D$16*G$285)+('Customer Numbers - Eastern'!$D$17*G$286)+('Customer Numbers - Eastern'!$D$18*G$287))</f>
        <v>4.4463718868623216E-3</v>
      </c>
      <c r="H318" s="123">
        <f>(('Customer Numbers - Eastern'!$D$16*H$285)+('Customer Numbers - Eastern'!$D$17*H$286)+('Customer Numbers - Eastern'!$D$18*H$287))</f>
        <v>4.0237462344072904E-3</v>
      </c>
      <c r="I318" s="99"/>
      <c r="J318" s="56"/>
      <c r="K318" s="56"/>
      <c r="L318" s="56"/>
      <c r="M318" s="56"/>
      <c r="N318" s="56"/>
      <c r="O318" s="11"/>
      <c r="P318" s="56"/>
      <c r="Q318" s="56"/>
      <c r="R318" s="56"/>
      <c r="S318" s="56"/>
      <c r="T318" s="56"/>
      <c r="U318" s="107"/>
    </row>
    <row r="319" spans="2:21">
      <c r="B319" s="2" t="s">
        <v>64</v>
      </c>
      <c r="C319" s="2" t="s">
        <v>69</v>
      </c>
      <c r="D319" s="23" t="s">
        <v>66</v>
      </c>
      <c r="E319" s="16">
        <f>(('Customer Numbers - Eastern'!$D$16*E$285)+('Customer Numbers - Eastern'!$D$17*E$286)+('Customer Numbers - Eastern'!$D$18*E$287))</f>
        <v>9.912163644796761E-3</v>
      </c>
      <c r="F319" s="16">
        <f>(('Customer Numbers - Eastern'!$D$16*F$285)+('Customer Numbers - Eastern'!$D$17*F$286)+('Customer Numbers - Eastern'!$D$18*F$287))</f>
        <v>7.4294553631409355E-3</v>
      </c>
      <c r="G319" s="150">
        <f>(('Customer Numbers - Eastern'!$D$16*G$285)+('Customer Numbers - Eastern'!$D$17*G$286)+('Customer Numbers - Eastern'!$D$18*G$287))</f>
        <v>4.4463718868623216E-3</v>
      </c>
      <c r="H319" s="123">
        <f>(('Customer Numbers - Eastern'!$D$16*H$285)+('Customer Numbers - Eastern'!$D$17*H$286)+('Customer Numbers - Eastern'!$D$18*H$287))</f>
        <v>4.0237462344072904E-3</v>
      </c>
      <c r="I319" s="99"/>
      <c r="J319" s="56"/>
      <c r="K319" s="56"/>
      <c r="L319" s="56"/>
      <c r="M319" s="56"/>
      <c r="N319" s="56"/>
      <c r="O319" s="11"/>
      <c r="P319" s="56"/>
      <c r="Q319" s="56"/>
      <c r="R319" s="56"/>
      <c r="S319" s="56"/>
      <c r="T319" s="56"/>
      <c r="U319" s="107"/>
    </row>
    <row r="320" spans="2:21">
      <c r="B320" s="2" t="s">
        <v>70</v>
      </c>
      <c r="C320" s="2" t="s">
        <v>65</v>
      </c>
      <c r="D320" s="23" t="s">
        <v>66</v>
      </c>
      <c r="E320" s="16">
        <f>(('Customer Numbers - Eastern'!$D$21*E$288)+('Customer Numbers - Eastern'!$D$22*E$289)+('Customer Numbers - Eastern'!$D$23*E$290))</f>
        <v>2.3575498547419348E-3</v>
      </c>
      <c r="F320" s="16">
        <f>(('Customer Numbers - Eastern'!$D$21*F$288)+('Customer Numbers - Eastern'!$D$22*F$289)+('Customer Numbers - Eastern'!$D$23*F$290))</f>
        <v>1.728254652223623E-3</v>
      </c>
      <c r="G320" s="150">
        <f>(('Customer Numbers - Eastern'!$D$21*G$288)+('Customer Numbers - Eastern'!$D$22*G$289)+('Customer Numbers - Eastern'!$D$23*G$290))</f>
        <v>1.0242357769347479E-3</v>
      </c>
      <c r="H320" s="123">
        <f>(('Customer Numbers - Eastern'!$D$21*H$288)+('Customer Numbers - Eastern'!$D$22*H$289)+('Customer Numbers - Eastern'!$D$23*H$290))</f>
        <v>2.2527260422707624E-3</v>
      </c>
      <c r="I320" s="99"/>
      <c r="J320" s="56"/>
      <c r="K320" s="56"/>
      <c r="L320" s="56"/>
      <c r="M320" s="56"/>
      <c r="N320" s="56"/>
      <c r="P320" s="56"/>
      <c r="Q320" s="56"/>
      <c r="R320" s="56"/>
      <c r="S320" s="56"/>
      <c r="T320" s="56"/>
    </row>
    <row r="321" spans="2:20">
      <c r="B321" s="2" t="s">
        <v>70</v>
      </c>
      <c r="C321" s="2" t="s">
        <v>68</v>
      </c>
      <c r="D321" s="23" t="s">
        <v>66</v>
      </c>
      <c r="E321" s="16">
        <f>(('Customer Numbers - Eastern'!$D$21*E$288)+('Customer Numbers - Eastern'!$D$22*E$289)+('Customer Numbers - Eastern'!$D$23*E$290))</f>
        <v>2.3575498547419348E-3</v>
      </c>
      <c r="F321" s="16">
        <f>(('Customer Numbers - Eastern'!$D$21*F$288)+('Customer Numbers - Eastern'!$D$22*F$289)+('Customer Numbers - Eastern'!$D$23*F$290))</f>
        <v>1.728254652223623E-3</v>
      </c>
      <c r="G321" s="150">
        <f>(('Customer Numbers - Eastern'!$D$21*G$288)+('Customer Numbers - Eastern'!$D$22*G$289)+('Customer Numbers - Eastern'!$D$23*G$290))</f>
        <v>1.0242357769347479E-3</v>
      </c>
      <c r="H321" s="123">
        <f>(('Customer Numbers - Eastern'!$D$21*H$288)+('Customer Numbers - Eastern'!$D$22*H$289)+('Customer Numbers - Eastern'!$D$23*H$290))</f>
        <v>2.2527260422707624E-3</v>
      </c>
      <c r="I321" s="99"/>
      <c r="J321" s="56"/>
      <c r="K321" s="56"/>
      <c r="L321" s="56"/>
      <c r="M321" s="56"/>
      <c r="N321" s="56"/>
      <c r="P321" s="56"/>
      <c r="Q321" s="56"/>
      <c r="R321" s="56"/>
      <c r="S321" s="56"/>
      <c r="T321" s="56"/>
    </row>
    <row r="322" spans="2:20">
      <c r="B322" s="2" t="s">
        <v>70</v>
      </c>
      <c r="C322" s="2" t="s">
        <v>69</v>
      </c>
      <c r="D322" s="23" t="s">
        <v>66</v>
      </c>
      <c r="E322" s="16">
        <f>(('Customer Numbers - Eastern'!$D$21*E$288)+('Customer Numbers - Eastern'!$D$22*E$289)+('Customer Numbers - Eastern'!$D$23*E$290))</f>
        <v>2.3575498547419348E-3</v>
      </c>
      <c r="F322" s="16">
        <f>(('Customer Numbers - Eastern'!$D$21*F$288)+('Customer Numbers - Eastern'!$D$22*F$289)+('Customer Numbers - Eastern'!$D$23*F$290))</f>
        <v>1.728254652223623E-3</v>
      </c>
      <c r="G322" s="150">
        <f>(('Customer Numbers - Eastern'!$D$21*G$288)+('Customer Numbers - Eastern'!$D$22*G$289)+('Customer Numbers - Eastern'!$D$23*G$290))</f>
        <v>1.0242357769347479E-3</v>
      </c>
      <c r="H322" s="123">
        <f>(('Customer Numbers - Eastern'!$D$21*H$288)+('Customer Numbers - Eastern'!$D$22*H$289)+('Customer Numbers - Eastern'!$D$23*H$290))</f>
        <v>2.2527260422707624E-3</v>
      </c>
      <c r="I322" s="99"/>
      <c r="J322" s="56"/>
      <c r="K322" s="56"/>
      <c r="L322" s="56"/>
      <c r="M322" s="56"/>
      <c r="N322" s="56"/>
      <c r="P322" s="56"/>
      <c r="Q322" s="56"/>
      <c r="R322" s="56"/>
      <c r="S322" s="56"/>
      <c r="T322" s="56"/>
    </row>
    <row r="323" spans="2:20">
      <c r="B323" s="2" t="s">
        <v>64</v>
      </c>
      <c r="C323" s="2" t="s">
        <v>65</v>
      </c>
      <c r="D323" s="23" t="s">
        <v>71</v>
      </c>
      <c r="E323" s="16">
        <f>(('Customer Numbers - Eastern'!$D$16*E$291)+('Customer Numbers - Eastern'!$D$17*E$292)+('Customer Numbers - Eastern'!$D$18*E$293))</f>
        <v>5.4853429153665124E-3</v>
      </c>
      <c r="F323" s="16">
        <f>(('Customer Numbers - Eastern'!$D$16*F$291)+('Customer Numbers - Eastern'!$D$17*F$292)+('Customer Numbers - Eastern'!$D$18*F$293))</f>
        <v>6.1678323463091184E-3</v>
      </c>
      <c r="G323" s="150">
        <f>(('Customer Numbers - Eastern'!$D$16*G$291)+('Customer Numbers - Eastern'!$D$17*G$292)+('Customer Numbers - Eastern'!$D$18*G$293))</f>
        <v>6.1678323463091184E-3</v>
      </c>
      <c r="H323" s="123">
        <f>(('Customer Numbers - Eastern'!$D$16*H$291)+('Customer Numbers - Eastern'!$D$17*H$292)+('Customer Numbers - Eastern'!$D$18*H$293))</f>
        <v>6.1824543354173271E-3</v>
      </c>
      <c r="I323" s="99"/>
      <c r="J323" s="56"/>
      <c r="K323" s="56"/>
      <c r="L323" s="56"/>
      <c r="M323" s="56"/>
      <c r="N323" s="56"/>
      <c r="P323" s="56"/>
      <c r="Q323" s="56"/>
      <c r="R323" s="56"/>
      <c r="S323" s="56"/>
      <c r="T323" s="56"/>
    </row>
    <row r="324" spans="2:20">
      <c r="B324" s="2" t="s">
        <v>64</v>
      </c>
      <c r="C324" s="2" t="s">
        <v>68</v>
      </c>
      <c r="D324" s="23" t="s">
        <v>71</v>
      </c>
      <c r="E324" s="16">
        <f>(('Customer Numbers - Eastern'!$D$16*E$291)+('Customer Numbers - Eastern'!$D$17*E$292)+('Customer Numbers - Eastern'!$D$18*E$293))</f>
        <v>5.4853429153665124E-3</v>
      </c>
      <c r="F324" s="16">
        <f>(('Customer Numbers - Eastern'!$D$16*F$291)+('Customer Numbers - Eastern'!$D$17*F$292)+('Customer Numbers - Eastern'!$D$18*F$293))</f>
        <v>6.1678323463091184E-3</v>
      </c>
      <c r="G324" s="150">
        <f>(('Customer Numbers - Eastern'!$D$16*G$291)+('Customer Numbers - Eastern'!$D$17*G$292)+('Customer Numbers - Eastern'!$D$18*G$293))</f>
        <v>6.1678323463091184E-3</v>
      </c>
      <c r="H324" s="123">
        <f>(('Customer Numbers - Eastern'!$D$16*H$291)+('Customer Numbers - Eastern'!$D$17*H$292)+('Customer Numbers - Eastern'!$D$18*H$293))</f>
        <v>6.1824543354173271E-3</v>
      </c>
      <c r="I324" s="99"/>
      <c r="J324" s="56"/>
      <c r="K324" s="56"/>
      <c r="L324" s="56"/>
      <c r="M324" s="56"/>
      <c r="N324" s="56"/>
      <c r="P324" s="56"/>
      <c r="Q324" s="56"/>
      <c r="R324" s="56"/>
      <c r="S324" s="56"/>
      <c r="T324" s="56"/>
    </row>
    <row r="325" spans="2:20">
      <c r="B325" s="2" t="s">
        <v>64</v>
      </c>
      <c r="C325" s="2" t="s">
        <v>69</v>
      </c>
      <c r="D325" s="23" t="s">
        <v>71</v>
      </c>
      <c r="E325" s="16">
        <f>(('Customer Numbers - Eastern'!$D$16*E$291)+('Customer Numbers - Eastern'!$D$17*E$292)+('Customer Numbers - Eastern'!$D$18*E$293))</f>
        <v>5.4853429153665124E-3</v>
      </c>
      <c r="F325" s="16">
        <f>(('Customer Numbers - Eastern'!$D$16*F$291)+('Customer Numbers - Eastern'!$D$17*F$292)+('Customer Numbers - Eastern'!$D$18*F$293))</f>
        <v>6.1678323463091184E-3</v>
      </c>
      <c r="G325" s="150">
        <f>(('Customer Numbers - Eastern'!$D$16*G$291)+('Customer Numbers - Eastern'!$D$17*G$292)+('Customer Numbers - Eastern'!$D$18*G$293))</f>
        <v>6.1678323463091184E-3</v>
      </c>
      <c r="H325" s="123">
        <f>(('Customer Numbers - Eastern'!$D$16*H$291)+('Customer Numbers - Eastern'!$D$17*H$292)+('Customer Numbers - Eastern'!$D$18*H$293))</f>
        <v>6.1824543354173271E-3</v>
      </c>
      <c r="I325" s="99"/>
      <c r="J325" s="56"/>
      <c r="K325" s="56"/>
      <c r="L325" s="56"/>
      <c r="M325" s="56"/>
      <c r="N325" s="56"/>
      <c r="P325" s="56"/>
      <c r="Q325" s="56"/>
      <c r="R325" s="56"/>
      <c r="S325" s="56"/>
      <c r="T325" s="56"/>
    </row>
    <row r="326" spans="2:20">
      <c r="B326" s="2" t="s">
        <v>70</v>
      </c>
      <c r="C326" s="2" t="s">
        <v>65</v>
      </c>
      <c r="D326" s="23" t="s">
        <v>71</v>
      </c>
      <c r="E326" s="16">
        <f>(('Customer Numbers - Eastern'!$D$21*E$294)+('Customer Numbers - Eastern'!$D$22*E$295)+('Customer Numbers - Eastern'!$D$23*E$296))</f>
        <v>3.7782307163895723E-3</v>
      </c>
      <c r="F326" s="16">
        <f>(('Customer Numbers - Eastern'!$D$21*F$294)+('Customer Numbers - Eastern'!$D$22*F$295)+('Customer Numbers - Eastern'!$D$23*F$296))</f>
        <v>3.858584223725313E-3</v>
      </c>
      <c r="G326" s="150">
        <f>(('Customer Numbers - Eastern'!$D$21*G$294)+('Customer Numbers - Eastern'!$D$22*G$295)+('Customer Numbers - Eastern'!$D$23*G$296))</f>
        <v>3.858584223725313E-3</v>
      </c>
      <c r="H326" s="123">
        <f>(('Customer Numbers - Eastern'!$D$21*H$294)+('Customer Numbers - Eastern'!$D$22*H$295)+('Customer Numbers - Eastern'!$D$23*H$296))</f>
        <v>3.8990357249650645E-3</v>
      </c>
      <c r="I326" s="99"/>
      <c r="J326" s="56"/>
      <c r="K326" s="56"/>
      <c r="L326" s="56"/>
      <c r="M326" s="56"/>
      <c r="N326" s="56"/>
      <c r="P326" s="56"/>
      <c r="Q326" s="56"/>
      <c r="R326" s="56"/>
      <c r="S326" s="56"/>
      <c r="T326" s="56"/>
    </row>
    <row r="327" spans="2:20">
      <c r="B327" s="2" t="s">
        <v>70</v>
      </c>
      <c r="C327" s="2" t="s">
        <v>68</v>
      </c>
      <c r="D327" s="23" t="s">
        <v>71</v>
      </c>
      <c r="E327" s="16">
        <f>(('Customer Numbers - Eastern'!$D$21*E$294)+('Customer Numbers - Eastern'!$D$22*E$295)+('Customer Numbers - Eastern'!$D$23*E$296))</f>
        <v>3.7782307163895723E-3</v>
      </c>
      <c r="F327" s="16">
        <f>(('Customer Numbers - Eastern'!$D$21*F$294)+('Customer Numbers - Eastern'!$D$22*F$295)+('Customer Numbers - Eastern'!$D$23*F$296))</f>
        <v>3.858584223725313E-3</v>
      </c>
      <c r="G327" s="150">
        <f>(('Customer Numbers - Eastern'!$D$21*G$294)+('Customer Numbers - Eastern'!$D$22*G$295)+('Customer Numbers - Eastern'!$D$23*G$296))</f>
        <v>3.858584223725313E-3</v>
      </c>
      <c r="H327" s="123">
        <f>(('Customer Numbers - Eastern'!$D$21*H$294)+('Customer Numbers - Eastern'!$D$22*H$295)+('Customer Numbers - Eastern'!$D$23*H$296))</f>
        <v>3.8990357249650645E-3</v>
      </c>
      <c r="I327" s="99"/>
      <c r="J327" s="56"/>
      <c r="K327" s="56"/>
      <c r="L327" s="56"/>
      <c r="M327" s="56"/>
      <c r="N327" s="56"/>
      <c r="P327" s="56"/>
      <c r="Q327" s="56"/>
      <c r="R327" s="56"/>
      <c r="S327" s="56"/>
      <c r="T327" s="56"/>
    </row>
    <row r="328" spans="2:20">
      <c r="B328" s="2" t="s">
        <v>70</v>
      </c>
      <c r="C328" s="2" t="s">
        <v>69</v>
      </c>
      <c r="D328" s="23" t="s">
        <v>71</v>
      </c>
      <c r="E328" s="16">
        <f>(('Customer Numbers - Eastern'!$D$21*E$294)+('Customer Numbers - Eastern'!$D$22*E$295)+('Customer Numbers - Eastern'!$D$23*E$296))</f>
        <v>3.7782307163895723E-3</v>
      </c>
      <c r="F328" s="16">
        <f>(('Customer Numbers - Eastern'!$D$21*F$294)+('Customer Numbers - Eastern'!$D$22*F$295)+('Customer Numbers - Eastern'!$D$23*F$296))</f>
        <v>3.858584223725313E-3</v>
      </c>
      <c r="G328" s="150">
        <f>(('Customer Numbers - Eastern'!$D$21*G$294)+('Customer Numbers - Eastern'!$D$22*G$295)+('Customer Numbers - Eastern'!$D$23*G$296))</f>
        <v>3.858584223725313E-3</v>
      </c>
      <c r="H328" s="123">
        <f>(('Customer Numbers - Eastern'!$D$21*H$294)+('Customer Numbers - Eastern'!$D$22*H$295)+('Customer Numbers - Eastern'!$D$23*H$296))</f>
        <v>3.8990357249650645E-3</v>
      </c>
      <c r="I328" s="99"/>
      <c r="J328" s="56"/>
      <c r="K328" s="56"/>
      <c r="L328" s="56"/>
      <c r="M328" s="56"/>
      <c r="N328" s="56"/>
      <c r="P328" s="56"/>
      <c r="Q328" s="56"/>
      <c r="R328" s="56"/>
      <c r="S328" s="56"/>
      <c r="T328" s="56"/>
    </row>
    <row r="329" spans="2:20">
      <c r="E329" s="26"/>
      <c r="F329" s="26"/>
      <c r="G329" s="26"/>
      <c r="H329" s="124"/>
      <c r="I329" s="101"/>
    </row>
    <row r="330" spans="2:20" s="82" customFormat="1">
      <c r="B330" s="81" t="s">
        <v>29</v>
      </c>
      <c r="F330" s="108"/>
      <c r="G330" s="109" t="s">
        <v>125</v>
      </c>
      <c r="H330" s="132"/>
      <c r="I330" s="110"/>
    </row>
    <row r="331" spans="2:20" ht="25.5">
      <c r="B331" s="2"/>
      <c r="C331" s="2"/>
      <c r="D331" s="2"/>
      <c r="E331" s="24" t="s">
        <v>50</v>
      </c>
      <c r="F331" s="24" t="s">
        <v>51</v>
      </c>
      <c r="G331" s="146" t="s">
        <v>52</v>
      </c>
      <c r="H331" s="117" t="s">
        <v>53</v>
      </c>
    </row>
    <row r="332" spans="2:20">
      <c r="B332" s="5" t="s">
        <v>55</v>
      </c>
      <c r="C332" s="5" t="s">
        <v>56</v>
      </c>
      <c r="D332" s="5" t="s">
        <v>57</v>
      </c>
      <c r="E332" s="22" t="s">
        <v>58</v>
      </c>
      <c r="F332" s="22" t="s">
        <v>59</v>
      </c>
      <c r="G332" s="147" t="s">
        <v>60</v>
      </c>
      <c r="H332" s="118" t="s">
        <v>61</v>
      </c>
      <c r="I332" t="s">
        <v>126</v>
      </c>
    </row>
    <row r="333" spans="2:20">
      <c r="B333" s="2" t="s">
        <v>64</v>
      </c>
      <c r="C333" s="2" t="s">
        <v>65</v>
      </c>
      <c r="D333" s="23" t="s">
        <v>66</v>
      </c>
      <c r="E333" s="16">
        <f t="shared" ref="E333:H344" si="40">E301+E317</f>
        <v>0.68860465442758012</v>
      </c>
      <c r="F333" s="16">
        <f t="shared" si="40"/>
        <v>0.51600462735459596</v>
      </c>
      <c r="G333" s="150">
        <f t="shared" si="40"/>
        <v>0.30851859378928875</v>
      </c>
      <c r="H333" s="123">
        <f t="shared" si="40"/>
        <v>0.28051247854985717</v>
      </c>
      <c r="I333" s="8" t="s">
        <v>127</v>
      </c>
      <c r="K333" s="56"/>
      <c r="L333" s="56"/>
      <c r="M333" s="56"/>
      <c r="N333" s="56"/>
    </row>
    <row r="334" spans="2:20">
      <c r="B334" s="2" t="s">
        <v>64</v>
      </c>
      <c r="C334" s="2" t="s">
        <v>68</v>
      </c>
      <c r="D334" s="23" t="s">
        <v>66</v>
      </c>
      <c r="E334" s="16">
        <f t="shared" si="40"/>
        <v>0.68514073309815671</v>
      </c>
      <c r="F334" s="16">
        <f t="shared" si="40"/>
        <v>0.50962063041385353</v>
      </c>
      <c r="G334" s="150">
        <f t="shared" si="40"/>
        <v>0.30103297476622087</v>
      </c>
      <c r="H334" s="123">
        <f t="shared" si="40"/>
        <v>0.27895305700682232</v>
      </c>
      <c r="J334" s="56"/>
      <c r="K334" s="56"/>
      <c r="L334" s="56"/>
      <c r="M334" s="56"/>
      <c r="N334" s="56"/>
    </row>
    <row r="335" spans="2:20">
      <c r="B335" s="2" t="s">
        <v>64</v>
      </c>
      <c r="C335" s="2" t="s">
        <v>69</v>
      </c>
      <c r="D335" s="23" t="s">
        <v>66</v>
      </c>
      <c r="E335" s="16">
        <f t="shared" si="40"/>
        <v>0.70465733294542221</v>
      </c>
      <c r="F335" s="16">
        <f t="shared" si="40"/>
        <v>0.52803657746972177</v>
      </c>
      <c r="G335" s="150">
        <f t="shared" si="40"/>
        <v>0.31571946143315965</v>
      </c>
      <c r="H335" s="123">
        <f t="shared" si="40"/>
        <v>0.28691397117516942</v>
      </c>
      <c r="J335" s="56"/>
      <c r="K335" s="56"/>
      <c r="L335" s="56"/>
      <c r="M335" s="56"/>
      <c r="N335" s="56"/>
    </row>
    <row r="336" spans="2:20">
      <c r="B336" s="2" t="s">
        <v>70</v>
      </c>
      <c r="C336" s="2" t="s">
        <v>65</v>
      </c>
      <c r="D336" s="23" t="s">
        <v>66</v>
      </c>
      <c r="E336" s="16">
        <f t="shared" si="40"/>
        <v>0.17128966147191313</v>
      </c>
      <c r="F336" s="16">
        <f t="shared" si="40"/>
        <v>0.12552544995024137</v>
      </c>
      <c r="G336" s="150">
        <f t="shared" si="40"/>
        <v>7.4309336833192241E-2</v>
      </c>
      <c r="H336" s="123">
        <f t="shared" si="40"/>
        <v>6.7617879104144907E-2</v>
      </c>
      <c r="J336" s="56"/>
      <c r="K336" s="56"/>
      <c r="L336" s="56"/>
      <c r="M336" s="56"/>
      <c r="N336" s="56"/>
    </row>
    <row r="337" spans="2:14">
      <c r="B337" s="2" t="s">
        <v>70</v>
      </c>
      <c r="C337" s="2" t="s">
        <v>68</v>
      </c>
      <c r="D337" s="23" t="s">
        <v>66</v>
      </c>
      <c r="E337" s="16">
        <f t="shared" si="40"/>
        <v>0.17810120821183453</v>
      </c>
      <c r="F337" s="16">
        <f t="shared" si="40"/>
        <v>0.12940313856686081</v>
      </c>
      <c r="G337" s="150">
        <f t="shared" si="40"/>
        <v>7.4022829160241208E-2</v>
      </c>
      <c r="H337" s="123">
        <f t="shared" si="40"/>
        <v>6.822408996098149E-2</v>
      </c>
      <c r="J337" s="56"/>
      <c r="K337" s="56"/>
      <c r="L337" s="56"/>
      <c r="M337" s="56"/>
      <c r="N337" s="56"/>
    </row>
    <row r="338" spans="2:14">
      <c r="B338" s="2" t="s">
        <v>70</v>
      </c>
      <c r="C338" s="2" t="s">
        <v>69</v>
      </c>
      <c r="D338" s="23" t="s">
        <v>66</v>
      </c>
      <c r="E338" s="16">
        <f t="shared" si="40"/>
        <v>0.17527765412390581</v>
      </c>
      <c r="F338" s="16">
        <f t="shared" si="40"/>
        <v>0.12844893716302588</v>
      </c>
      <c r="G338" s="150">
        <f t="shared" si="40"/>
        <v>7.6041917267963527E-2</v>
      </c>
      <c r="H338" s="123">
        <f t="shared" si="40"/>
        <v>7.1007901611048641E-2</v>
      </c>
      <c r="J338" s="56"/>
      <c r="K338" s="56"/>
      <c r="L338" s="56"/>
      <c r="M338" s="56"/>
      <c r="N338" s="56"/>
    </row>
    <row r="339" spans="2:14">
      <c r="B339" s="2" t="s">
        <v>64</v>
      </c>
      <c r="C339" s="2" t="s">
        <v>65</v>
      </c>
      <c r="D339" s="23" t="s">
        <v>71</v>
      </c>
      <c r="E339" s="16">
        <f t="shared" si="40"/>
        <v>0.39772113079060079</v>
      </c>
      <c r="F339" s="16">
        <f t="shared" si="40"/>
        <v>0.44524034084535413</v>
      </c>
      <c r="G339" s="150">
        <f t="shared" si="40"/>
        <v>0.44524034084535413</v>
      </c>
      <c r="H339" s="123">
        <f t="shared" si="40"/>
        <v>0.45135446675222862</v>
      </c>
      <c r="J339" s="56"/>
      <c r="K339" s="56"/>
      <c r="L339" s="56"/>
      <c r="M339" s="56"/>
      <c r="N339" s="56"/>
    </row>
    <row r="340" spans="2:14">
      <c r="B340" s="2" t="s">
        <v>64</v>
      </c>
      <c r="C340" s="2" t="s">
        <v>68</v>
      </c>
      <c r="D340" s="23" t="s">
        <v>71</v>
      </c>
      <c r="E340" s="16">
        <f t="shared" si="40"/>
        <v>0.40158168049807186</v>
      </c>
      <c r="F340" s="16">
        <f t="shared" si="40"/>
        <v>0.44958122230484682</v>
      </c>
      <c r="G340" s="150">
        <f t="shared" si="40"/>
        <v>0.44958122230484682</v>
      </c>
      <c r="H340" s="123">
        <f t="shared" si="40"/>
        <v>0.45570563907532735</v>
      </c>
      <c r="J340" s="56"/>
      <c r="K340" s="56"/>
      <c r="L340" s="56"/>
      <c r="M340" s="56"/>
      <c r="N340" s="56"/>
    </row>
    <row r="341" spans="2:14">
      <c r="B341" s="2" t="s">
        <v>64</v>
      </c>
      <c r="C341" s="2" t="s">
        <v>69</v>
      </c>
      <c r="D341" s="23" t="s">
        <v>71</v>
      </c>
      <c r="E341" s="16">
        <f t="shared" si="40"/>
        <v>0.43744077464738679</v>
      </c>
      <c r="F341" s="16">
        <f t="shared" si="40"/>
        <v>0.48741076896213348</v>
      </c>
      <c r="G341" s="150">
        <f t="shared" si="40"/>
        <v>0.48741076896213348</v>
      </c>
      <c r="H341" s="123">
        <f t="shared" si="40"/>
        <v>0.4922724550375871</v>
      </c>
      <c r="J341" s="56"/>
      <c r="K341" s="56"/>
      <c r="L341" s="56"/>
      <c r="M341" s="56"/>
      <c r="N341" s="56"/>
    </row>
    <row r="342" spans="2:14">
      <c r="B342" s="2" t="s">
        <v>70</v>
      </c>
      <c r="C342" s="2" t="s">
        <v>65</v>
      </c>
      <c r="D342" s="23" t="s">
        <v>71</v>
      </c>
      <c r="E342" s="16">
        <f t="shared" si="40"/>
        <v>0.29728289383947681</v>
      </c>
      <c r="F342" s="16">
        <f t="shared" si="40"/>
        <v>0.30314470912309599</v>
      </c>
      <c r="G342" s="150">
        <f t="shared" si="40"/>
        <v>0.30314470912309599</v>
      </c>
      <c r="H342" s="123">
        <f t="shared" si="40"/>
        <v>0.31101160020921903</v>
      </c>
      <c r="J342" s="56"/>
      <c r="K342" s="56"/>
      <c r="L342" s="56"/>
      <c r="M342" s="56"/>
      <c r="N342" s="56"/>
    </row>
    <row r="343" spans="2:14">
      <c r="B343" s="2" t="s">
        <v>70</v>
      </c>
      <c r="C343" s="2" t="s">
        <v>68</v>
      </c>
      <c r="D343" s="23" t="s">
        <v>71</v>
      </c>
      <c r="E343" s="16">
        <f t="shared" si="40"/>
        <v>0.29987690417582663</v>
      </c>
      <c r="F343" s="16">
        <f t="shared" si="40"/>
        <v>0.30579388756437031</v>
      </c>
      <c r="G343" s="150">
        <f t="shared" si="40"/>
        <v>0.30579388756437031</v>
      </c>
      <c r="H343" s="123">
        <f t="shared" si="40"/>
        <v>0.31368855133570328</v>
      </c>
      <c r="J343" s="56"/>
      <c r="K343" s="56"/>
      <c r="L343" s="56"/>
      <c r="M343" s="56"/>
      <c r="N343" s="56"/>
    </row>
    <row r="344" spans="2:14">
      <c r="B344" s="2" t="s">
        <v>70</v>
      </c>
      <c r="C344" s="2" t="s">
        <v>69</v>
      </c>
      <c r="D344" s="23" t="s">
        <v>71</v>
      </c>
      <c r="E344" s="16">
        <f t="shared" si="40"/>
        <v>0.32966119861769977</v>
      </c>
      <c r="F344" s="16">
        <f t="shared" si="40"/>
        <v>0.33752088548366904</v>
      </c>
      <c r="G344" s="150">
        <f t="shared" si="40"/>
        <v>0.33752088548366904</v>
      </c>
      <c r="H344" s="123">
        <f t="shared" si="40"/>
        <v>0.34402633854855641</v>
      </c>
      <c r="J344" s="56"/>
      <c r="K344" s="56"/>
      <c r="L344" s="56"/>
      <c r="M344" s="56"/>
      <c r="N344" s="56"/>
    </row>
    <row r="345" spans="2:14">
      <c r="D345" s="12"/>
      <c r="E345" s="26"/>
      <c r="F345" s="26"/>
      <c r="G345" s="26"/>
      <c r="H345" s="124"/>
    </row>
    <row r="346" spans="2:14">
      <c r="B346" s="67" t="s">
        <v>72</v>
      </c>
      <c r="C346" s="68"/>
      <c r="D346" s="68"/>
      <c r="E346" s="68"/>
      <c r="F346" s="68"/>
      <c r="G346" s="68"/>
      <c r="H346" s="121"/>
    </row>
    <row r="347" spans="2:14" ht="25.5">
      <c r="B347" s="2"/>
      <c r="C347" s="2"/>
      <c r="D347" s="2"/>
      <c r="E347" s="24" t="s">
        <v>50</v>
      </c>
      <c r="F347" s="24" t="s">
        <v>51</v>
      </c>
      <c r="G347" s="146" t="s">
        <v>52</v>
      </c>
      <c r="H347" s="117" t="s">
        <v>53</v>
      </c>
    </row>
    <row r="348" spans="2:14">
      <c r="B348" s="5"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 t="s">
        <v>64</v>
      </c>
      <c r="C350" s="2" t="s">
        <v>65</v>
      </c>
      <c r="D350" s="23" t="s">
        <v>66</v>
      </c>
      <c r="E350" s="69">
        <f>(E333*'TDCV Values'!$C$4)</f>
        <v>1996.9534978399824</v>
      </c>
      <c r="F350" s="69">
        <f>(F333*'TDCV Values'!$C$4)</f>
        <v>1496.4134193283282</v>
      </c>
      <c r="G350" s="149">
        <f>(G333*'TDCV Values'!$C$4)</f>
        <v>894.7039219889374</v>
      </c>
      <c r="H350" s="122">
        <f>(H333*'TDCV Values'!$D$4)</f>
        <v>813.48618779458582</v>
      </c>
    </row>
    <row r="351" spans="2:14">
      <c r="B351" s="2" t="s">
        <v>64</v>
      </c>
      <c r="C351" s="2" t="s">
        <v>68</v>
      </c>
      <c r="D351" s="23" t="s">
        <v>66</v>
      </c>
      <c r="E351" s="69">
        <f>(E334*'TDCV Values'!$C$4)</f>
        <v>1986.9081259846544</v>
      </c>
      <c r="F351" s="69">
        <f>(F334*'TDCV Values'!$C$4)</f>
        <v>1477.8998282001753</v>
      </c>
      <c r="G351" s="149">
        <f>(G334*'TDCV Values'!$C$4)</f>
        <v>872.99562682204055</v>
      </c>
      <c r="H351" s="122">
        <f>(H334*'TDCV Values'!$D$4)</f>
        <v>808.96386531978476</v>
      </c>
    </row>
    <row r="352" spans="2:14">
      <c r="B352" s="2" t="s">
        <v>64</v>
      </c>
      <c r="C352" s="2" t="s">
        <v>69</v>
      </c>
      <c r="D352" s="23" t="s">
        <v>66</v>
      </c>
      <c r="E352" s="69">
        <f>(E335*'TDCV Values'!$C$4)</f>
        <v>2043.5062655417244</v>
      </c>
      <c r="F352" s="69">
        <f>(F335*'TDCV Values'!$C$4)</f>
        <v>1531.3060746621932</v>
      </c>
      <c r="G352" s="149">
        <f>(G335*'TDCV Values'!$C$4)</f>
        <v>915.58643815616301</v>
      </c>
      <c r="H352" s="122">
        <f>(H335*'TDCV Values'!$D$4)</f>
        <v>832.05051640799138</v>
      </c>
    </row>
    <row r="353" spans="2:9">
      <c r="B353" s="2" t="s">
        <v>70</v>
      </c>
      <c r="C353" s="2" t="s">
        <v>65</v>
      </c>
      <c r="D353" s="23" t="s">
        <v>66</v>
      </c>
      <c r="E353" s="69">
        <f>(E336*'TDCV Values'!$C$5)</f>
        <v>2055.4759376629577</v>
      </c>
      <c r="F353" s="69">
        <f>(F336*'TDCV Values'!$C$5)</f>
        <v>1506.3053994028965</v>
      </c>
      <c r="G353" s="149">
        <f>(G336*'TDCV Values'!$C$5)</f>
        <v>891.71204199830686</v>
      </c>
      <c r="H353" s="122">
        <f>(H336*'TDCV Values'!$D$5)</f>
        <v>811.41454924973891</v>
      </c>
    </row>
    <row r="354" spans="2:9">
      <c r="B354" s="2" t="s">
        <v>70</v>
      </c>
      <c r="C354" s="2" t="s">
        <v>68</v>
      </c>
      <c r="D354" s="23" t="s">
        <v>66</v>
      </c>
      <c r="E354" s="69">
        <f>(E337*'TDCV Values'!$C$5)</f>
        <v>2137.2144985420146</v>
      </c>
      <c r="F354" s="69">
        <f>(F337*'TDCV Values'!$C$5)</f>
        <v>1552.8376628023298</v>
      </c>
      <c r="G354" s="149">
        <f>(G337*'TDCV Values'!$C$5)</f>
        <v>888.27394992289453</v>
      </c>
      <c r="H354" s="122">
        <f>(H337*'TDCV Values'!$D$5)</f>
        <v>818.68907953177791</v>
      </c>
    </row>
    <row r="355" spans="2:9">
      <c r="B355" s="2" t="s">
        <v>70</v>
      </c>
      <c r="C355" s="2" t="s">
        <v>69</v>
      </c>
      <c r="D355" s="23" t="s">
        <v>66</v>
      </c>
      <c r="E355" s="69">
        <f>(E338*'TDCV Values'!$C$5)</f>
        <v>2103.3318494868695</v>
      </c>
      <c r="F355" s="69">
        <f>(F338*'TDCV Values'!$C$5)</f>
        <v>1541.3872459563106</v>
      </c>
      <c r="G355" s="149">
        <f>(G338*'TDCV Values'!$C$5)</f>
        <v>912.50300721556232</v>
      </c>
      <c r="H355" s="122">
        <f>(H338*'TDCV Values'!$D$5)</f>
        <v>852.09481933258371</v>
      </c>
    </row>
    <row r="356" spans="2:9">
      <c r="B356" s="241" t="s">
        <v>75</v>
      </c>
      <c r="C356" s="255"/>
      <c r="D356" s="255"/>
      <c r="E356" s="255"/>
      <c r="F356" s="255"/>
      <c r="G356" s="255"/>
      <c r="H356" s="255"/>
      <c r="I356" t="s">
        <v>76</v>
      </c>
    </row>
    <row r="357" spans="2:9">
      <c r="B357" s="2" t="s">
        <v>64</v>
      </c>
      <c r="C357" s="2" t="s">
        <v>65</v>
      </c>
      <c r="D357" s="23" t="s">
        <v>71</v>
      </c>
      <c r="E357" s="16">
        <f>E339*365</f>
        <v>145.16821273856928</v>
      </c>
      <c r="F357" s="16">
        <f t="shared" ref="F357:H357" si="41">F339*365</f>
        <v>162.51272440855425</v>
      </c>
      <c r="G357" s="150">
        <f t="shared" si="41"/>
        <v>162.51272440855425</v>
      </c>
      <c r="H357" s="123">
        <f t="shared" si="41"/>
        <v>164.74438036456345</v>
      </c>
    </row>
    <row r="358" spans="2:9">
      <c r="B358" s="2" t="s">
        <v>64</v>
      </c>
      <c r="C358" s="2" t="s">
        <v>68</v>
      </c>
      <c r="D358" s="23" t="s">
        <v>71</v>
      </c>
      <c r="E358" s="16">
        <f t="shared" ref="E358:H362" si="42">E340*365</f>
        <v>146.57731338179622</v>
      </c>
      <c r="F358" s="16">
        <f t="shared" si="42"/>
        <v>164.09714614126909</v>
      </c>
      <c r="G358" s="150">
        <f t="shared" si="42"/>
        <v>164.09714614126909</v>
      </c>
      <c r="H358" s="123">
        <f t="shared" si="42"/>
        <v>166.33255826249447</v>
      </c>
    </row>
    <row r="359" spans="2:9">
      <c r="B359" s="2" t="s">
        <v>64</v>
      </c>
      <c r="C359" s="2" t="s">
        <v>69</v>
      </c>
      <c r="D359" s="23" t="s">
        <v>71</v>
      </c>
      <c r="E359" s="16">
        <f t="shared" si="42"/>
        <v>159.66588274629618</v>
      </c>
      <c r="F359" s="16">
        <f t="shared" si="42"/>
        <v>177.90493067117873</v>
      </c>
      <c r="G359" s="150">
        <f t="shared" si="42"/>
        <v>177.90493067117873</v>
      </c>
      <c r="H359" s="123">
        <f t="shared" si="42"/>
        <v>179.67944608871929</v>
      </c>
    </row>
    <row r="360" spans="2:9">
      <c r="B360" s="2" t="s">
        <v>70</v>
      </c>
      <c r="C360" s="2" t="s">
        <v>65</v>
      </c>
      <c r="D360" s="23" t="s">
        <v>71</v>
      </c>
      <c r="E360" s="16">
        <f t="shared" si="42"/>
        <v>108.50825625140904</v>
      </c>
      <c r="F360" s="16">
        <f t="shared" si="42"/>
        <v>110.64781882993003</v>
      </c>
      <c r="G360" s="150">
        <f t="shared" si="42"/>
        <v>110.64781882993003</v>
      </c>
      <c r="H360" s="123">
        <f t="shared" si="42"/>
        <v>113.51923407636495</v>
      </c>
    </row>
    <row r="361" spans="2:9">
      <c r="B361" s="2" t="s">
        <v>70</v>
      </c>
      <c r="C361" s="2" t="s">
        <v>68</v>
      </c>
      <c r="D361" s="23" t="s">
        <v>71</v>
      </c>
      <c r="E361" s="16">
        <f t="shared" si="42"/>
        <v>109.45507002417672</v>
      </c>
      <c r="F361" s="16">
        <f t="shared" si="42"/>
        <v>111.61476896099516</v>
      </c>
      <c r="G361" s="150">
        <f t="shared" si="42"/>
        <v>111.61476896099516</v>
      </c>
      <c r="H361" s="123">
        <f t="shared" si="42"/>
        <v>114.4963212375317</v>
      </c>
    </row>
    <row r="362" spans="2:9">
      <c r="B362" s="2" t="s">
        <v>70</v>
      </c>
      <c r="C362" s="2" t="s">
        <v>69</v>
      </c>
      <c r="D362" s="23" t="s">
        <v>71</v>
      </c>
      <c r="E362" s="16">
        <f t="shared" si="42"/>
        <v>120.32633749546042</v>
      </c>
      <c r="F362" s="16">
        <f t="shared" si="42"/>
        <v>123.1951232015392</v>
      </c>
      <c r="G362" s="150">
        <f t="shared" si="42"/>
        <v>123.1951232015392</v>
      </c>
      <c r="H362" s="123">
        <f t="shared" si="42"/>
        <v>125.56961357022308</v>
      </c>
    </row>
    <row r="363" spans="2:9">
      <c r="B363" s="241" t="s">
        <v>77</v>
      </c>
      <c r="C363" s="242"/>
      <c r="D363" s="242"/>
      <c r="E363" s="242"/>
      <c r="F363" s="242"/>
      <c r="G363" s="242"/>
      <c r="H363" s="242"/>
      <c r="I363" t="s">
        <v>78</v>
      </c>
    </row>
    <row r="364" spans="2:9">
      <c r="B364" s="2" t="s">
        <v>64</v>
      </c>
      <c r="C364" s="2" t="s">
        <v>65</v>
      </c>
      <c r="D364" s="2"/>
      <c r="E364" s="16">
        <f>E350+E357</f>
        <v>2142.1217105785518</v>
      </c>
      <c r="F364" s="16">
        <f t="shared" ref="F364:H364" si="43">F350+F357</f>
        <v>1658.9261437368825</v>
      </c>
      <c r="G364" s="150">
        <f t="shared" si="43"/>
        <v>1057.2166463974916</v>
      </c>
      <c r="H364" s="123">
        <f t="shared" si="43"/>
        <v>978.23056815914924</v>
      </c>
    </row>
    <row r="365" spans="2:9">
      <c r="B365" s="2" t="s">
        <v>64</v>
      </c>
      <c r="C365" s="2" t="s">
        <v>68</v>
      </c>
      <c r="D365" s="2"/>
      <c r="E365" s="16">
        <f t="shared" ref="E365:H369" si="44">E351+E358</f>
        <v>2133.4854393664505</v>
      </c>
      <c r="F365" s="16">
        <f t="shared" si="44"/>
        <v>1641.9969743414445</v>
      </c>
      <c r="G365" s="150">
        <f t="shared" si="44"/>
        <v>1037.0927729633097</v>
      </c>
      <c r="H365" s="123">
        <f t="shared" si="44"/>
        <v>975.2964235822792</v>
      </c>
    </row>
    <row r="366" spans="2:9">
      <c r="B366" s="2" t="s">
        <v>64</v>
      </c>
      <c r="C366" s="2" t="s">
        <v>69</v>
      </c>
      <c r="D366" s="2"/>
      <c r="E366" s="16">
        <f t="shared" si="44"/>
        <v>2203.1721482880207</v>
      </c>
      <c r="F366" s="16">
        <f t="shared" si="44"/>
        <v>1709.211005333372</v>
      </c>
      <c r="G366" s="150">
        <f t="shared" si="44"/>
        <v>1093.4913688273418</v>
      </c>
      <c r="H366" s="123">
        <f t="shared" si="44"/>
        <v>1011.7299624967106</v>
      </c>
    </row>
    <row r="367" spans="2:9">
      <c r="B367" s="2" t="s">
        <v>70</v>
      </c>
      <c r="C367" s="2" t="s">
        <v>65</v>
      </c>
      <c r="D367" s="2"/>
      <c r="E367" s="16">
        <f t="shared" si="44"/>
        <v>2163.9841939143666</v>
      </c>
      <c r="F367" s="16">
        <f t="shared" si="44"/>
        <v>1616.9532182328264</v>
      </c>
      <c r="G367" s="150">
        <f t="shared" si="44"/>
        <v>1002.3598608282368</v>
      </c>
      <c r="H367" s="123">
        <f t="shared" si="44"/>
        <v>924.93378332610382</v>
      </c>
    </row>
    <row r="368" spans="2:9">
      <c r="B368" s="2" t="s">
        <v>70</v>
      </c>
      <c r="C368" s="2" t="s">
        <v>68</v>
      </c>
      <c r="D368" s="2"/>
      <c r="E368" s="16">
        <f t="shared" si="44"/>
        <v>2246.6695685661912</v>
      </c>
      <c r="F368" s="16">
        <f t="shared" si="44"/>
        <v>1664.452431763325</v>
      </c>
      <c r="G368" s="150">
        <f t="shared" si="44"/>
        <v>999.88871888388974</v>
      </c>
      <c r="H368" s="123">
        <f t="shared" si="44"/>
        <v>933.18540076930958</v>
      </c>
    </row>
    <row r="369" spans="2:14">
      <c r="B369" s="2" t="s">
        <v>70</v>
      </c>
      <c r="C369" s="2" t="s">
        <v>69</v>
      </c>
      <c r="D369" s="2"/>
      <c r="E369" s="16">
        <f t="shared" si="44"/>
        <v>2223.6581869823299</v>
      </c>
      <c r="F369" s="16">
        <f t="shared" si="44"/>
        <v>1664.5823691578498</v>
      </c>
      <c r="G369" s="150">
        <f t="shared" si="44"/>
        <v>1035.6981304171015</v>
      </c>
      <c r="H369" s="123">
        <f t="shared" si="44"/>
        <v>977.66443290280677</v>
      </c>
    </row>
    <row r="370" spans="2:14">
      <c r="B370" s="251" t="s">
        <v>77</v>
      </c>
      <c r="C370" s="251"/>
      <c r="D370" s="251"/>
      <c r="E370" s="251"/>
      <c r="F370" s="251"/>
      <c r="G370" s="251"/>
      <c r="H370" s="251"/>
      <c r="I370" t="s">
        <v>79</v>
      </c>
    </row>
    <row r="371" spans="2:14">
      <c r="B371" s="2" t="s">
        <v>80</v>
      </c>
      <c r="C371" s="2" t="s">
        <v>65</v>
      </c>
      <c r="D371" s="2"/>
      <c r="E371" s="16">
        <f>E364+E367</f>
        <v>4306.1059044929189</v>
      </c>
      <c r="F371" s="16">
        <f t="shared" ref="F371:H371" si="45">F364+F367</f>
        <v>3275.879361969709</v>
      </c>
      <c r="G371" s="150">
        <f t="shared" si="45"/>
        <v>2059.5765072257282</v>
      </c>
      <c r="H371" s="123">
        <f t="shared" si="45"/>
        <v>1903.1643514852531</v>
      </c>
    </row>
    <row r="372" spans="2:14">
      <c r="B372" s="2" t="s">
        <v>80</v>
      </c>
      <c r="C372" s="2" t="s">
        <v>68</v>
      </c>
      <c r="D372" s="2"/>
      <c r="E372" s="16">
        <f t="shared" ref="E372:H373" si="46">E365+E368</f>
        <v>4380.1550079326416</v>
      </c>
      <c r="F372" s="16">
        <f t="shared" si="46"/>
        <v>3306.4494061047694</v>
      </c>
      <c r="G372" s="150">
        <f t="shared" si="46"/>
        <v>2036.9814918471993</v>
      </c>
      <c r="H372" s="123">
        <f t="shared" si="46"/>
        <v>1908.4818243515888</v>
      </c>
    </row>
    <row r="373" spans="2:14">
      <c r="B373" s="2" t="s">
        <v>80</v>
      </c>
      <c r="C373" s="2" t="s">
        <v>69</v>
      </c>
      <c r="D373" s="2"/>
      <c r="E373" s="16">
        <f t="shared" si="46"/>
        <v>4426.8303352703506</v>
      </c>
      <c r="F373" s="16">
        <f t="shared" si="46"/>
        <v>3373.7933744912216</v>
      </c>
      <c r="G373" s="150">
        <f t="shared" si="46"/>
        <v>2129.1894992444431</v>
      </c>
      <c r="H373" s="123">
        <f t="shared" si="46"/>
        <v>1989.3943953995174</v>
      </c>
    </row>
    <row r="374" spans="2:14">
      <c r="D374" s="12"/>
      <c r="E374" s="26"/>
      <c r="F374" s="26"/>
      <c r="G374" s="26"/>
      <c r="H374" s="124"/>
    </row>
    <row r="375" spans="2:14">
      <c r="B375" s="81" t="s">
        <v>30</v>
      </c>
      <c r="C375" s="82"/>
      <c r="D375" s="82"/>
      <c r="E375" s="93"/>
      <c r="F375" s="93"/>
      <c r="G375" s="93"/>
      <c r="H375" s="139"/>
    </row>
    <row r="376" spans="2:14" ht="25.5">
      <c r="B376" s="2"/>
      <c r="C376" s="2"/>
      <c r="D376" s="2"/>
      <c r="E376" s="24" t="s">
        <v>50</v>
      </c>
      <c r="F376" s="24" t="s">
        <v>51</v>
      </c>
      <c r="G376" s="146" t="s">
        <v>52</v>
      </c>
      <c r="H376" s="117" t="s">
        <v>53</v>
      </c>
      <c r="I376" t="s">
        <v>128</v>
      </c>
    </row>
    <row r="377" spans="2:14">
      <c r="B377" s="5"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 t="s">
        <v>64</v>
      </c>
      <c r="C379" s="2" t="s">
        <v>65</v>
      </c>
      <c r="D379" s="2"/>
      <c r="E379" s="16">
        <f t="shared" ref="E379:H384" si="47">E364-E38</f>
        <v>11.566257793211662</v>
      </c>
      <c r="F379" s="16">
        <f t="shared" si="47"/>
        <v>9.5428183346068636</v>
      </c>
      <c r="G379" s="150">
        <f t="shared" si="47"/>
        <v>6.9803546650941826</v>
      </c>
      <c r="H379" s="123">
        <f t="shared" si="47"/>
        <v>7.5285031062049939</v>
      </c>
      <c r="J379" s="13"/>
      <c r="K379" s="13"/>
      <c r="L379" s="13"/>
      <c r="M379" s="13"/>
      <c r="N379" s="13"/>
    </row>
    <row r="380" spans="2:14">
      <c r="B380" s="2" t="s">
        <v>64</v>
      </c>
      <c r="C380" s="2" t="s">
        <v>68</v>
      </c>
      <c r="D380" s="2"/>
      <c r="E380" s="16">
        <f t="shared" si="47"/>
        <v>14.627190374907059</v>
      </c>
      <c r="F380" s="16">
        <f t="shared" si="47"/>
        <v>7.4557419940706495</v>
      </c>
      <c r="G380" s="150">
        <f t="shared" si="47"/>
        <v>-1.195200087137664</v>
      </c>
      <c r="H380" s="123">
        <f t="shared" si="47"/>
        <v>-8.0840011868457395</v>
      </c>
      <c r="J380" s="13"/>
      <c r="K380" s="13"/>
      <c r="L380" s="13"/>
      <c r="M380" s="13"/>
      <c r="N380" s="13"/>
    </row>
    <row r="381" spans="2:14">
      <c r="B381" s="2" t="s">
        <v>64</v>
      </c>
      <c r="C381" s="2" t="s">
        <v>69</v>
      </c>
      <c r="D381" s="2"/>
      <c r="E381" s="16">
        <f t="shared" si="47"/>
        <v>-53.886006463428657</v>
      </c>
      <c r="F381" s="16">
        <f t="shared" si="47"/>
        <v>-41.592443747246534</v>
      </c>
      <c r="G381" s="150">
        <f t="shared" si="47"/>
        <v>-26.291797082870971</v>
      </c>
      <c r="H381" s="123">
        <f t="shared" si="47"/>
        <v>-24.13353123900265</v>
      </c>
      <c r="J381" s="13"/>
      <c r="K381" s="13"/>
      <c r="L381" s="13"/>
      <c r="M381" s="13"/>
      <c r="N381" s="13"/>
    </row>
    <row r="382" spans="2:14">
      <c r="B382" s="2" t="s">
        <v>70</v>
      </c>
      <c r="C382" s="2" t="s">
        <v>65</v>
      </c>
      <c r="D382" s="2"/>
      <c r="E382" s="16">
        <f t="shared" si="47"/>
        <v>13.404520427173338</v>
      </c>
      <c r="F382" s="16">
        <f t="shared" si="47"/>
        <v>10.890241560307459</v>
      </c>
      <c r="G382" s="150">
        <f t="shared" si="47"/>
        <v>8.2422926255854918</v>
      </c>
      <c r="H382" s="123">
        <f t="shared" si="47"/>
        <v>2.6447978491313506</v>
      </c>
      <c r="J382" s="13"/>
      <c r="K382" s="13"/>
      <c r="L382" s="13"/>
      <c r="M382" s="13"/>
      <c r="N382" s="13"/>
    </row>
    <row r="383" spans="2:14">
      <c r="B383" s="2" t="s">
        <v>70</v>
      </c>
      <c r="C383" s="2" t="s">
        <v>68</v>
      </c>
      <c r="D383" s="2"/>
      <c r="E383" s="16">
        <f t="shared" si="47"/>
        <v>0.83985260550298335</v>
      </c>
      <c r="F383" s="16">
        <f t="shared" si="47"/>
        <v>-5.6126073953605555</v>
      </c>
      <c r="G383" s="150">
        <f t="shared" si="47"/>
        <v>-14.0608338988269</v>
      </c>
      <c r="H383" s="123">
        <f t="shared" si="47"/>
        <v>-6.1115335826675619</v>
      </c>
      <c r="J383" s="13"/>
      <c r="K383" s="13"/>
      <c r="L383" s="13"/>
      <c r="M383" s="13"/>
      <c r="N383" s="13"/>
    </row>
    <row r="384" spans="2:14">
      <c r="B384" s="2" t="s">
        <v>70</v>
      </c>
      <c r="C384" s="2" t="s">
        <v>69</v>
      </c>
      <c r="D384" s="2"/>
      <c r="E384" s="16">
        <f t="shared" si="47"/>
        <v>-54.322793146362073</v>
      </c>
      <c r="F384" s="16">
        <f t="shared" si="47"/>
        <v>-40.433602316056522</v>
      </c>
      <c r="G384" s="150">
        <f t="shared" si="47"/>
        <v>-24.834599224276417</v>
      </c>
      <c r="H384" s="123">
        <f t="shared" si="47"/>
        <v>-7.0287383798749943</v>
      </c>
      <c r="J384" s="13"/>
      <c r="K384" s="13"/>
      <c r="L384" s="13"/>
      <c r="M384" s="13"/>
      <c r="N384" s="13"/>
    </row>
    <row r="385" spans="2:14">
      <c r="B385" s="251" t="s">
        <v>77</v>
      </c>
      <c r="C385" s="251"/>
      <c r="D385" s="251"/>
      <c r="E385" s="251"/>
      <c r="F385" s="251"/>
      <c r="G385" s="251"/>
      <c r="H385" s="251"/>
      <c r="J385" s="13"/>
      <c r="K385" s="13"/>
      <c r="L385" s="13"/>
      <c r="M385" s="13"/>
      <c r="N385" s="13"/>
    </row>
    <row r="386" spans="2:14">
      <c r="B386" s="2" t="s">
        <v>80</v>
      </c>
      <c r="C386" s="2" t="s">
        <v>65</v>
      </c>
      <c r="D386" s="2"/>
      <c r="E386" s="16">
        <f>E379+E382</f>
        <v>24.970778220385</v>
      </c>
      <c r="F386" s="16">
        <f t="shared" ref="F386:H388" si="48">F379+F382</f>
        <v>20.433059894914322</v>
      </c>
      <c r="G386" s="150">
        <f t="shared" si="48"/>
        <v>15.222647290679674</v>
      </c>
      <c r="H386" s="123">
        <f t="shared" si="48"/>
        <v>10.173300955336344</v>
      </c>
      <c r="J386" s="13"/>
      <c r="K386" s="13"/>
      <c r="L386" s="13"/>
      <c r="M386" s="13"/>
      <c r="N386" s="13"/>
    </row>
    <row r="387" spans="2:14">
      <c r="B387" s="2" t="s">
        <v>80</v>
      </c>
      <c r="C387" s="2" t="s">
        <v>68</v>
      </c>
      <c r="D387" s="2"/>
      <c r="E387" s="16">
        <f>E380+E383</f>
        <v>15.467042980410042</v>
      </c>
      <c r="F387" s="16">
        <f t="shared" si="48"/>
        <v>1.843134598710094</v>
      </c>
      <c r="G387" s="150">
        <f t="shared" si="48"/>
        <v>-15.256033985964564</v>
      </c>
      <c r="H387" s="123">
        <f t="shared" si="48"/>
        <v>-14.195534769513301</v>
      </c>
      <c r="J387" s="13"/>
      <c r="K387" s="13"/>
      <c r="L387" s="13"/>
      <c r="M387" s="13"/>
      <c r="N387" s="13"/>
    </row>
    <row r="388" spans="2:14">
      <c r="B388" s="2" t="s">
        <v>80</v>
      </c>
      <c r="C388" s="2" t="s">
        <v>69</v>
      </c>
      <c r="D388" s="2"/>
      <c r="E388" s="16">
        <f>E381+E384</f>
        <v>-108.20879960979073</v>
      </c>
      <c r="F388" s="16">
        <f t="shared" si="48"/>
        <v>-82.026046063303056</v>
      </c>
      <c r="G388" s="150">
        <f t="shared" si="48"/>
        <v>-51.126396307147388</v>
      </c>
      <c r="H388" s="123">
        <f t="shared" si="48"/>
        <v>-31.162269618877644</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7065-CC13-4E17-BF6E-EC79B9CE6F72}">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147</v>
      </c>
      <c r="H2" s="114"/>
    </row>
    <row r="3" spans="1:9" s="66" customFormat="1">
      <c r="A3" s="65" t="s">
        <v>49</v>
      </c>
      <c r="B3" s="65"/>
      <c r="C3" s="65"/>
      <c r="H3" s="115"/>
    </row>
    <row r="4" spans="1:9">
      <c r="A4" s="8"/>
      <c r="B4" s="8"/>
      <c r="C4" s="8"/>
    </row>
    <row r="5" spans="1:9" ht="25.5">
      <c r="A5" s="2"/>
      <c r="B5" s="2"/>
      <c r="C5" s="2"/>
      <c r="D5" s="2"/>
      <c r="E5" s="24" t="s">
        <v>50</v>
      </c>
      <c r="F5" s="24" t="s">
        <v>51</v>
      </c>
      <c r="G5" s="146" t="s">
        <v>52</v>
      </c>
      <c r="H5" s="117" t="s">
        <v>53</v>
      </c>
    </row>
    <row r="6" spans="1:9">
      <c r="A6" s="38" t="s">
        <v>54</v>
      </c>
      <c r="B6" s="5" t="s">
        <v>55</v>
      </c>
      <c r="C6" s="5" t="s">
        <v>56</v>
      </c>
      <c r="D6" s="5" t="s">
        <v>57</v>
      </c>
      <c r="E6" s="22" t="s">
        <v>58</v>
      </c>
      <c r="F6" s="22" t="s">
        <v>59</v>
      </c>
      <c r="G6" s="147" t="s">
        <v>60</v>
      </c>
      <c r="H6" s="118" t="s">
        <v>61</v>
      </c>
      <c r="I6" t="s">
        <v>62</v>
      </c>
    </row>
    <row r="7" spans="1:9" ht="13.5" customHeight="1">
      <c r="A7" s="40" t="s">
        <v>148</v>
      </c>
      <c r="B7" s="2"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0.66239786654887034</v>
      </c>
      <c r="F7" s="48" cm="1">
        <f t="array" ref="F7">INDEX('Regional Cap levels'!$F$361:$J$528,MATCH($A7&amp;$B7&amp;$C7&amp;$D7,'Regional Cap levels'!$B$361:$B$528&amp;'Regional Cap levels'!$C$361:$C$528&amp;'Regional Cap levels'!$D$361:$D$528&amp;'Regional Cap levels'!$E$361:$E$528,0),MATCH(F$6,'Regional Cap levels'!$F$360:$J$360,0))</f>
        <v>0.49798650923752302</v>
      </c>
      <c r="G7" s="148" cm="1">
        <f t="array" ref="G7">INDEX('Regional Cap levels'!$F$361:$J$528,MATCH($A7&amp;$B7&amp;$C7&amp;$D7,'Regional Cap levels'!$B$361:$B$528&amp;'Regional Cap levels'!$C$361:$C$528&amp;'Regional Cap levels'!$D$361:$D$528&amp;'Regional Cap levels'!$E$361:$E$528,0),MATCH(G$6,'Regional Cap levels'!$F$360:$J$360,0))</f>
        <v>0.29482267209519852</v>
      </c>
      <c r="H7" s="119" cm="1">
        <f t="array" ref="H7">INDEX('Regional Cap levels'!$F$361:$J$528,MATCH($A7&amp;$B7&amp;$C7&amp;$D7,'Regional Cap levels'!$B$361:$B$528&amp;'Regional Cap levels'!$C$361:$C$528&amp;'Regional Cap levels'!$D$361:$D$528&amp;'Regional Cap levels'!$E$361:$E$528,0),MATCH(H$6,'Regional Cap levels'!$F$360:$J$360,0))</f>
        <v>0.26759533007392622</v>
      </c>
      <c r="I7" s="8" t="s">
        <v>67</v>
      </c>
    </row>
    <row r="8" spans="1:9" ht="13.5" customHeight="1">
      <c r="A8" s="40" t="s">
        <v>148</v>
      </c>
      <c r="B8" s="2"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0.65218013616017212</v>
      </c>
      <c r="F8" s="48" cm="1">
        <f t="array" ref="F8">INDEX('Regional Cap levels'!$F$361:$J$528,MATCH($A8&amp;$B8&amp;$C8&amp;$D8,'Regional Cap levels'!$B$361:$B$528&amp;'Regional Cap levels'!$C$361:$C$528&amp;'Regional Cap levels'!$D$361:$D$528&amp;'Regional Cap levels'!$E$361:$E$528,0),MATCH(F$6,'Regional Cap levels'!$F$360:$J$360,0))</f>
        <v>0.48655980596241377</v>
      </c>
      <c r="G8" s="148" cm="1">
        <f t="array" ref="G8">INDEX('Regional Cap levels'!$F$361:$J$528,MATCH($A8&amp;$B8&amp;$C8&amp;$D8,'Regional Cap levels'!$B$361:$B$528&amp;'Regional Cap levels'!$C$361:$C$528&amp;'Regional Cap levels'!$D$361:$D$528&amp;'Regional Cap levels'!$E$361:$E$528,0),MATCH(G$6,'Regional Cap levels'!$F$360:$J$360,0))</f>
        <v>0.28437721389163123</v>
      </c>
      <c r="H8" s="119" cm="1">
        <f t="array" ref="H8">INDEX('Regional Cap levels'!$F$361:$J$528,MATCH($A8&amp;$B8&amp;$C8&amp;$D8,'Regional Cap levels'!$B$361:$B$528&amp;'Regional Cap levels'!$C$361:$C$528&amp;'Regional Cap levels'!$D$361:$D$528&amp;'Regional Cap levels'!$E$361:$E$528,0),MATCH(H$6,'Regional Cap levels'!$F$360:$J$360,0))</f>
        <v>0.26326143713160255</v>
      </c>
    </row>
    <row r="9" spans="1:9" ht="13.5" customHeight="1">
      <c r="A9" s="40" t="s">
        <v>148</v>
      </c>
      <c r="B9" s="2"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0.69767014388143711</v>
      </c>
      <c r="F9" s="48" cm="1">
        <f t="array" ref="F9">INDEX('Regional Cap levels'!$F$361:$J$528,MATCH($A9&amp;$B9&amp;$C9&amp;$D9,'Regional Cap levels'!$B$361:$B$528&amp;'Regional Cap levels'!$C$361:$C$528&amp;'Regional Cap levels'!$D$361:$D$528&amp;'Regional Cap levels'!$E$361:$E$528,0),MATCH(F$6,'Regional Cap levels'!$F$360:$J$360,0))</f>
        <v>0.52451042773463163</v>
      </c>
      <c r="G9" s="148" cm="1">
        <f t="array" ref="G9">INDEX('Regional Cap levels'!$F$361:$J$528,MATCH($A9&amp;$B9&amp;$C9&amp;$D9,'Regional Cap levels'!$B$361:$B$528&amp;'Regional Cap levels'!$C$361:$C$528&amp;'Regional Cap levels'!$D$361:$D$528&amp;'Regional Cap levels'!$E$361:$E$528,0),MATCH(G$6,'Regional Cap levels'!$F$360:$J$360,0))</f>
        <v>0.310538744175964</v>
      </c>
      <c r="H9" s="119" cm="1">
        <f t="array" ref="H9">INDEX('Regional Cap levels'!$F$361:$J$528,MATCH($A9&amp;$B9&amp;$C9&amp;$D9,'Regional Cap levels'!$B$361:$B$528&amp;'Regional Cap levels'!$C$361:$C$528&amp;'Regional Cap levels'!$D$361:$D$528&amp;'Regional Cap levels'!$E$361:$E$528,0),MATCH(H$6,'Regional Cap levels'!$F$360:$J$360,0))</f>
        <v>0.28167982260817032</v>
      </c>
    </row>
    <row r="10" spans="1:9" ht="13.5" customHeight="1">
      <c r="A10" s="40" t="s">
        <v>148</v>
      </c>
      <c r="B10" s="2"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0.16982768008893454</v>
      </c>
      <c r="F10" s="48" cm="1">
        <f t="array" ref="F10">INDEX('Regional Cap levels'!$F$361:$J$528,MATCH($A10&amp;$B10&amp;$C10&amp;$D10,'Regional Cap levels'!$B$361:$B$528&amp;'Regional Cap levels'!$C$361:$C$528&amp;'Regional Cap levels'!$D$361:$D$528&amp;'Regional Cap levels'!$E$361:$E$528,0),MATCH(F$6,'Regional Cap levels'!$F$360:$J$360,0))</f>
        <v>0.12478609176189122</v>
      </c>
      <c r="G10" s="148" cm="1">
        <f t="array" ref="G10">INDEX('Regional Cap levels'!$F$361:$J$528,MATCH($A10&amp;$B10&amp;$C10&amp;$D10,'Regional Cap levels'!$B$361:$B$528&amp;'Regional Cap levels'!$C$361:$C$528&amp;'Regional Cap levels'!$D$361:$D$528&amp;'Regional Cap levels'!$E$361:$E$528,0),MATCH(G$6,'Regional Cap levels'!$F$360:$J$360,0))</f>
        <v>7.379064105606889E-2</v>
      </c>
      <c r="H10" s="119" cm="1">
        <f t="array" ref="H10">INDEX('Regional Cap levels'!$F$361:$J$528,MATCH($A10&amp;$B10&amp;$C10&amp;$D10,'Regional Cap levels'!$B$361:$B$528&amp;'Regional Cap levels'!$C$361:$C$528&amp;'Regional Cap levels'!$D$361:$D$528&amp;'Regional Cap levels'!$E$361:$E$528,0),MATCH(H$6,'Regional Cap levels'!$F$360:$J$360,0))</f>
        <v>6.7649847186744258E-2</v>
      </c>
    </row>
    <row r="11" spans="1:9" ht="13.5" customHeight="1">
      <c r="A11" s="40" t="s">
        <v>148</v>
      </c>
      <c r="B11" s="2"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0.17472343211081967</v>
      </c>
      <c r="F11" s="48" cm="1">
        <f t="array" ref="F11">INDEX('Regional Cap levels'!$F$361:$J$528,MATCH($A11&amp;$B11&amp;$C11&amp;$D11,'Regional Cap levels'!$B$361:$B$528&amp;'Regional Cap levels'!$C$361:$C$528&amp;'Regional Cap levels'!$D$361:$D$528&amp;'Regional Cap levels'!$E$361:$E$528,0),MATCH(F$6,'Regional Cap levels'!$F$360:$J$360,0))</f>
        <v>0.12716029160220113</v>
      </c>
      <c r="G11" s="148" cm="1">
        <f t="array" ref="G11">INDEX('Regional Cap levels'!$F$361:$J$528,MATCH($A11&amp;$B11&amp;$C11&amp;$D11,'Regional Cap levels'!$B$361:$B$528&amp;'Regional Cap levels'!$C$361:$C$528&amp;'Regional Cap levels'!$D$361:$D$528&amp;'Regional Cap levels'!$E$361:$E$528,0),MATCH(G$6,'Regional Cap levels'!$F$360:$J$360,0))</f>
        <v>7.2484001070870441E-2</v>
      </c>
      <c r="H11" s="119" cm="1">
        <f t="array" ref="H11">INDEX('Regional Cap levels'!$F$361:$J$528,MATCH($A11&amp;$B11&amp;$C11&amp;$D11,'Regional Cap levels'!$B$361:$B$528&amp;'Regional Cap levels'!$C$361:$C$528&amp;'Regional Cap levels'!$D$361:$D$528&amp;'Regional Cap levels'!$E$361:$E$528,0),MATCH(H$6,'Regional Cap levels'!$F$360:$J$360,0))</f>
        <v>6.5458606714011297E-2</v>
      </c>
    </row>
    <row r="12" spans="1:9" ht="13.5" customHeight="1">
      <c r="A12" s="40" t="s">
        <v>148</v>
      </c>
      <c r="B12" s="2"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0.17886864571161198</v>
      </c>
      <c r="F12" s="48" cm="1">
        <f t="array" ref="F12">INDEX('Regional Cap levels'!$F$361:$J$528,MATCH($A12&amp;$B12&amp;$C12&amp;$D12,'Regional Cap levels'!$B$361:$B$528&amp;'Regional Cap levels'!$C$361:$C$528&amp;'Regional Cap levels'!$D$361:$D$528&amp;'Regional Cap levels'!$E$361:$E$528,0),MATCH(F$6,'Regional Cap levels'!$F$360:$J$360,0))</f>
        <v>0.13143169955509074</v>
      </c>
      <c r="G12" s="148" cm="1">
        <f t="array" ref="G12">INDEX('Regional Cap levels'!$F$361:$J$528,MATCH($A12&amp;$B12&amp;$C12&amp;$D12,'Regional Cap levels'!$B$361:$B$528&amp;'Regional Cap levels'!$C$361:$C$528&amp;'Regional Cap levels'!$D$361:$D$528&amp;'Regional Cap levels'!$E$361:$E$528,0),MATCH(G$6,'Regional Cap levels'!$F$360:$J$360,0))</f>
        <v>7.772476273571341E-2</v>
      </c>
      <c r="H12" s="119" cm="1">
        <f t="array" ref="H12">INDEX('Regional Cap levels'!$F$361:$J$528,MATCH($A12&amp;$B12&amp;$C12&amp;$D12,'Regional Cap levels'!$B$361:$B$528&amp;'Regional Cap levels'!$C$361:$C$528&amp;'Regional Cap levels'!$D$361:$D$528&amp;'Regional Cap levels'!$E$361:$E$528,0),MATCH(H$6,'Regional Cap levels'!$F$360:$J$360,0))</f>
        <v>7.1205476943742227E-2</v>
      </c>
    </row>
    <row r="13" spans="1:9" ht="13.5" customHeight="1">
      <c r="A13" s="40" t="s">
        <v>148</v>
      </c>
      <c r="B13" s="2"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0.45768024488919024</v>
      </c>
      <c r="F13" s="48" cm="1">
        <f t="array" ref="F13">INDEX('Regional Cap levels'!$F$361:$J$528,MATCH($A13&amp;$B13&amp;$C13&amp;$D13,'Regional Cap levels'!$B$361:$B$528&amp;'Regional Cap levels'!$C$361:$C$528&amp;'Regional Cap levels'!$D$361:$D$528&amp;'Regional Cap levels'!$E$361:$E$528,0),MATCH(F$6,'Regional Cap levels'!$F$360:$J$360,0))</f>
        <v>0.50307122972929963</v>
      </c>
      <c r="G13" s="148" cm="1">
        <f t="array" ref="G13">INDEX('Regional Cap levels'!$F$361:$J$528,MATCH($A13&amp;$B13&amp;$C13&amp;$D13,'Regional Cap levels'!$B$361:$B$528&amp;'Regional Cap levels'!$C$361:$C$528&amp;'Regional Cap levels'!$D$361:$D$528&amp;'Regional Cap levels'!$E$361:$E$528,0),MATCH(G$6,'Regional Cap levels'!$F$360:$J$360,0))</f>
        <v>0.50307122972929963</v>
      </c>
      <c r="H13" s="119" cm="1">
        <f t="array" ref="H13">INDEX('Regional Cap levels'!$F$361:$J$528,MATCH($A13&amp;$B13&amp;$C13&amp;$D13,'Regional Cap levels'!$B$361:$B$528&amp;'Regional Cap levels'!$C$361:$C$528&amp;'Regional Cap levels'!$D$361:$D$528&amp;'Regional Cap levels'!$E$361:$E$528,0),MATCH(H$6,'Regional Cap levels'!$F$360:$J$360,0))</f>
        <v>0.50708709946200192</v>
      </c>
    </row>
    <row r="14" spans="1:9" ht="13.5" customHeight="1">
      <c r="A14" s="40" t="s">
        <v>148</v>
      </c>
      <c r="B14" s="2"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0.50824663144636573</v>
      </c>
      <c r="F14" s="48" cm="1">
        <f t="array" ref="F14">INDEX('Regional Cap levels'!$F$361:$J$528,MATCH($A14&amp;$B14&amp;$C14&amp;$D14,'Regional Cap levels'!$B$361:$B$528&amp;'Regional Cap levels'!$C$361:$C$528&amp;'Regional Cap levels'!$D$361:$D$528&amp;'Regional Cap levels'!$E$361:$E$528,0),MATCH(F$6,'Regional Cap levels'!$F$360:$J$360,0))</f>
        <v>0.55434827154606781</v>
      </c>
      <c r="G14" s="148" cm="1">
        <f t="array" ref="G14">INDEX('Regional Cap levels'!$F$361:$J$528,MATCH($A14&amp;$B14&amp;$C14&amp;$D14,'Regional Cap levels'!$B$361:$B$528&amp;'Regional Cap levels'!$C$361:$C$528&amp;'Regional Cap levels'!$D$361:$D$528&amp;'Regional Cap levels'!$E$361:$E$528,0),MATCH(G$6,'Regional Cap levels'!$F$360:$J$360,0))</f>
        <v>0.55434827154606781</v>
      </c>
      <c r="H14" s="119" cm="1">
        <f t="array" ref="H14">INDEX('Regional Cap levels'!$F$361:$J$528,MATCH($A14&amp;$B14&amp;$C14&amp;$D14,'Regional Cap levels'!$B$361:$B$528&amp;'Regional Cap levels'!$C$361:$C$528&amp;'Regional Cap levels'!$D$361:$D$528&amp;'Regional Cap levels'!$E$361:$E$528,0),MATCH(H$6,'Regional Cap levels'!$F$360:$J$360,0))</f>
        <v>0.57638338370025255</v>
      </c>
    </row>
    <row r="15" spans="1:9" ht="13.5" customHeight="1">
      <c r="A15" s="40" t="s">
        <v>148</v>
      </c>
      <c r="B15" s="2"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0.51779061862626241</v>
      </c>
      <c r="F15" s="48" cm="1">
        <f t="array" ref="F15">INDEX('Regional Cap levels'!$F$361:$J$528,MATCH($A15&amp;$B15&amp;$C15&amp;$D15,'Regional Cap levels'!$B$361:$B$528&amp;'Regional Cap levels'!$C$361:$C$528&amp;'Regional Cap levels'!$D$361:$D$528&amp;'Regional Cap levels'!$E$361:$E$528,0),MATCH(F$6,'Regional Cap levels'!$F$360:$J$360,0))</f>
        <v>0.56703996488238295</v>
      </c>
      <c r="G15" s="148" cm="1">
        <f t="array" ref="G15">INDEX('Regional Cap levels'!$F$361:$J$528,MATCH($A15&amp;$B15&amp;$C15&amp;$D15,'Regional Cap levels'!$B$361:$B$528&amp;'Regional Cap levels'!$C$361:$C$528&amp;'Regional Cap levels'!$D$361:$D$528&amp;'Regional Cap levels'!$E$361:$E$528,0),MATCH(G$6,'Regional Cap levels'!$F$360:$J$360,0))</f>
        <v>0.56703996488238295</v>
      </c>
      <c r="H15" s="119" cm="1">
        <f t="array" ref="H15">INDEX('Regional Cap levels'!$F$361:$J$528,MATCH($A15&amp;$B15&amp;$C15&amp;$D15,'Regional Cap levels'!$B$361:$B$528&amp;'Regional Cap levels'!$C$361:$C$528&amp;'Regional Cap levels'!$D$361:$D$528&amp;'Regional Cap levels'!$E$361:$E$528,0),MATCH(H$6,'Regional Cap levels'!$F$360:$J$360,0))</f>
        <v>0.57230056873392809</v>
      </c>
    </row>
    <row r="16" spans="1:9" ht="13.5" customHeight="1">
      <c r="A16" s="40" t="s">
        <v>148</v>
      </c>
      <c r="B16" s="2"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0.29625080573911428</v>
      </c>
    </row>
    <row r="17" spans="1:9" ht="13.5" customHeight="1">
      <c r="A17" s="40" t="s">
        <v>148</v>
      </c>
      <c r="B17" s="2"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0.40452516356037771</v>
      </c>
    </row>
    <row r="18" spans="1:9" ht="13.5" customHeight="1">
      <c r="A18" s="40" t="s">
        <v>148</v>
      </c>
      <c r="B18" s="2"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0.3499751344443493</v>
      </c>
    </row>
    <row r="19" spans="1:9" ht="13.5" customHeight="1">
      <c r="D19" s="12"/>
      <c r="E19" s="55"/>
      <c r="F19" s="55"/>
      <c r="G19" s="55"/>
      <c r="H19" s="120"/>
    </row>
    <row r="20" spans="1:9" ht="13.5" customHeight="1">
      <c r="B20" s="67" t="s">
        <v>72</v>
      </c>
      <c r="C20" s="68"/>
      <c r="D20" s="68"/>
      <c r="E20" s="68"/>
      <c r="F20" s="68"/>
      <c r="G20" s="68"/>
      <c r="H20" s="121"/>
    </row>
    <row r="21" spans="1:9" ht="28.5" customHeight="1">
      <c r="B21" s="2"/>
      <c r="C21" s="2"/>
      <c r="D21" s="2"/>
      <c r="E21" s="24" t="s">
        <v>50</v>
      </c>
      <c r="F21" s="24" t="s">
        <v>51</v>
      </c>
      <c r="G21" s="146" t="s">
        <v>52</v>
      </c>
      <c r="H21" s="117" t="s">
        <v>53</v>
      </c>
    </row>
    <row r="22" spans="1:9" ht="13.5" customHeight="1">
      <c r="B22" s="5"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 t="s">
        <v>64</v>
      </c>
      <c r="C24" s="2" t="s">
        <v>65</v>
      </c>
      <c r="D24" s="23" t="s">
        <v>66</v>
      </c>
      <c r="E24" s="69">
        <f>(E7*'TDCV Values'!$C$4)</f>
        <v>1920.9538129917239</v>
      </c>
      <c r="F24" s="69">
        <f>(F7*'TDCV Values'!$C$4)</f>
        <v>1444.1608767888167</v>
      </c>
      <c r="G24" s="149">
        <f>(G7*'TDCV Values'!$C$4)</f>
        <v>854.98574907607576</v>
      </c>
      <c r="H24" s="122">
        <f>(H7*'TDCV Values'!$D$4)</f>
        <v>776.02645721438603</v>
      </c>
    </row>
    <row r="25" spans="1:9" ht="13.5" customHeight="1">
      <c r="B25" s="2" t="s">
        <v>64</v>
      </c>
      <c r="C25" s="2" t="s">
        <v>68</v>
      </c>
      <c r="D25" s="23" t="s">
        <v>66</v>
      </c>
      <c r="E25" s="69">
        <f>(E8*'TDCV Values'!$C$4)</f>
        <v>1891.3223948644991</v>
      </c>
      <c r="F25" s="69">
        <f>(F8*'TDCV Values'!$C$4)</f>
        <v>1411.0234372909999</v>
      </c>
      <c r="G25" s="149">
        <f>(G8*'TDCV Values'!$C$4)</f>
        <v>824.69392028573054</v>
      </c>
      <c r="H25" s="122">
        <f>(H8*'TDCV Values'!$D$4)</f>
        <v>763.45816768164741</v>
      </c>
    </row>
    <row r="26" spans="1:9" ht="13.5" customHeight="1">
      <c r="B26" s="2" t="s">
        <v>64</v>
      </c>
      <c r="C26" s="2" t="s">
        <v>69</v>
      </c>
      <c r="D26" s="23" t="s">
        <v>66</v>
      </c>
      <c r="E26" s="69">
        <f>(E9*'TDCV Values'!$C$4)</f>
        <v>2023.2434172561677</v>
      </c>
      <c r="F26" s="69">
        <f>(F9*'TDCV Values'!$C$4)</f>
        <v>1521.0802404304318</v>
      </c>
      <c r="G26" s="149">
        <f>(G9*'TDCV Values'!$C$4)</f>
        <v>900.56235811029558</v>
      </c>
      <c r="H26" s="122">
        <f>(H9*'TDCV Values'!$D$4)</f>
        <v>816.87148556369391</v>
      </c>
    </row>
    <row r="27" spans="1:9" ht="13.5" customHeight="1">
      <c r="B27" s="2" t="s">
        <v>70</v>
      </c>
      <c r="C27" s="2" t="s">
        <v>65</v>
      </c>
      <c r="D27" s="23" t="s">
        <v>66</v>
      </c>
      <c r="E27" s="69">
        <f>(E10*'TDCV Values'!$C$5)</f>
        <v>2037.9321610672143</v>
      </c>
      <c r="F27" s="69">
        <f>(F10*'TDCV Values'!$C$5)</f>
        <v>1497.4331011426946</v>
      </c>
      <c r="G27" s="149">
        <f>(G10*'TDCV Values'!$C$5)</f>
        <v>885.48769267282671</v>
      </c>
      <c r="H27" s="122">
        <f>(H10*'TDCV Values'!$D$5)</f>
        <v>811.7981662409311</v>
      </c>
    </row>
    <row r="28" spans="1:9" ht="13.5" customHeight="1">
      <c r="B28" s="2" t="s">
        <v>70</v>
      </c>
      <c r="C28" s="2" t="s">
        <v>68</v>
      </c>
      <c r="D28" s="23" t="s">
        <v>66</v>
      </c>
      <c r="E28" s="69">
        <f>(E11*'TDCV Values'!$C$5)</f>
        <v>2096.6811853298359</v>
      </c>
      <c r="F28" s="69">
        <f>(F11*'TDCV Values'!$C$5)</f>
        <v>1525.9234992264135</v>
      </c>
      <c r="G28" s="149">
        <f>(G11*'TDCV Values'!$C$5)</f>
        <v>869.80801285044527</v>
      </c>
      <c r="H28" s="122">
        <f>(H11*'TDCV Values'!$D$5)</f>
        <v>785.50328056813555</v>
      </c>
    </row>
    <row r="29" spans="1:9" ht="13.5" customHeight="1">
      <c r="B29" s="2" t="s">
        <v>70</v>
      </c>
      <c r="C29" s="2" t="s">
        <v>69</v>
      </c>
      <c r="D29" s="23" t="s">
        <v>66</v>
      </c>
      <c r="E29" s="69">
        <f>(E12*'TDCV Values'!$C$5)</f>
        <v>2146.4237485393437</v>
      </c>
      <c r="F29" s="69">
        <f>(F12*'TDCV Values'!$C$5)</f>
        <v>1577.1803946610889</v>
      </c>
      <c r="G29" s="149">
        <f>(G12*'TDCV Values'!$C$5)</f>
        <v>932.69715282856089</v>
      </c>
      <c r="H29" s="122">
        <f>(H12*'TDCV Values'!$D$5)</f>
        <v>854.46572332490678</v>
      </c>
    </row>
    <row r="30" spans="1:9" ht="13.5" customHeight="1">
      <c r="B30" s="241" t="s">
        <v>75</v>
      </c>
      <c r="C30" s="242"/>
      <c r="D30" s="242"/>
      <c r="E30" s="242"/>
      <c r="F30" s="242"/>
      <c r="G30" s="242"/>
      <c r="H30" s="242"/>
      <c r="I30" t="s">
        <v>76</v>
      </c>
    </row>
    <row r="31" spans="1:9" ht="13.5" customHeight="1">
      <c r="B31" s="2" t="s">
        <v>64</v>
      </c>
      <c r="C31" s="2" t="s">
        <v>65</v>
      </c>
      <c r="D31" s="23" t="s">
        <v>71</v>
      </c>
      <c r="E31" s="16">
        <f>E13*365</f>
        <v>167.05328938455443</v>
      </c>
      <c r="F31" s="16">
        <f t="shared" ref="F31:H31" si="0">F13*365</f>
        <v>183.62099885119437</v>
      </c>
      <c r="G31" s="150">
        <f t="shared" si="0"/>
        <v>183.62099885119437</v>
      </c>
      <c r="H31" s="123">
        <f t="shared" si="0"/>
        <v>185.08679130363069</v>
      </c>
    </row>
    <row r="32" spans="1:9" ht="13.5" customHeight="1">
      <c r="B32" s="2" t="s">
        <v>64</v>
      </c>
      <c r="C32" s="2" t="s">
        <v>68</v>
      </c>
      <c r="D32" s="23" t="s">
        <v>71</v>
      </c>
      <c r="E32" s="16">
        <f t="shared" ref="E32:H36" si="1">E14*365</f>
        <v>185.51002047792349</v>
      </c>
      <c r="F32" s="16">
        <f t="shared" si="1"/>
        <v>202.33711911431476</v>
      </c>
      <c r="G32" s="150">
        <f t="shared" si="1"/>
        <v>202.33711911431476</v>
      </c>
      <c r="H32" s="123">
        <f t="shared" si="1"/>
        <v>210.37993505059217</v>
      </c>
    </row>
    <row r="33" spans="2:9" ht="13.5" customHeight="1">
      <c r="B33" s="2" t="s">
        <v>64</v>
      </c>
      <c r="C33" s="2" t="s">
        <v>69</v>
      </c>
      <c r="D33" s="23" t="s">
        <v>71</v>
      </c>
      <c r="E33" s="16">
        <f t="shared" si="1"/>
        <v>188.99357579858577</v>
      </c>
      <c r="F33" s="16">
        <f t="shared" si="1"/>
        <v>206.96958718206977</v>
      </c>
      <c r="G33" s="150">
        <f t="shared" si="1"/>
        <v>206.96958718206977</v>
      </c>
      <c r="H33" s="123">
        <f t="shared" si="1"/>
        <v>208.88970758788375</v>
      </c>
    </row>
    <row r="34" spans="2:9" ht="13.5" customHeight="1">
      <c r="B34" s="2" t="s">
        <v>70</v>
      </c>
      <c r="C34" s="2" t="s">
        <v>65</v>
      </c>
      <c r="D34" s="23" t="s">
        <v>71</v>
      </c>
      <c r="E34" s="16">
        <f t="shared" si="1"/>
        <v>103.97092936909048</v>
      </c>
      <c r="F34" s="16">
        <f t="shared" si="1"/>
        <v>106.25787182977324</v>
      </c>
      <c r="G34" s="150">
        <f t="shared" si="1"/>
        <v>106.25787182977324</v>
      </c>
      <c r="H34" s="123">
        <f t="shared" si="1"/>
        <v>108.13154409477671</v>
      </c>
    </row>
    <row r="35" spans="2:9" ht="13.5" customHeight="1">
      <c r="B35" s="2" t="s">
        <v>70</v>
      </c>
      <c r="C35" s="2" t="s">
        <v>68</v>
      </c>
      <c r="D35" s="23" t="s">
        <v>71</v>
      </c>
      <c r="E35" s="16">
        <f t="shared" si="1"/>
        <v>136.9058156755768</v>
      </c>
      <c r="F35" s="16">
        <f t="shared" si="1"/>
        <v>137.96643218303919</v>
      </c>
      <c r="G35" s="150">
        <f t="shared" si="1"/>
        <v>137.96643218303919</v>
      </c>
      <c r="H35" s="123">
        <f t="shared" si="1"/>
        <v>147.65168469953787</v>
      </c>
    </row>
    <row r="36" spans="2:9" ht="13.5" customHeight="1">
      <c r="B36" s="2" t="s">
        <v>70</v>
      </c>
      <c r="C36" s="2" t="s">
        <v>69</v>
      </c>
      <c r="D36" s="23" t="s">
        <v>71</v>
      </c>
      <c r="E36" s="16">
        <f t="shared" si="1"/>
        <v>122.41270806287491</v>
      </c>
      <c r="F36" s="16">
        <f t="shared" si="1"/>
        <v>125.33564757652866</v>
      </c>
      <c r="G36" s="150">
        <f t="shared" si="1"/>
        <v>125.33564757652866</v>
      </c>
      <c r="H36" s="123">
        <f t="shared" si="1"/>
        <v>127.7409240721875</v>
      </c>
    </row>
    <row r="37" spans="2:9" ht="13.5" customHeight="1">
      <c r="B37" s="241" t="s">
        <v>77</v>
      </c>
      <c r="C37" s="242"/>
      <c r="D37" s="242"/>
      <c r="E37" s="242"/>
      <c r="F37" s="242"/>
      <c r="G37" s="242"/>
      <c r="H37" s="242"/>
      <c r="I37" t="s">
        <v>78</v>
      </c>
    </row>
    <row r="38" spans="2:9" ht="13.5" customHeight="1">
      <c r="B38" s="2" t="s">
        <v>64</v>
      </c>
      <c r="C38" s="2" t="s">
        <v>65</v>
      </c>
      <c r="D38" s="2"/>
      <c r="E38" s="16">
        <f t="shared" ref="E38:H43" si="2">E24+E31</f>
        <v>2088.0071023762785</v>
      </c>
      <c r="F38" s="16">
        <f t="shared" si="2"/>
        <v>1627.7818756400111</v>
      </c>
      <c r="G38" s="150">
        <f t="shared" si="2"/>
        <v>1038.6067479272701</v>
      </c>
      <c r="H38" s="123">
        <f t="shared" si="2"/>
        <v>961.11324851801669</v>
      </c>
    </row>
    <row r="39" spans="2:9" ht="13.5" customHeight="1">
      <c r="B39" s="2" t="s">
        <v>64</v>
      </c>
      <c r="C39" s="2" t="s">
        <v>68</v>
      </c>
      <c r="D39" s="2"/>
      <c r="E39" s="16">
        <f t="shared" si="2"/>
        <v>2076.8324153424228</v>
      </c>
      <c r="F39" s="16">
        <f t="shared" si="2"/>
        <v>1613.3605564053146</v>
      </c>
      <c r="G39" s="150">
        <f t="shared" si="2"/>
        <v>1027.0310394000453</v>
      </c>
      <c r="H39" s="123">
        <f t="shared" si="2"/>
        <v>973.83810273223958</v>
      </c>
    </row>
    <row r="40" spans="2:9" ht="13.5" customHeight="1">
      <c r="B40" s="2" t="s">
        <v>64</v>
      </c>
      <c r="C40" s="2" t="s">
        <v>69</v>
      </c>
      <c r="D40" s="2"/>
      <c r="E40" s="16">
        <f t="shared" si="2"/>
        <v>2212.2369930547534</v>
      </c>
      <c r="F40" s="16">
        <f t="shared" si="2"/>
        <v>1728.0498276125015</v>
      </c>
      <c r="G40" s="150">
        <f t="shared" si="2"/>
        <v>1107.5319452923654</v>
      </c>
      <c r="H40" s="123">
        <f t="shared" si="2"/>
        <v>1025.7611931515776</v>
      </c>
    </row>
    <row r="41" spans="2:9" ht="13.5" customHeight="1">
      <c r="B41" s="2" t="s">
        <v>70</v>
      </c>
      <c r="C41" s="2" t="s">
        <v>65</v>
      </c>
      <c r="D41" s="2"/>
      <c r="E41" s="16">
        <f t="shared" si="2"/>
        <v>2141.9030904363049</v>
      </c>
      <c r="F41" s="16">
        <f t="shared" si="2"/>
        <v>1603.6909729724678</v>
      </c>
      <c r="G41" s="150">
        <f t="shared" si="2"/>
        <v>991.7455645025999</v>
      </c>
      <c r="H41" s="123">
        <f t="shared" si="2"/>
        <v>919.9297103357078</v>
      </c>
    </row>
    <row r="42" spans="2:9" ht="13.5" customHeight="1">
      <c r="B42" s="2" t="s">
        <v>70</v>
      </c>
      <c r="C42" s="2" t="s">
        <v>68</v>
      </c>
      <c r="D42" s="2"/>
      <c r="E42" s="16">
        <f t="shared" si="2"/>
        <v>2233.5870010054127</v>
      </c>
      <c r="F42" s="16">
        <f t="shared" si="2"/>
        <v>1663.8899314094526</v>
      </c>
      <c r="G42" s="150">
        <f t="shared" si="2"/>
        <v>1007.7744450334844</v>
      </c>
      <c r="H42" s="123">
        <f t="shared" si="2"/>
        <v>933.15496526767345</v>
      </c>
    </row>
    <row r="43" spans="2:9" ht="13.5" customHeight="1">
      <c r="B43" s="2" t="s">
        <v>70</v>
      </c>
      <c r="C43" s="2" t="s">
        <v>69</v>
      </c>
      <c r="D43" s="2"/>
      <c r="E43" s="16">
        <f t="shared" si="2"/>
        <v>2268.8364566022187</v>
      </c>
      <c r="F43" s="16">
        <f t="shared" si="2"/>
        <v>1702.5160422376175</v>
      </c>
      <c r="G43" s="150">
        <f t="shared" si="2"/>
        <v>1058.0328004050896</v>
      </c>
      <c r="H43" s="123">
        <f t="shared" si="2"/>
        <v>982.20664739709423</v>
      </c>
    </row>
    <row r="44" spans="2:9" ht="13.5" customHeight="1">
      <c r="B44" s="241" t="s">
        <v>77</v>
      </c>
      <c r="C44" s="242"/>
      <c r="D44" s="242"/>
      <c r="E44" s="242"/>
      <c r="F44" s="242"/>
      <c r="G44" s="242"/>
      <c r="H44" s="242"/>
      <c r="I44" t="s">
        <v>79</v>
      </c>
    </row>
    <row r="45" spans="2:9" ht="13.5" customHeight="1">
      <c r="B45" s="2" t="s">
        <v>80</v>
      </c>
      <c r="C45" s="2" t="s">
        <v>65</v>
      </c>
      <c r="D45" s="2"/>
      <c r="E45" s="16">
        <f>E38+E41</f>
        <v>4229.9101928125838</v>
      </c>
      <c r="F45" s="16">
        <f t="shared" ref="F45:H45" si="3">F38+F41</f>
        <v>3231.4728486124786</v>
      </c>
      <c r="G45" s="150">
        <f t="shared" si="3"/>
        <v>2030.3523124298699</v>
      </c>
      <c r="H45" s="123">
        <f t="shared" si="3"/>
        <v>1881.0429588537245</v>
      </c>
    </row>
    <row r="46" spans="2:9" ht="13.5" customHeight="1">
      <c r="B46" s="2" t="s">
        <v>80</v>
      </c>
      <c r="C46" s="2" t="s">
        <v>68</v>
      </c>
      <c r="D46" s="2"/>
      <c r="E46" s="16">
        <f t="shared" ref="E46:H47" si="4">E39+E42</f>
        <v>4310.4194163478351</v>
      </c>
      <c r="F46" s="16">
        <f t="shared" si="4"/>
        <v>3277.2504878147674</v>
      </c>
      <c r="G46" s="150">
        <f t="shared" si="4"/>
        <v>2034.8054844335297</v>
      </c>
      <c r="H46" s="123">
        <f t="shared" si="4"/>
        <v>1906.9930679999129</v>
      </c>
    </row>
    <row r="47" spans="2:9" ht="13.5" customHeight="1">
      <c r="B47" s="2" t="s">
        <v>80</v>
      </c>
      <c r="C47" s="2" t="s">
        <v>69</v>
      </c>
      <c r="D47" s="2"/>
      <c r="E47" s="16">
        <f t="shared" si="4"/>
        <v>4481.0734496569721</v>
      </c>
      <c r="F47" s="16">
        <f t="shared" si="4"/>
        <v>3430.5658698501193</v>
      </c>
      <c r="G47" s="150">
        <f t="shared" si="4"/>
        <v>2165.5647456974548</v>
      </c>
      <c r="H47" s="123">
        <f t="shared" si="4"/>
        <v>2007.9678405486718</v>
      </c>
    </row>
    <row r="48" spans="2:9" ht="13.5" customHeight="1">
      <c r="E48" s="26"/>
      <c r="F48" s="26"/>
      <c r="G48" s="26"/>
      <c r="H48" s="124"/>
      <c r="I48" s="26"/>
    </row>
    <row r="49" spans="1:9" s="65" customFormat="1" ht="13.5" customHeight="1">
      <c r="A49" s="65" t="s">
        <v>81</v>
      </c>
      <c r="E49" s="70"/>
      <c r="F49" s="70"/>
      <c r="G49" s="70"/>
      <c r="H49" s="125"/>
      <c r="I49" s="70"/>
    </row>
    <row r="50" spans="1:9" ht="13.5" customHeight="1">
      <c r="E50" s="26"/>
      <c r="F50" s="26"/>
      <c r="G50" s="26"/>
      <c r="H50" s="124"/>
      <c r="I50" s="26"/>
    </row>
    <row r="51" spans="1:9" ht="13.5" customHeight="1">
      <c r="B51" s="8" t="s">
        <v>82</v>
      </c>
      <c r="D51" s="58">
        <v>8.77</v>
      </c>
      <c r="E51" s="26"/>
      <c r="F51" s="26"/>
      <c r="G51" s="26"/>
      <c r="H51" s="124"/>
    </row>
    <row r="52" spans="1:9" ht="13.5" customHeight="1">
      <c r="B52" s="8" t="s">
        <v>83</v>
      </c>
      <c r="D52" s="58">
        <f>D51/2</f>
        <v>4.3849999999999998</v>
      </c>
      <c r="E52" s="26"/>
      <c r="F52" s="26"/>
      <c r="G52" s="26"/>
      <c r="H52" s="124"/>
    </row>
    <row r="53" spans="1:9" ht="13.5" customHeight="1">
      <c r="B53" s="8" t="s">
        <v>84</v>
      </c>
      <c r="D53" s="58">
        <f>D51/2</f>
        <v>4.3849999999999998</v>
      </c>
      <c r="E53" s="26"/>
      <c r="F53" s="26"/>
      <c r="G53" s="26"/>
      <c r="H53" s="124"/>
    </row>
    <row r="54" spans="1:9" ht="13.5" customHeight="1">
      <c r="B54" s="8" t="s">
        <v>85</v>
      </c>
      <c r="D54" s="58">
        <f>D52/365</f>
        <v>1.2013698630136986E-2</v>
      </c>
      <c r="E54" s="26"/>
      <c r="F54" s="26"/>
      <c r="G54" s="26"/>
      <c r="H54" s="124"/>
    </row>
    <row r="55" spans="1:9" ht="13.5" customHeight="1">
      <c r="B55" s="8" t="s">
        <v>86</v>
      </c>
      <c r="D55" s="58">
        <f>D53/365</f>
        <v>1.2013698630136986E-2</v>
      </c>
      <c r="E55" s="26"/>
      <c r="F55" s="26"/>
      <c r="G55" s="26"/>
      <c r="H55" s="124"/>
    </row>
    <row r="56" spans="1:9" ht="13.5" customHeight="1">
      <c r="E56" s="26"/>
      <c r="F56" s="26"/>
      <c r="G56" s="26"/>
      <c r="H56" s="124"/>
    </row>
    <row r="57" spans="1:9" ht="13.5" customHeight="1">
      <c r="B57" s="8" t="s">
        <v>87</v>
      </c>
      <c r="E57" s="26"/>
      <c r="F57" s="26"/>
      <c r="G57" s="26"/>
      <c r="H57" s="124"/>
    </row>
    <row r="58" spans="1:9" ht="25.5">
      <c r="B58" s="2"/>
      <c r="C58" s="2"/>
      <c r="D58" s="2"/>
      <c r="E58" s="24" t="s">
        <v>50</v>
      </c>
      <c r="F58" s="24" t="s">
        <v>51</v>
      </c>
      <c r="G58" s="146" t="s">
        <v>52</v>
      </c>
      <c r="H58" s="117" t="s">
        <v>53</v>
      </c>
    </row>
    <row r="59" spans="1:9" ht="13.5" customHeight="1">
      <c r="B59" s="5" t="s">
        <v>55</v>
      </c>
      <c r="C59" s="5" t="s">
        <v>56</v>
      </c>
      <c r="D59" s="5" t="s">
        <v>57</v>
      </c>
      <c r="E59" s="22" t="s">
        <v>58</v>
      </c>
      <c r="F59" s="22" t="s">
        <v>59</v>
      </c>
      <c r="G59" s="147" t="s">
        <v>60</v>
      </c>
      <c r="H59" s="118" t="s">
        <v>61</v>
      </c>
      <c r="I59" t="s">
        <v>88</v>
      </c>
    </row>
    <row r="60" spans="1:9" ht="13.5" customHeight="1">
      <c r="B60" s="2" t="s">
        <v>64</v>
      </c>
      <c r="C60" s="2" t="s">
        <v>65</v>
      </c>
      <c r="D60" s="23" t="s">
        <v>66</v>
      </c>
      <c r="E60" s="71">
        <f t="shared" ref="E60:H66" si="5">E7</f>
        <v>0.66239786654887034</v>
      </c>
      <c r="F60" s="71">
        <f t="shared" si="5"/>
        <v>0.49798650923752302</v>
      </c>
      <c r="G60" s="151">
        <f t="shared" si="5"/>
        <v>0.29482267209519852</v>
      </c>
      <c r="H60" s="126">
        <f t="shared" si="5"/>
        <v>0.26759533007392622</v>
      </c>
    </row>
    <row r="61" spans="1:9" ht="13.5" customHeight="1">
      <c r="B61" s="2" t="s">
        <v>64</v>
      </c>
      <c r="C61" s="2" t="s">
        <v>68</v>
      </c>
      <c r="D61" s="23" t="s">
        <v>66</v>
      </c>
      <c r="E61" s="71">
        <f t="shared" si="5"/>
        <v>0.65218013616017212</v>
      </c>
      <c r="F61" s="71">
        <f t="shared" si="5"/>
        <v>0.48655980596241377</v>
      </c>
      <c r="G61" s="151">
        <f t="shared" si="5"/>
        <v>0.28437721389163123</v>
      </c>
      <c r="H61" s="126">
        <f t="shared" si="5"/>
        <v>0.26326143713160255</v>
      </c>
    </row>
    <row r="62" spans="1:9" ht="13.5" customHeight="1">
      <c r="B62" s="2" t="s">
        <v>64</v>
      </c>
      <c r="C62" s="2" t="s">
        <v>69</v>
      </c>
      <c r="D62" s="23" t="s">
        <v>66</v>
      </c>
      <c r="E62" s="71">
        <f t="shared" si="5"/>
        <v>0.69767014388143711</v>
      </c>
      <c r="F62" s="71">
        <f t="shared" si="5"/>
        <v>0.52451042773463163</v>
      </c>
      <c r="G62" s="151">
        <f t="shared" si="5"/>
        <v>0.310538744175964</v>
      </c>
      <c r="H62" s="126">
        <f t="shared" si="5"/>
        <v>0.28167982260817032</v>
      </c>
    </row>
    <row r="63" spans="1:9" ht="13.5" customHeight="1">
      <c r="B63" s="2" t="s">
        <v>70</v>
      </c>
      <c r="C63" s="2" t="s">
        <v>65</v>
      </c>
      <c r="D63" s="23" t="s">
        <v>66</v>
      </c>
      <c r="E63" s="71">
        <f t="shared" si="5"/>
        <v>0.16982768008893454</v>
      </c>
      <c r="F63" s="71">
        <f t="shared" si="5"/>
        <v>0.12478609176189122</v>
      </c>
      <c r="G63" s="151">
        <f t="shared" si="5"/>
        <v>7.379064105606889E-2</v>
      </c>
      <c r="H63" s="126">
        <f t="shared" si="5"/>
        <v>6.7649847186744258E-2</v>
      </c>
    </row>
    <row r="64" spans="1:9" ht="13.5" customHeight="1">
      <c r="B64" s="2" t="s">
        <v>70</v>
      </c>
      <c r="C64" s="2" t="s">
        <v>68</v>
      </c>
      <c r="D64" s="23" t="s">
        <v>66</v>
      </c>
      <c r="E64" s="71">
        <f t="shared" si="5"/>
        <v>0.17472343211081967</v>
      </c>
      <c r="F64" s="71">
        <f t="shared" si="5"/>
        <v>0.12716029160220113</v>
      </c>
      <c r="G64" s="151">
        <f t="shared" si="5"/>
        <v>7.2484001070870441E-2</v>
      </c>
      <c r="H64" s="126">
        <f t="shared" si="5"/>
        <v>6.5458606714011297E-2</v>
      </c>
    </row>
    <row r="65" spans="2:9" ht="13.5" customHeight="1">
      <c r="B65" s="2" t="s">
        <v>70</v>
      </c>
      <c r="C65" s="2" t="s">
        <v>69</v>
      </c>
      <c r="D65" s="23" t="s">
        <v>66</v>
      </c>
      <c r="E65" s="71">
        <f t="shared" si="5"/>
        <v>0.17886864571161198</v>
      </c>
      <c r="F65" s="71">
        <f t="shared" si="5"/>
        <v>0.13143169955509074</v>
      </c>
      <c r="G65" s="151">
        <f t="shared" si="5"/>
        <v>7.772476273571341E-2</v>
      </c>
      <c r="H65" s="126">
        <f t="shared" si="5"/>
        <v>7.1205476943742227E-2</v>
      </c>
    </row>
    <row r="66" spans="2:9" ht="13.5" customHeight="1">
      <c r="B66" s="2" t="s">
        <v>64</v>
      </c>
      <c r="C66" s="2" t="s">
        <v>65</v>
      </c>
      <c r="D66" s="23" t="s">
        <v>71</v>
      </c>
      <c r="E66" s="71">
        <f t="shared" si="5"/>
        <v>0.45768024488919024</v>
      </c>
      <c r="F66" s="71">
        <f t="shared" si="5"/>
        <v>0.50307122972929963</v>
      </c>
      <c r="G66" s="151">
        <f t="shared" si="5"/>
        <v>0.50307122972929963</v>
      </c>
      <c r="H66" s="126">
        <f t="shared" si="5"/>
        <v>0.50708709946200192</v>
      </c>
    </row>
    <row r="67" spans="2:9" ht="13.5" customHeight="1">
      <c r="B67" s="2" t="s">
        <v>64</v>
      </c>
      <c r="C67" s="2" t="s">
        <v>68</v>
      </c>
      <c r="D67" s="23" t="s">
        <v>71</v>
      </c>
      <c r="E67" s="72">
        <f>E14-$D$54</f>
        <v>0.49623293281622877</v>
      </c>
      <c r="F67" s="72">
        <f>F14-$D$54</f>
        <v>0.54233457291593079</v>
      </c>
      <c r="G67" s="152">
        <f>G14-$D$54</f>
        <v>0.54233457291593079</v>
      </c>
      <c r="H67" s="127">
        <f>H14-$D$54</f>
        <v>0.56436968507011553</v>
      </c>
    </row>
    <row r="68" spans="2:9" ht="13.5" customHeight="1">
      <c r="B68" s="2" t="s">
        <v>64</v>
      </c>
      <c r="C68" s="2" t="s">
        <v>69</v>
      </c>
      <c r="D68" s="23" t="s">
        <v>71</v>
      </c>
      <c r="E68" s="71">
        <f t="shared" ref="E68:H69" si="6">E15</f>
        <v>0.51779061862626241</v>
      </c>
      <c r="F68" s="71">
        <f t="shared" si="6"/>
        <v>0.56703996488238295</v>
      </c>
      <c r="G68" s="151">
        <f t="shared" si="6"/>
        <v>0.56703996488238295</v>
      </c>
      <c r="H68" s="126">
        <f t="shared" si="6"/>
        <v>0.57230056873392809</v>
      </c>
    </row>
    <row r="69" spans="2:9" ht="13.5" customHeight="1">
      <c r="B69" s="2" t="s">
        <v>70</v>
      </c>
      <c r="C69" s="2" t="s">
        <v>65</v>
      </c>
      <c r="D69" s="23" t="s">
        <v>71</v>
      </c>
      <c r="E69" s="71">
        <f t="shared" si="6"/>
        <v>0.28485186128517942</v>
      </c>
      <c r="F69" s="71">
        <f t="shared" si="6"/>
        <v>0.2911174570678719</v>
      </c>
      <c r="G69" s="151">
        <f t="shared" si="6"/>
        <v>0.2911174570678719</v>
      </c>
      <c r="H69" s="126">
        <f t="shared" si="6"/>
        <v>0.29625080573911428</v>
      </c>
    </row>
    <row r="70" spans="2:9" ht="13.5" customHeight="1">
      <c r="B70" s="2" t="s">
        <v>70</v>
      </c>
      <c r="C70" s="2" t="s">
        <v>68</v>
      </c>
      <c r="D70" s="23" t="s">
        <v>71</v>
      </c>
      <c r="E70" s="72">
        <f>E17-$D$55</f>
        <v>0.36307072787829264</v>
      </c>
      <c r="F70" s="72">
        <f>F17-$D$55</f>
        <v>0.36597652652887452</v>
      </c>
      <c r="G70" s="152">
        <f>G17-$D$55</f>
        <v>0.36597652652887452</v>
      </c>
      <c r="H70" s="127">
        <f>H17-$D$55</f>
        <v>0.39251146493024075</v>
      </c>
    </row>
    <row r="71" spans="2:9" ht="13.5" customHeight="1">
      <c r="B71" s="2" t="s">
        <v>70</v>
      </c>
      <c r="C71" s="2" t="s">
        <v>69</v>
      </c>
      <c r="D71" s="23" t="s">
        <v>71</v>
      </c>
      <c r="E71" s="71">
        <f>E18</f>
        <v>0.33537728236404085</v>
      </c>
      <c r="F71" s="71">
        <f>F18</f>
        <v>0.34338533582610592</v>
      </c>
      <c r="G71" s="151">
        <f>G18</f>
        <v>0.34338533582610592</v>
      </c>
      <c r="H71" s="126">
        <f>H18</f>
        <v>0.3499751344443493</v>
      </c>
    </row>
    <row r="72" spans="2:9" ht="13.5" customHeight="1">
      <c r="D72" s="12"/>
      <c r="E72" s="55"/>
      <c r="F72" s="55"/>
      <c r="G72" s="55"/>
      <c r="H72" s="120"/>
    </row>
    <row r="73" spans="2:9" ht="13.5" customHeight="1">
      <c r="B73" s="67" t="s">
        <v>72</v>
      </c>
      <c r="C73" s="68"/>
      <c r="D73" s="68"/>
      <c r="E73" s="68"/>
      <c r="F73" s="68"/>
      <c r="G73" s="68"/>
      <c r="H73" s="121"/>
    </row>
    <row r="74" spans="2:9" ht="25.5">
      <c r="B74" s="2"/>
      <c r="C74" s="2"/>
      <c r="D74" s="2"/>
      <c r="E74" s="24" t="s">
        <v>50</v>
      </c>
      <c r="F74" s="24" t="s">
        <v>51</v>
      </c>
      <c r="G74" s="146" t="s">
        <v>52</v>
      </c>
      <c r="H74" s="117" t="s">
        <v>53</v>
      </c>
    </row>
    <row r="75" spans="2:9" ht="13.5" customHeight="1">
      <c r="B75" s="5"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 t="s">
        <v>64</v>
      </c>
      <c r="C77" s="2" t="s">
        <v>65</v>
      </c>
      <c r="D77" s="23" t="s">
        <v>66</v>
      </c>
      <c r="E77" s="69">
        <f>(E60*'TDCV Values'!$C$4)</f>
        <v>1920.9538129917239</v>
      </c>
      <c r="F77" s="69">
        <f>(F60*'TDCV Values'!$C$4)</f>
        <v>1444.1608767888167</v>
      </c>
      <c r="G77" s="149">
        <f>(G60*'TDCV Values'!$C$4)</f>
        <v>854.98574907607576</v>
      </c>
      <c r="H77" s="122">
        <f>(H60*'TDCV Values'!$D$4)</f>
        <v>776.02645721438603</v>
      </c>
    </row>
    <row r="78" spans="2:9" ht="13.5" customHeight="1">
      <c r="B78" s="2" t="s">
        <v>64</v>
      </c>
      <c r="C78" s="2" t="s">
        <v>68</v>
      </c>
      <c r="D78" s="23" t="s">
        <v>66</v>
      </c>
      <c r="E78" s="69">
        <f>(E61*'TDCV Values'!$C$4)</f>
        <v>1891.3223948644991</v>
      </c>
      <c r="F78" s="69">
        <f>(F61*'TDCV Values'!$C$4)</f>
        <v>1411.0234372909999</v>
      </c>
      <c r="G78" s="149">
        <f>(G61*'TDCV Values'!$C$4)</f>
        <v>824.69392028573054</v>
      </c>
      <c r="H78" s="122">
        <f>(H61*'TDCV Values'!$D$4)</f>
        <v>763.45816768164741</v>
      </c>
    </row>
    <row r="79" spans="2:9" ht="13.5" customHeight="1">
      <c r="B79" s="2" t="s">
        <v>64</v>
      </c>
      <c r="C79" s="2" t="s">
        <v>69</v>
      </c>
      <c r="D79" s="23" t="s">
        <v>66</v>
      </c>
      <c r="E79" s="69">
        <f>(E62*'TDCV Values'!$C$4)</f>
        <v>2023.2434172561677</v>
      </c>
      <c r="F79" s="69">
        <f>(F62*'TDCV Values'!$C$4)</f>
        <v>1521.0802404304318</v>
      </c>
      <c r="G79" s="149">
        <f>(G62*'TDCV Values'!$C$4)</f>
        <v>900.56235811029558</v>
      </c>
      <c r="H79" s="122">
        <f>(H62*'TDCV Values'!$D$4)</f>
        <v>816.87148556369391</v>
      </c>
    </row>
    <row r="80" spans="2:9" ht="13.5" customHeight="1">
      <c r="B80" s="2" t="s">
        <v>70</v>
      </c>
      <c r="C80" s="2" t="s">
        <v>65</v>
      </c>
      <c r="D80" s="23" t="s">
        <v>66</v>
      </c>
      <c r="E80" s="69">
        <f>(E63*'TDCV Values'!$C$5)</f>
        <v>2037.9321610672143</v>
      </c>
      <c r="F80" s="69">
        <f>(F63*'TDCV Values'!$C$5)</f>
        <v>1497.4331011426946</v>
      </c>
      <c r="G80" s="149">
        <f>(G63*'TDCV Values'!$C$5)</f>
        <v>885.48769267282671</v>
      </c>
      <c r="H80" s="122">
        <f>(H63*'TDCV Values'!$D$5)</f>
        <v>811.7981662409311</v>
      </c>
    </row>
    <row r="81" spans="2:9" ht="13.5" customHeight="1">
      <c r="B81" s="2" t="s">
        <v>70</v>
      </c>
      <c r="C81" s="2" t="s">
        <v>68</v>
      </c>
      <c r="D81" s="23" t="s">
        <v>66</v>
      </c>
      <c r="E81" s="69">
        <f>(E64*'TDCV Values'!$C$5)</f>
        <v>2096.6811853298359</v>
      </c>
      <c r="F81" s="69">
        <f>(F64*'TDCV Values'!$C$5)</f>
        <v>1525.9234992264135</v>
      </c>
      <c r="G81" s="149">
        <f>(G64*'TDCV Values'!$C$5)</f>
        <v>869.80801285044527</v>
      </c>
      <c r="H81" s="122">
        <f>(H64*'TDCV Values'!$D$5)</f>
        <v>785.50328056813555</v>
      </c>
    </row>
    <row r="82" spans="2:9" ht="13.5" customHeight="1">
      <c r="B82" s="2" t="s">
        <v>70</v>
      </c>
      <c r="C82" s="2" t="s">
        <v>69</v>
      </c>
      <c r="D82" s="23" t="s">
        <v>66</v>
      </c>
      <c r="E82" s="69">
        <f>(E65*'TDCV Values'!$C$5)</f>
        <v>2146.4237485393437</v>
      </c>
      <c r="F82" s="69">
        <f>(F65*'TDCV Values'!$C$5)</f>
        <v>1577.1803946610889</v>
      </c>
      <c r="G82" s="149">
        <f>(G65*'TDCV Values'!$C$5)</f>
        <v>932.69715282856089</v>
      </c>
      <c r="H82" s="122">
        <f>(H65*'TDCV Values'!$D$5)</f>
        <v>854.46572332490678</v>
      </c>
    </row>
    <row r="83" spans="2:9" ht="13.5" customHeight="1">
      <c r="B83" s="241" t="s">
        <v>75</v>
      </c>
      <c r="C83" s="255"/>
      <c r="D83" s="255"/>
      <c r="E83" s="255"/>
      <c r="F83" s="255"/>
      <c r="G83" s="255"/>
      <c r="H83" s="255"/>
      <c r="I83" t="s">
        <v>76</v>
      </c>
    </row>
    <row r="84" spans="2:9" ht="13.5" customHeight="1">
      <c r="B84" s="2" t="s">
        <v>64</v>
      </c>
      <c r="C84" s="2" t="s">
        <v>65</v>
      </c>
      <c r="D84" s="23" t="s">
        <v>71</v>
      </c>
      <c r="E84" s="16">
        <f>E66*365</f>
        <v>167.05328938455443</v>
      </c>
      <c r="F84" s="16">
        <f t="shared" ref="F84:H84" si="7">F66*365</f>
        <v>183.62099885119437</v>
      </c>
      <c r="G84" s="150">
        <f t="shared" si="7"/>
        <v>183.62099885119437</v>
      </c>
      <c r="H84" s="123">
        <f t="shared" si="7"/>
        <v>185.08679130363069</v>
      </c>
    </row>
    <row r="85" spans="2:9" ht="13.5" customHeight="1">
      <c r="B85" s="2" t="s">
        <v>64</v>
      </c>
      <c r="C85" s="2" t="s">
        <v>68</v>
      </c>
      <c r="D85" s="23" t="s">
        <v>71</v>
      </c>
      <c r="E85" s="16">
        <f t="shared" ref="E85:H89" si="8">E67*365</f>
        <v>181.1250204779235</v>
      </c>
      <c r="F85" s="16">
        <f t="shared" si="8"/>
        <v>197.95211911431474</v>
      </c>
      <c r="G85" s="150">
        <f t="shared" si="8"/>
        <v>197.95211911431474</v>
      </c>
      <c r="H85" s="123">
        <f t="shared" si="8"/>
        <v>205.99493505059218</v>
      </c>
    </row>
    <row r="86" spans="2:9" ht="13.5" customHeight="1">
      <c r="B86" s="2" t="s">
        <v>64</v>
      </c>
      <c r="C86" s="2" t="s">
        <v>69</v>
      </c>
      <c r="D86" s="23" t="s">
        <v>71</v>
      </c>
      <c r="E86" s="16">
        <f t="shared" si="8"/>
        <v>188.99357579858577</v>
      </c>
      <c r="F86" s="16">
        <f t="shared" si="8"/>
        <v>206.96958718206977</v>
      </c>
      <c r="G86" s="150">
        <f t="shared" si="8"/>
        <v>206.96958718206977</v>
      </c>
      <c r="H86" s="123">
        <f t="shared" si="8"/>
        <v>208.88970758788375</v>
      </c>
    </row>
    <row r="87" spans="2:9" ht="13.5" customHeight="1">
      <c r="B87" s="2" t="s">
        <v>70</v>
      </c>
      <c r="C87" s="2" t="s">
        <v>65</v>
      </c>
      <c r="D87" s="23" t="s">
        <v>71</v>
      </c>
      <c r="E87" s="16">
        <f t="shared" si="8"/>
        <v>103.97092936909048</v>
      </c>
      <c r="F87" s="16">
        <f t="shared" si="8"/>
        <v>106.25787182977324</v>
      </c>
      <c r="G87" s="150">
        <f t="shared" si="8"/>
        <v>106.25787182977324</v>
      </c>
      <c r="H87" s="123">
        <f t="shared" si="8"/>
        <v>108.13154409477671</v>
      </c>
    </row>
    <row r="88" spans="2:9" ht="13.5" customHeight="1">
      <c r="B88" s="2" t="s">
        <v>70</v>
      </c>
      <c r="C88" s="2" t="s">
        <v>68</v>
      </c>
      <c r="D88" s="23" t="s">
        <v>71</v>
      </c>
      <c r="E88" s="16">
        <f t="shared" si="8"/>
        <v>132.52081567557681</v>
      </c>
      <c r="F88" s="16">
        <f t="shared" si="8"/>
        <v>133.5814321830392</v>
      </c>
      <c r="G88" s="150">
        <f t="shared" si="8"/>
        <v>133.5814321830392</v>
      </c>
      <c r="H88" s="123">
        <f t="shared" si="8"/>
        <v>143.26668469953788</v>
      </c>
    </row>
    <row r="89" spans="2:9" ht="13.5" customHeight="1">
      <c r="B89" s="2" t="s">
        <v>70</v>
      </c>
      <c r="C89" s="2" t="s">
        <v>69</v>
      </c>
      <c r="D89" s="23" t="s">
        <v>71</v>
      </c>
      <c r="E89" s="16">
        <f t="shared" si="8"/>
        <v>122.41270806287491</v>
      </c>
      <c r="F89" s="16">
        <f t="shared" si="8"/>
        <v>125.33564757652866</v>
      </c>
      <c r="G89" s="150">
        <f t="shared" si="8"/>
        <v>125.33564757652866</v>
      </c>
      <c r="H89" s="123">
        <f t="shared" si="8"/>
        <v>127.7409240721875</v>
      </c>
    </row>
    <row r="90" spans="2:9" ht="13.5" customHeight="1">
      <c r="B90" s="241" t="s">
        <v>77</v>
      </c>
      <c r="C90" s="242"/>
      <c r="D90" s="242"/>
      <c r="E90" s="242"/>
      <c r="F90" s="242"/>
      <c r="G90" s="242"/>
      <c r="H90" s="242"/>
      <c r="I90" t="s">
        <v>78</v>
      </c>
    </row>
    <row r="91" spans="2:9" ht="13.5" customHeight="1">
      <c r="B91" s="2" t="s">
        <v>64</v>
      </c>
      <c r="C91" s="2" t="s">
        <v>65</v>
      </c>
      <c r="D91" s="2"/>
      <c r="E91" s="16">
        <f t="shared" ref="E91:H96" si="9">E77+E84</f>
        <v>2088.0071023762785</v>
      </c>
      <c r="F91" s="16">
        <f t="shared" si="9"/>
        <v>1627.7818756400111</v>
      </c>
      <c r="G91" s="150">
        <f t="shared" si="9"/>
        <v>1038.6067479272701</v>
      </c>
      <c r="H91" s="123">
        <f t="shared" si="9"/>
        <v>961.11324851801669</v>
      </c>
    </row>
    <row r="92" spans="2:9" ht="13.5" customHeight="1">
      <c r="B92" s="2" t="s">
        <v>64</v>
      </c>
      <c r="C92" s="2" t="s">
        <v>68</v>
      </c>
      <c r="D92" s="2"/>
      <c r="E92" s="16">
        <f t="shared" si="9"/>
        <v>2072.4474153424226</v>
      </c>
      <c r="F92" s="16">
        <f t="shared" si="9"/>
        <v>1608.9755564053146</v>
      </c>
      <c r="G92" s="150">
        <f t="shared" si="9"/>
        <v>1022.6460394000453</v>
      </c>
      <c r="H92" s="123">
        <f t="shared" si="9"/>
        <v>969.45310273223959</v>
      </c>
    </row>
    <row r="93" spans="2:9" ht="13.5" customHeight="1">
      <c r="B93" s="2" t="s">
        <v>64</v>
      </c>
      <c r="C93" s="2" t="s">
        <v>69</v>
      </c>
      <c r="D93" s="2"/>
      <c r="E93" s="16">
        <f t="shared" si="9"/>
        <v>2212.2369930547534</v>
      </c>
      <c r="F93" s="16">
        <f t="shared" si="9"/>
        <v>1728.0498276125015</v>
      </c>
      <c r="G93" s="150">
        <f t="shared" si="9"/>
        <v>1107.5319452923654</v>
      </c>
      <c r="H93" s="123">
        <f t="shared" si="9"/>
        <v>1025.7611931515776</v>
      </c>
    </row>
    <row r="94" spans="2:9" ht="13.5" customHeight="1">
      <c r="B94" s="2" t="s">
        <v>70</v>
      </c>
      <c r="C94" s="2" t="s">
        <v>65</v>
      </c>
      <c r="D94" s="2"/>
      <c r="E94" s="16">
        <f t="shared" si="9"/>
        <v>2141.9030904363049</v>
      </c>
      <c r="F94" s="16">
        <f t="shared" si="9"/>
        <v>1603.6909729724678</v>
      </c>
      <c r="G94" s="150">
        <f t="shared" si="9"/>
        <v>991.7455645025999</v>
      </c>
      <c r="H94" s="123">
        <f t="shared" si="9"/>
        <v>919.9297103357078</v>
      </c>
    </row>
    <row r="95" spans="2:9" ht="13.5" customHeight="1">
      <c r="B95" s="2" t="s">
        <v>70</v>
      </c>
      <c r="C95" s="2" t="s">
        <v>68</v>
      </c>
      <c r="D95" s="2"/>
      <c r="E95" s="16">
        <f t="shared" si="9"/>
        <v>2229.2020010054125</v>
      </c>
      <c r="F95" s="16">
        <f t="shared" si="9"/>
        <v>1659.5049314094526</v>
      </c>
      <c r="G95" s="150">
        <f t="shared" si="9"/>
        <v>1003.3894450334844</v>
      </c>
      <c r="H95" s="123">
        <f t="shared" si="9"/>
        <v>928.76996526767346</v>
      </c>
    </row>
    <row r="96" spans="2:9" ht="13.5" customHeight="1">
      <c r="B96" s="2" t="s">
        <v>70</v>
      </c>
      <c r="C96" s="2" t="s">
        <v>69</v>
      </c>
      <c r="D96" s="2"/>
      <c r="E96" s="16">
        <f t="shared" si="9"/>
        <v>2268.8364566022187</v>
      </c>
      <c r="F96" s="16">
        <f t="shared" si="9"/>
        <v>1702.5160422376175</v>
      </c>
      <c r="G96" s="150">
        <f t="shared" si="9"/>
        <v>1058.0328004050896</v>
      </c>
      <c r="H96" s="123">
        <f t="shared" si="9"/>
        <v>982.20664739709423</v>
      </c>
    </row>
    <row r="97" spans="1:14" ht="13.5" customHeight="1">
      <c r="B97" s="251" t="s">
        <v>77</v>
      </c>
      <c r="C97" s="251"/>
      <c r="D97" s="251"/>
      <c r="E97" s="251"/>
      <c r="F97" s="251"/>
      <c r="G97" s="251"/>
      <c r="H97" s="251"/>
      <c r="I97" t="s">
        <v>79</v>
      </c>
    </row>
    <row r="98" spans="1:14" ht="13.5" customHeight="1">
      <c r="B98" s="2" t="s">
        <v>80</v>
      </c>
      <c r="C98" s="2" t="s">
        <v>65</v>
      </c>
      <c r="D98" s="2"/>
      <c r="E98" s="16">
        <f>E91+E94</f>
        <v>4229.9101928125838</v>
      </c>
      <c r="F98" s="16">
        <f t="shared" ref="F98:H98" si="10">F91+F94</f>
        <v>3231.4728486124786</v>
      </c>
      <c r="G98" s="150">
        <f t="shared" si="10"/>
        <v>2030.3523124298699</v>
      </c>
      <c r="H98" s="123">
        <f t="shared" si="10"/>
        <v>1881.0429588537245</v>
      </c>
    </row>
    <row r="99" spans="1:14" ht="13.5" customHeight="1">
      <c r="B99" s="2" t="s">
        <v>80</v>
      </c>
      <c r="C99" s="2" t="s">
        <v>68</v>
      </c>
      <c r="D99" s="2"/>
      <c r="E99" s="16">
        <f t="shared" ref="E99:H100" si="11">E92+E95</f>
        <v>4301.6494163478346</v>
      </c>
      <c r="F99" s="16">
        <f t="shared" si="11"/>
        <v>3268.480487814767</v>
      </c>
      <c r="G99" s="150">
        <f t="shared" si="11"/>
        <v>2026.0354844335297</v>
      </c>
      <c r="H99" s="123">
        <f t="shared" si="11"/>
        <v>1898.2230679999129</v>
      </c>
    </row>
    <row r="100" spans="1:14" ht="13.5" customHeight="1">
      <c r="B100" s="2" t="s">
        <v>80</v>
      </c>
      <c r="C100" s="2" t="s">
        <v>69</v>
      </c>
      <c r="D100" s="2"/>
      <c r="E100" s="16">
        <f t="shared" si="11"/>
        <v>4481.0734496569721</v>
      </c>
      <c r="F100" s="16">
        <f t="shared" si="11"/>
        <v>3430.5658698501193</v>
      </c>
      <c r="G100" s="150">
        <f t="shared" si="11"/>
        <v>2165.5647456974548</v>
      </c>
      <c r="H100" s="123">
        <f t="shared" si="11"/>
        <v>2007.9678405486718</v>
      </c>
    </row>
    <row r="101" spans="1:14" ht="13.5" customHeight="1">
      <c r="E101" s="26"/>
      <c r="F101" s="26"/>
      <c r="G101" s="26"/>
      <c r="H101" s="124"/>
    </row>
    <row r="102" spans="1:14" s="65" customFormat="1">
      <c r="A102" s="65" t="s">
        <v>90</v>
      </c>
      <c r="E102" s="70"/>
      <c r="F102" s="70"/>
      <c r="G102" s="70"/>
      <c r="H102" s="125"/>
    </row>
    <row r="103" spans="1:14">
      <c r="E103" s="26"/>
      <c r="F103" s="26"/>
      <c r="G103" s="26"/>
      <c r="H103" s="124"/>
    </row>
    <row r="104" spans="1:14">
      <c r="B104" s="8" t="s">
        <v>82</v>
      </c>
      <c r="D104" s="58">
        <f>D51</f>
        <v>8.77</v>
      </c>
      <c r="F104" s="18"/>
      <c r="I104" t="s">
        <v>91</v>
      </c>
    </row>
    <row r="105" spans="1:14">
      <c r="B105" s="8" t="s">
        <v>83</v>
      </c>
      <c r="D105" s="58">
        <f t="shared" ref="D105:D108" si="12">D52</f>
        <v>4.3849999999999998</v>
      </c>
    </row>
    <row r="106" spans="1:14">
      <c r="B106" s="8" t="s">
        <v>84</v>
      </c>
      <c r="D106" s="58">
        <f t="shared" si="12"/>
        <v>4.3849999999999998</v>
      </c>
    </row>
    <row r="107" spans="1:14">
      <c r="B107" s="8" t="s">
        <v>85</v>
      </c>
      <c r="D107" s="58">
        <f>D54</f>
        <v>1.2013698630136986E-2</v>
      </c>
    </row>
    <row r="108" spans="1:14">
      <c r="B108" s="8" t="s">
        <v>86</v>
      </c>
      <c r="C108" s="18"/>
      <c r="D108" s="58">
        <f t="shared" si="12"/>
        <v>1.2013698630136986E-2</v>
      </c>
    </row>
    <row r="109" spans="1:14">
      <c r="E109" s="26"/>
      <c r="F109" s="26"/>
      <c r="G109" s="26"/>
      <c r="H109" s="124"/>
      <c r="I109" s="26"/>
    </row>
    <row r="110" spans="1:14">
      <c r="B110" s="67" t="s">
        <v>92</v>
      </c>
      <c r="C110" s="68"/>
      <c r="D110" s="59"/>
      <c r="E110" s="73"/>
      <c r="F110" s="73"/>
      <c r="G110" s="73"/>
      <c r="H110" s="128"/>
    </row>
    <row r="111" spans="1:14" ht="63.75" customHeight="1">
      <c r="B111" s="2"/>
      <c r="C111" s="2"/>
      <c r="D111" s="2"/>
      <c r="E111" s="24" t="s">
        <v>50</v>
      </c>
      <c r="F111" s="24" t="s">
        <v>51</v>
      </c>
      <c r="G111" s="146" t="s">
        <v>52</v>
      </c>
      <c r="H111" s="117" t="s">
        <v>53</v>
      </c>
      <c r="I111" s="74"/>
      <c r="K111" s="74"/>
      <c r="L111" s="74"/>
      <c r="M111" s="74"/>
      <c r="N111" s="74"/>
    </row>
    <row r="112" spans="1:14">
      <c r="B112" s="5" t="s">
        <v>55</v>
      </c>
      <c r="C112" s="5" t="s">
        <v>93</v>
      </c>
      <c r="D112" s="5" t="s">
        <v>57</v>
      </c>
      <c r="E112" s="22" t="s">
        <v>58</v>
      </c>
      <c r="F112" s="22" t="s">
        <v>59</v>
      </c>
      <c r="G112" s="147" t="s">
        <v>60</v>
      </c>
      <c r="H112" s="118" t="s">
        <v>61</v>
      </c>
      <c r="I112" t="s">
        <v>94</v>
      </c>
    </row>
    <row r="113" spans="2:14">
      <c r="B113" s="2" t="s">
        <v>64</v>
      </c>
      <c r="C113" s="2" t="s">
        <v>65</v>
      </c>
      <c r="D113" s="2" t="s">
        <v>71</v>
      </c>
      <c r="E113" s="16">
        <f>'Customer Numbers - East Midland'!$D$17*$D$107</f>
        <v>1.4764524091818074E-3</v>
      </c>
      <c r="F113" s="16">
        <f>'Customer Numbers - East Midland'!$D$17*$D$107</f>
        <v>1.4764524091818074E-3</v>
      </c>
      <c r="G113" s="150">
        <f>'Customer Numbers - East Midland'!$D$17*$D$107</f>
        <v>1.4764524091818074E-3</v>
      </c>
      <c r="H113" s="123">
        <f>'Customer Numbers - East Midland'!$D$17*$D$107</f>
        <v>1.4764524091818074E-3</v>
      </c>
      <c r="I113" s="75"/>
      <c r="K113" s="75"/>
      <c r="L113" s="75"/>
      <c r="M113" s="75"/>
      <c r="N113" s="75"/>
    </row>
    <row r="114" spans="2:14">
      <c r="B114" s="2" t="s">
        <v>64</v>
      </c>
      <c r="C114" s="2" t="s">
        <v>68</v>
      </c>
      <c r="D114" s="2" t="s">
        <v>71</v>
      </c>
      <c r="E114" s="16">
        <f>'Customer Numbers - East Midland'!$D$17*$D$107</f>
        <v>1.4764524091818074E-3</v>
      </c>
      <c r="F114" s="16">
        <f>'Customer Numbers - East Midland'!$D$17*$D$107</f>
        <v>1.4764524091818074E-3</v>
      </c>
      <c r="G114" s="150">
        <f>'Customer Numbers - East Midland'!$D$17*$D$107</f>
        <v>1.4764524091818074E-3</v>
      </c>
      <c r="H114" s="123">
        <f>'Customer Numbers - East Midland'!$D$17*$D$107</f>
        <v>1.4764524091818074E-3</v>
      </c>
      <c r="I114" s="75"/>
      <c r="K114" s="75"/>
      <c r="L114" s="75"/>
      <c r="M114" s="75"/>
      <c r="N114" s="75"/>
    </row>
    <row r="115" spans="2:14">
      <c r="B115" s="2" t="s">
        <v>64</v>
      </c>
      <c r="C115" s="2" t="s">
        <v>95</v>
      </c>
      <c r="D115" s="23" t="s">
        <v>71</v>
      </c>
      <c r="E115" s="16">
        <f>'Customer Numbers - East Midland'!$D$17*$D$107</f>
        <v>1.4764524091818074E-3</v>
      </c>
      <c r="F115" s="16">
        <f>'Customer Numbers - East Midland'!$D$17*$D$107</f>
        <v>1.4764524091818074E-3</v>
      </c>
      <c r="G115" s="150">
        <f>'Customer Numbers - East Midland'!$D$17*$D$107</f>
        <v>1.4764524091818074E-3</v>
      </c>
      <c r="H115" s="123">
        <f>'Customer Numbers - East Midland'!$D$17*$D$107</f>
        <v>1.4764524091818074E-3</v>
      </c>
      <c r="I115" s="75"/>
      <c r="K115" s="75"/>
      <c r="L115" s="75"/>
      <c r="M115" s="75"/>
      <c r="N115" s="75"/>
    </row>
    <row r="116" spans="2:14">
      <c r="B116" s="2" t="s">
        <v>70</v>
      </c>
      <c r="C116" s="2" t="s">
        <v>65</v>
      </c>
      <c r="D116" s="2" t="s">
        <v>71</v>
      </c>
      <c r="E116" s="16">
        <f>'Customer Numbers - East Midland'!$D$22*$D$108</f>
        <v>1.3841653977756017E-3</v>
      </c>
      <c r="F116" s="16">
        <f>'Customer Numbers - East Midland'!$D$22*$D$108</f>
        <v>1.3841653977756017E-3</v>
      </c>
      <c r="G116" s="150">
        <f>'Customer Numbers - East Midland'!$D$22*$D$108</f>
        <v>1.3841653977756017E-3</v>
      </c>
      <c r="H116" s="123">
        <f>'Customer Numbers - East Midland'!$D$22*$D$108</f>
        <v>1.3841653977756017E-3</v>
      </c>
      <c r="I116" s="75"/>
      <c r="K116" s="75"/>
      <c r="L116" s="75"/>
      <c r="M116" s="75"/>
      <c r="N116" s="75"/>
    </row>
    <row r="117" spans="2:14">
      <c r="B117" s="2" t="s">
        <v>70</v>
      </c>
      <c r="C117" s="2" t="s">
        <v>68</v>
      </c>
      <c r="D117" s="2" t="s">
        <v>71</v>
      </c>
      <c r="E117" s="16">
        <f>'Customer Numbers - East Midland'!$D$22*$D$108</f>
        <v>1.3841653977756017E-3</v>
      </c>
      <c r="F117" s="16">
        <f>'Customer Numbers - East Midland'!$D$22*$D$108</f>
        <v>1.3841653977756017E-3</v>
      </c>
      <c r="G117" s="150">
        <f>'Customer Numbers - East Midland'!$D$22*$D$108</f>
        <v>1.3841653977756017E-3</v>
      </c>
      <c r="H117" s="123">
        <f>'Customer Numbers - East Midland'!$D$22*$D$108</f>
        <v>1.3841653977756017E-3</v>
      </c>
      <c r="I117" s="75"/>
      <c r="K117" s="75"/>
      <c r="L117" s="75"/>
      <c r="M117" s="75"/>
      <c r="N117" s="75"/>
    </row>
    <row r="118" spans="2:14">
      <c r="B118" s="2" t="s">
        <v>70</v>
      </c>
      <c r="C118" s="2" t="s">
        <v>95</v>
      </c>
      <c r="D118" s="23" t="s">
        <v>71</v>
      </c>
      <c r="E118" s="16">
        <f>'Customer Numbers - East Midland'!$D$22*$D$108</f>
        <v>1.3841653977756017E-3</v>
      </c>
      <c r="F118" s="16">
        <f>'Customer Numbers - East Midland'!$D$22*$D$108</f>
        <v>1.3841653977756017E-3</v>
      </c>
      <c r="G118" s="150">
        <f>'Customer Numbers - East Midland'!$D$22*$D$108</f>
        <v>1.3841653977756017E-3</v>
      </c>
      <c r="H118" s="123">
        <f>'Customer Numbers - East Midland'!$D$22*$D$108</f>
        <v>1.3841653977756017E-3</v>
      </c>
      <c r="I118" s="75"/>
      <c r="K118" s="75"/>
      <c r="L118" s="75"/>
      <c r="M118" s="75"/>
      <c r="N118" s="75"/>
    </row>
    <row r="119" spans="2:14">
      <c r="D119" s="12"/>
      <c r="E119" s="26"/>
      <c r="F119" s="26"/>
      <c r="G119" s="26"/>
      <c r="H119" s="124"/>
    </row>
    <row r="120" spans="2:14">
      <c r="B120" s="8" t="s">
        <v>96</v>
      </c>
      <c r="F120" s="9"/>
      <c r="I120" s="18"/>
    </row>
    <row r="121" spans="2:14" ht="25.5">
      <c r="B121" s="2"/>
      <c r="C121" s="2"/>
      <c r="D121" s="2"/>
      <c r="E121" s="24" t="s">
        <v>50</v>
      </c>
      <c r="F121" s="24" t="s">
        <v>51</v>
      </c>
      <c r="G121" s="146" t="s">
        <v>52</v>
      </c>
      <c r="H121" s="117" t="s">
        <v>53</v>
      </c>
      <c r="I121" s="18"/>
    </row>
    <row r="122" spans="2:14">
      <c r="B122" s="5" t="s">
        <v>55</v>
      </c>
      <c r="C122" s="5" t="s">
        <v>56</v>
      </c>
      <c r="D122" s="5" t="s">
        <v>57</v>
      </c>
      <c r="E122" s="22" t="s">
        <v>58</v>
      </c>
      <c r="F122" s="22" t="s">
        <v>59</v>
      </c>
      <c r="G122" s="147" t="s">
        <v>60</v>
      </c>
      <c r="H122" s="118" t="s">
        <v>61</v>
      </c>
      <c r="I122" s="76" t="s">
        <v>97</v>
      </c>
      <c r="K122" s="75"/>
      <c r="L122" s="75"/>
      <c r="M122" s="75"/>
      <c r="N122" s="75"/>
    </row>
    <row r="123" spans="2:14">
      <c r="B123" s="2" t="s">
        <v>64</v>
      </c>
      <c r="C123" s="2" t="s">
        <v>65</v>
      </c>
      <c r="D123" s="23" t="s">
        <v>66</v>
      </c>
      <c r="E123" s="16">
        <f>E60</f>
        <v>0.66239786654887034</v>
      </c>
      <c r="F123" s="16">
        <f t="shared" ref="F123:H128" si="13">F7</f>
        <v>0.49798650923752302</v>
      </c>
      <c r="G123" s="150">
        <f t="shared" si="13"/>
        <v>0.29482267209519852</v>
      </c>
      <c r="H123" s="123">
        <f t="shared" si="13"/>
        <v>0.26759533007392622</v>
      </c>
      <c r="K123" s="75"/>
      <c r="L123" s="75"/>
      <c r="M123" s="75"/>
      <c r="N123" s="75"/>
    </row>
    <row r="124" spans="2:14">
      <c r="B124" s="2" t="s">
        <v>64</v>
      </c>
      <c r="C124" s="2" t="s">
        <v>68</v>
      </c>
      <c r="D124" s="23" t="s">
        <v>66</v>
      </c>
      <c r="E124" s="16">
        <f t="shared" ref="E124:E127" si="14">E61</f>
        <v>0.65218013616017212</v>
      </c>
      <c r="F124" s="16">
        <f t="shared" si="13"/>
        <v>0.48655980596241377</v>
      </c>
      <c r="G124" s="150">
        <f t="shared" si="13"/>
        <v>0.28437721389163123</v>
      </c>
      <c r="H124" s="123">
        <f t="shared" si="13"/>
        <v>0.26326143713160255</v>
      </c>
      <c r="J124" s="75"/>
      <c r="K124" s="75"/>
      <c r="L124" s="75"/>
      <c r="M124" s="75"/>
      <c r="N124" s="75"/>
    </row>
    <row r="125" spans="2:14">
      <c r="B125" s="2" t="s">
        <v>64</v>
      </c>
      <c r="C125" s="2" t="s">
        <v>69</v>
      </c>
      <c r="D125" s="23" t="s">
        <v>66</v>
      </c>
      <c r="E125" s="16">
        <f t="shared" si="14"/>
        <v>0.69767014388143711</v>
      </c>
      <c r="F125" s="16">
        <f t="shared" si="13"/>
        <v>0.52451042773463163</v>
      </c>
      <c r="G125" s="150">
        <f t="shared" si="13"/>
        <v>0.310538744175964</v>
      </c>
      <c r="H125" s="123">
        <f t="shared" si="13"/>
        <v>0.28167982260817032</v>
      </c>
      <c r="J125" s="75"/>
      <c r="K125" s="75"/>
      <c r="L125" s="75"/>
      <c r="M125" s="75"/>
      <c r="N125" s="75"/>
    </row>
    <row r="126" spans="2:14">
      <c r="B126" s="2" t="s">
        <v>70</v>
      </c>
      <c r="C126" s="2" t="s">
        <v>65</v>
      </c>
      <c r="D126" s="23" t="s">
        <v>66</v>
      </c>
      <c r="E126" s="16">
        <f t="shared" si="14"/>
        <v>0.16982768008893454</v>
      </c>
      <c r="F126" s="16">
        <f t="shared" si="13"/>
        <v>0.12478609176189122</v>
      </c>
      <c r="G126" s="150">
        <f t="shared" si="13"/>
        <v>7.379064105606889E-2</v>
      </c>
      <c r="H126" s="123">
        <f t="shared" si="13"/>
        <v>6.7649847186744258E-2</v>
      </c>
      <c r="J126" s="75"/>
      <c r="K126" s="75"/>
      <c r="L126" s="75"/>
      <c r="M126" s="75"/>
      <c r="N126" s="75"/>
    </row>
    <row r="127" spans="2:14">
      <c r="B127" s="2" t="s">
        <v>70</v>
      </c>
      <c r="C127" s="2" t="s">
        <v>68</v>
      </c>
      <c r="D127" s="23" t="s">
        <v>66</v>
      </c>
      <c r="E127" s="16">
        <f t="shared" si="14"/>
        <v>0.17472343211081967</v>
      </c>
      <c r="F127" s="16">
        <f t="shared" si="13"/>
        <v>0.12716029160220113</v>
      </c>
      <c r="G127" s="150">
        <f t="shared" si="13"/>
        <v>7.2484001070870441E-2</v>
      </c>
      <c r="H127" s="123">
        <f t="shared" si="13"/>
        <v>6.5458606714011297E-2</v>
      </c>
      <c r="J127" s="75"/>
      <c r="K127" s="75"/>
      <c r="L127" s="75"/>
      <c r="M127" s="75"/>
      <c r="N127" s="75"/>
    </row>
    <row r="128" spans="2:14">
      <c r="B128" s="2" t="s">
        <v>70</v>
      </c>
      <c r="C128" s="2" t="s">
        <v>69</v>
      </c>
      <c r="D128" s="23" t="s">
        <v>66</v>
      </c>
      <c r="E128" s="16">
        <f>E65</f>
        <v>0.17886864571161198</v>
      </c>
      <c r="F128" s="16">
        <f t="shared" si="13"/>
        <v>0.13143169955509074</v>
      </c>
      <c r="G128" s="150">
        <f t="shared" si="13"/>
        <v>7.772476273571341E-2</v>
      </c>
      <c r="H128" s="123">
        <f t="shared" si="13"/>
        <v>7.1205476943742227E-2</v>
      </c>
      <c r="J128" s="77"/>
    </row>
    <row r="129" spans="2:14">
      <c r="B129" s="2" t="s">
        <v>64</v>
      </c>
      <c r="C129" s="2" t="s">
        <v>65</v>
      </c>
      <c r="D129" s="23" t="s">
        <v>71</v>
      </c>
      <c r="E129" s="69">
        <f>E66+E113</f>
        <v>0.45915669729837205</v>
      </c>
      <c r="F129" s="69">
        <f t="shared" ref="E129:H134" si="15">F66+F113</f>
        <v>0.50454768213848145</v>
      </c>
      <c r="G129" s="149">
        <f t="shared" si="15"/>
        <v>0.50454768213848145</v>
      </c>
      <c r="H129" s="122">
        <f t="shared" si="15"/>
        <v>0.50856355187118374</v>
      </c>
      <c r="J129" s="18"/>
      <c r="K129" s="18"/>
      <c r="L129" s="18"/>
      <c r="M129" s="18"/>
      <c r="N129" s="18"/>
    </row>
    <row r="130" spans="2:14">
      <c r="B130" s="2" t="s">
        <v>64</v>
      </c>
      <c r="C130" s="2" t="s">
        <v>68</v>
      </c>
      <c r="D130" s="23" t="s">
        <v>71</v>
      </c>
      <c r="E130" s="69">
        <f>E67+E114</f>
        <v>0.49770938522541058</v>
      </c>
      <c r="F130" s="69">
        <f t="shared" si="15"/>
        <v>0.54381102532511261</v>
      </c>
      <c r="G130" s="149">
        <f t="shared" si="15"/>
        <v>0.54381102532511261</v>
      </c>
      <c r="H130" s="122">
        <f t="shared" si="15"/>
        <v>0.56584613747929735</v>
      </c>
      <c r="J130" s="18"/>
      <c r="K130" s="18"/>
      <c r="L130" s="18"/>
      <c r="M130" s="18"/>
      <c r="N130" s="18"/>
    </row>
    <row r="131" spans="2:14">
      <c r="B131" s="2" t="s">
        <v>64</v>
      </c>
      <c r="C131" s="2" t="s">
        <v>69</v>
      </c>
      <c r="D131" s="23" t="s">
        <v>71</v>
      </c>
      <c r="E131" s="69">
        <f t="shared" si="15"/>
        <v>0.51926707103544423</v>
      </c>
      <c r="F131" s="69">
        <f t="shared" si="15"/>
        <v>0.56851641729156477</v>
      </c>
      <c r="G131" s="149">
        <f>G68+G115</f>
        <v>0.56851641729156477</v>
      </c>
      <c r="H131" s="122">
        <f t="shared" si="15"/>
        <v>0.57377702114310991</v>
      </c>
      <c r="J131" s="18"/>
      <c r="K131" s="18"/>
      <c r="L131" s="18"/>
      <c r="M131" s="18"/>
      <c r="N131" s="18"/>
    </row>
    <row r="132" spans="2:14">
      <c r="B132" s="2" t="s">
        <v>70</v>
      </c>
      <c r="C132" s="2" t="s">
        <v>65</v>
      </c>
      <c r="D132" s="23" t="s">
        <v>71</v>
      </c>
      <c r="E132" s="69">
        <f t="shared" si="15"/>
        <v>0.286236026682955</v>
      </c>
      <c r="F132" s="69">
        <f t="shared" si="15"/>
        <v>0.29250162246564748</v>
      </c>
      <c r="G132" s="149">
        <f t="shared" si="15"/>
        <v>0.29250162246564748</v>
      </c>
      <c r="H132" s="122">
        <f t="shared" si="15"/>
        <v>0.29763497113688986</v>
      </c>
      <c r="J132" s="18"/>
      <c r="K132" s="18"/>
      <c r="L132" s="18"/>
      <c r="M132" s="18"/>
      <c r="N132" s="18"/>
    </row>
    <row r="133" spans="2:14">
      <c r="B133" s="2" t="s">
        <v>70</v>
      </c>
      <c r="C133" s="2" t="s">
        <v>68</v>
      </c>
      <c r="D133" s="23" t="s">
        <v>71</v>
      </c>
      <c r="E133" s="69">
        <f t="shared" si="15"/>
        <v>0.36445489327606823</v>
      </c>
      <c r="F133" s="69">
        <f t="shared" si="15"/>
        <v>0.36736069192665011</v>
      </c>
      <c r="G133" s="149">
        <f t="shared" si="15"/>
        <v>0.36736069192665011</v>
      </c>
      <c r="H133" s="122">
        <f t="shared" si="15"/>
        <v>0.39389563032801633</v>
      </c>
      <c r="J133" s="18"/>
      <c r="K133" s="18"/>
      <c r="L133" s="18"/>
      <c r="M133" s="18"/>
      <c r="N133" s="18"/>
    </row>
    <row r="134" spans="2:14">
      <c r="B134" s="2" t="s">
        <v>70</v>
      </c>
      <c r="C134" s="2" t="s">
        <v>69</v>
      </c>
      <c r="D134" s="23" t="s">
        <v>71</v>
      </c>
      <c r="E134" s="69">
        <f t="shared" si="15"/>
        <v>0.33676144776181643</v>
      </c>
      <c r="F134" s="69">
        <f t="shared" si="15"/>
        <v>0.3447695012238815</v>
      </c>
      <c r="G134" s="149">
        <f t="shared" si="15"/>
        <v>0.3447695012238815</v>
      </c>
      <c r="H134" s="122">
        <f t="shared" si="15"/>
        <v>0.35135929984212488</v>
      </c>
      <c r="J134" s="18"/>
      <c r="K134" s="18"/>
      <c r="L134" s="18"/>
      <c r="M134" s="18"/>
      <c r="N134" s="18"/>
    </row>
    <row r="135" spans="2:14">
      <c r="D135" s="12"/>
      <c r="E135" s="26"/>
      <c r="F135" s="26"/>
      <c r="G135" s="26"/>
      <c r="H135" s="124"/>
      <c r="J135" s="18"/>
    </row>
    <row r="136" spans="2:14">
      <c r="B136" s="67" t="s">
        <v>72</v>
      </c>
      <c r="C136" s="68"/>
      <c r="D136" s="68"/>
      <c r="E136" s="68"/>
      <c r="F136" s="68"/>
      <c r="G136" s="68"/>
      <c r="H136" s="121"/>
      <c r="J136" s="18"/>
    </row>
    <row r="137" spans="2:14" ht="25.5">
      <c r="B137" s="2"/>
      <c r="C137" s="2"/>
      <c r="D137" s="2"/>
      <c r="E137" s="24" t="s">
        <v>50</v>
      </c>
      <c r="F137" s="24" t="s">
        <v>51</v>
      </c>
      <c r="G137" s="146" t="s">
        <v>52</v>
      </c>
      <c r="H137" s="117" t="s">
        <v>53</v>
      </c>
      <c r="J137" s="18"/>
    </row>
    <row r="138" spans="2:14">
      <c r="B138" s="5"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 t="s">
        <v>64</v>
      </c>
      <c r="C140" s="2" t="s">
        <v>65</v>
      </c>
      <c r="D140" s="23" t="s">
        <v>66</v>
      </c>
      <c r="E140" s="69">
        <f>(E123*'TDCV Values'!$C$4)</f>
        <v>1920.9538129917239</v>
      </c>
      <c r="F140" s="69">
        <f>(F123*'TDCV Values'!$C$4)</f>
        <v>1444.1608767888167</v>
      </c>
      <c r="G140" s="149">
        <f>(G123*'TDCV Values'!$C$4)</f>
        <v>854.98574907607576</v>
      </c>
      <c r="H140" s="122">
        <f>(H123*'TDCV Values'!$D$4)</f>
        <v>776.02645721438603</v>
      </c>
    </row>
    <row r="141" spans="2:14">
      <c r="B141" s="2" t="s">
        <v>64</v>
      </c>
      <c r="C141" s="2" t="s">
        <v>68</v>
      </c>
      <c r="D141" s="23" t="s">
        <v>66</v>
      </c>
      <c r="E141" s="69">
        <f>(E124*'TDCV Values'!$C$4)</f>
        <v>1891.3223948644991</v>
      </c>
      <c r="F141" s="69">
        <f>(F124*'TDCV Values'!$C$4)</f>
        <v>1411.0234372909999</v>
      </c>
      <c r="G141" s="149">
        <f>(G124*'TDCV Values'!$C$4)</f>
        <v>824.69392028573054</v>
      </c>
      <c r="H141" s="122">
        <f>(H124*'TDCV Values'!$D$4)</f>
        <v>763.45816768164741</v>
      </c>
    </row>
    <row r="142" spans="2:14">
      <c r="B142" s="2" t="s">
        <v>64</v>
      </c>
      <c r="C142" s="2" t="s">
        <v>69</v>
      </c>
      <c r="D142" s="23" t="s">
        <v>66</v>
      </c>
      <c r="E142" s="69">
        <f>(E125*'TDCV Values'!$C$4)</f>
        <v>2023.2434172561677</v>
      </c>
      <c r="F142" s="69">
        <f>(F125*'TDCV Values'!$C$4)</f>
        <v>1521.0802404304318</v>
      </c>
      <c r="G142" s="149">
        <f>(G125*'TDCV Values'!$C$4)</f>
        <v>900.56235811029558</v>
      </c>
      <c r="H142" s="122">
        <f>(H125*'TDCV Values'!$D$4)</f>
        <v>816.87148556369391</v>
      </c>
    </row>
    <row r="143" spans="2:14">
      <c r="B143" s="2" t="s">
        <v>70</v>
      </c>
      <c r="C143" s="2" t="s">
        <v>65</v>
      </c>
      <c r="D143" s="23" t="s">
        <v>66</v>
      </c>
      <c r="E143" s="69">
        <f>(E126*'TDCV Values'!$C$5)</f>
        <v>2037.9321610672143</v>
      </c>
      <c r="F143" s="69">
        <f>(F126*'TDCV Values'!$C$5)</f>
        <v>1497.4331011426946</v>
      </c>
      <c r="G143" s="149">
        <f>(G126*'TDCV Values'!$C$5)</f>
        <v>885.48769267282671</v>
      </c>
      <c r="H143" s="122">
        <f>(H126*'TDCV Values'!$D$5)</f>
        <v>811.7981662409311</v>
      </c>
    </row>
    <row r="144" spans="2:14">
      <c r="B144" s="2" t="s">
        <v>70</v>
      </c>
      <c r="C144" s="2" t="s">
        <v>68</v>
      </c>
      <c r="D144" s="23" t="s">
        <v>66</v>
      </c>
      <c r="E144" s="69">
        <f>(E127*'TDCV Values'!$C$5)</f>
        <v>2096.6811853298359</v>
      </c>
      <c r="F144" s="69">
        <f>(F127*'TDCV Values'!$C$5)</f>
        <v>1525.9234992264135</v>
      </c>
      <c r="G144" s="149">
        <f>(G127*'TDCV Values'!$C$5)</f>
        <v>869.80801285044527</v>
      </c>
      <c r="H144" s="122">
        <f>(H127*'TDCV Values'!$D$5)</f>
        <v>785.50328056813555</v>
      </c>
    </row>
    <row r="145" spans="2:14">
      <c r="B145" s="2" t="s">
        <v>70</v>
      </c>
      <c r="C145" s="2" t="s">
        <v>69</v>
      </c>
      <c r="D145" s="23" t="s">
        <v>66</v>
      </c>
      <c r="E145" s="69">
        <f>(E128*'TDCV Values'!$C$5)</f>
        <v>2146.4237485393437</v>
      </c>
      <c r="F145" s="69">
        <f>(F128*'TDCV Values'!$C$5)</f>
        <v>1577.1803946610889</v>
      </c>
      <c r="G145" s="149">
        <f>(G128*'TDCV Values'!$C$5)</f>
        <v>932.69715282856089</v>
      </c>
      <c r="H145" s="122">
        <f>(H128*'TDCV Values'!$D$5)</f>
        <v>854.46572332490678</v>
      </c>
    </row>
    <row r="146" spans="2:14">
      <c r="B146" s="241" t="s">
        <v>75</v>
      </c>
      <c r="C146" s="255"/>
      <c r="D146" s="255"/>
      <c r="E146" s="255"/>
      <c r="F146" s="255"/>
      <c r="G146" s="255"/>
      <c r="H146" s="255"/>
      <c r="I146" t="s">
        <v>76</v>
      </c>
    </row>
    <row r="147" spans="2:14">
      <c r="B147" s="2" t="s">
        <v>64</v>
      </c>
      <c r="C147" s="2" t="s">
        <v>65</v>
      </c>
      <c r="D147" s="23" t="s">
        <v>71</v>
      </c>
      <c r="E147" s="78">
        <f>E129*365</f>
        <v>167.59219451390581</v>
      </c>
      <c r="F147" s="78">
        <f t="shared" ref="F147:H147" si="16">F129*365</f>
        <v>184.15990398054572</v>
      </c>
      <c r="G147" s="153">
        <f t="shared" si="16"/>
        <v>184.15990398054572</v>
      </c>
      <c r="H147" s="129">
        <f t="shared" si="16"/>
        <v>185.62569643298207</v>
      </c>
      <c r="K147" s="18"/>
      <c r="L147" s="18"/>
      <c r="M147" s="18"/>
      <c r="N147" s="18"/>
    </row>
    <row r="148" spans="2:14">
      <c r="B148" s="2" t="s">
        <v>64</v>
      </c>
      <c r="C148" s="2" t="s">
        <v>68</v>
      </c>
      <c r="D148" s="23" t="s">
        <v>71</v>
      </c>
      <c r="E148" s="78">
        <f t="shared" ref="E148:H150" si="17">E130*365</f>
        <v>181.66392560727488</v>
      </c>
      <c r="F148" s="78">
        <f t="shared" si="17"/>
        <v>198.49102424366609</v>
      </c>
      <c r="G148" s="153">
        <f t="shared" si="17"/>
        <v>198.49102424366609</v>
      </c>
      <c r="H148" s="129">
        <f t="shared" si="17"/>
        <v>206.53384017994352</v>
      </c>
      <c r="K148" s="18"/>
      <c r="L148" s="18"/>
      <c r="M148" s="18"/>
      <c r="N148" s="18"/>
    </row>
    <row r="149" spans="2:14">
      <c r="B149" s="2" t="s">
        <v>64</v>
      </c>
      <c r="C149" s="2" t="s">
        <v>69</v>
      </c>
      <c r="D149" s="23" t="s">
        <v>71</v>
      </c>
      <c r="E149" s="78">
        <f t="shared" si="17"/>
        <v>189.53248092793714</v>
      </c>
      <c r="F149" s="78">
        <f t="shared" si="17"/>
        <v>207.50849231142115</v>
      </c>
      <c r="G149" s="153">
        <f t="shared" si="17"/>
        <v>207.50849231142115</v>
      </c>
      <c r="H149" s="129">
        <f t="shared" si="17"/>
        <v>209.42861271723513</v>
      </c>
      <c r="K149" s="18"/>
      <c r="L149" s="18"/>
      <c r="M149" s="18"/>
      <c r="N149" s="18"/>
    </row>
    <row r="150" spans="2:14">
      <c r="B150" s="2" t="s">
        <v>70</v>
      </c>
      <c r="C150" s="2" t="s">
        <v>65</v>
      </c>
      <c r="D150" s="23" t="s">
        <v>71</v>
      </c>
      <c r="E150" s="78">
        <f>E132*365</f>
        <v>104.47614973927858</v>
      </c>
      <c r="F150" s="78">
        <f t="shared" si="17"/>
        <v>106.76309219996133</v>
      </c>
      <c r="G150" s="153">
        <f t="shared" si="17"/>
        <v>106.76309219996133</v>
      </c>
      <c r="H150" s="129">
        <f t="shared" si="17"/>
        <v>108.6367644649648</v>
      </c>
      <c r="K150" s="18"/>
      <c r="L150" s="18"/>
      <c r="M150" s="18"/>
      <c r="N150" s="18"/>
    </row>
    <row r="151" spans="2:14">
      <c r="B151" s="2" t="s">
        <v>70</v>
      </c>
      <c r="C151" s="2" t="s">
        <v>68</v>
      </c>
      <c r="D151" s="23" t="s">
        <v>71</v>
      </c>
      <c r="E151" s="78">
        <f t="shared" ref="E151:H152" si="18">E133*365</f>
        <v>133.0260360457649</v>
      </c>
      <c r="F151" s="78">
        <f t="shared" si="18"/>
        <v>134.08665255322728</v>
      </c>
      <c r="G151" s="153">
        <f t="shared" si="18"/>
        <v>134.08665255322728</v>
      </c>
      <c r="H151" s="129">
        <f t="shared" si="18"/>
        <v>143.77190506972596</v>
      </c>
      <c r="K151" s="18"/>
      <c r="L151" s="18"/>
      <c r="M151" s="18"/>
      <c r="N151" s="18"/>
    </row>
    <row r="152" spans="2:14">
      <c r="B152" s="2" t="s">
        <v>70</v>
      </c>
      <c r="C152" s="2" t="s">
        <v>69</v>
      </c>
      <c r="D152" s="23" t="s">
        <v>71</v>
      </c>
      <c r="E152" s="78">
        <f>E134*365</f>
        <v>122.917928433063</v>
      </c>
      <c r="F152" s="78">
        <f t="shared" si="18"/>
        <v>125.84086794671674</v>
      </c>
      <c r="G152" s="153">
        <f t="shared" si="18"/>
        <v>125.84086794671674</v>
      </c>
      <c r="H152" s="129">
        <f t="shared" si="18"/>
        <v>128.24614444237559</v>
      </c>
      <c r="K152" s="18"/>
      <c r="L152" s="18"/>
      <c r="M152" s="18"/>
      <c r="N152" s="18"/>
    </row>
    <row r="153" spans="2:14">
      <c r="B153" s="241" t="s">
        <v>77</v>
      </c>
      <c r="C153" s="242"/>
      <c r="D153" s="242"/>
      <c r="E153" s="242"/>
      <c r="F153" s="242"/>
      <c r="G153" s="242"/>
      <c r="H153" s="242"/>
      <c r="I153" t="s">
        <v>78</v>
      </c>
    </row>
    <row r="154" spans="2:14">
      <c r="B154" s="2" t="s">
        <v>64</v>
      </c>
      <c r="C154" s="2" t="s">
        <v>65</v>
      </c>
      <c r="D154" s="2"/>
      <c r="E154" s="16">
        <f>E140+E147</f>
        <v>2088.5460075056299</v>
      </c>
      <c r="F154" s="16">
        <f t="shared" ref="F154:H154" si="19">F140+F147</f>
        <v>1628.3207807693625</v>
      </c>
      <c r="G154" s="150">
        <f t="shared" si="19"/>
        <v>1039.1456530566215</v>
      </c>
      <c r="H154" s="123">
        <f t="shared" si="19"/>
        <v>961.6521536473681</v>
      </c>
      <c r="K154" s="75"/>
      <c r="L154" s="75"/>
      <c r="M154" s="75"/>
      <c r="N154" s="75"/>
    </row>
    <row r="155" spans="2:14">
      <c r="B155" s="2" t="s">
        <v>64</v>
      </c>
      <c r="C155" s="2" t="s">
        <v>68</v>
      </c>
      <c r="D155" s="2"/>
      <c r="E155" s="16">
        <f t="shared" ref="E155:H159" si="20">E141+E148</f>
        <v>2072.986320471774</v>
      </c>
      <c r="F155" s="16">
        <f t="shared" si="20"/>
        <v>1609.514461534666</v>
      </c>
      <c r="G155" s="150">
        <f t="shared" si="20"/>
        <v>1023.1849445293966</v>
      </c>
      <c r="H155" s="123">
        <f t="shared" si="20"/>
        <v>969.99200786159099</v>
      </c>
      <c r="K155" s="75"/>
      <c r="L155" s="75"/>
      <c r="M155" s="75"/>
      <c r="N155" s="75"/>
    </row>
    <row r="156" spans="2:14">
      <c r="B156" s="2" t="s">
        <v>64</v>
      </c>
      <c r="C156" s="2" t="s">
        <v>69</v>
      </c>
      <c r="D156" s="2"/>
      <c r="E156" s="16">
        <f t="shared" si="20"/>
        <v>2212.7758981841048</v>
      </c>
      <c r="F156" s="16">
        <f t="shared" si="20"/>
        <v>1728.5887327418529</v>
      </c>
      <c r="G156" s="150">
        <f t="shared" si="20"/>
        <v>1108.0708504217168</v>
      </c>
      <c r="H156" s="123">
        <f t="shared" si="20"/>
        <v>1026.300098280929</v>
      </c>
      <c r="K156" s="75"/>
      <c r="L156" s="75"/>
      <c r="M156" s="75"/>
      <c r="N156" s="75"/>
    </row>
    <row r="157" spans="2:14">
      <c r="B157" s="2" t="s">
        <v>70</v>
      </c>
      <c r="C157" s="2" t="s">
        <v>65</v>
      </c>
      <c r="D157" s="2"/>
      <c r="E157" s="16">
        <f t="shared" si="20"/>
        <v>2142.4083108064929</v>
      </c>
      <c r="F157" s="16">
        <f t="shared" si="20"/>
        <v>1604.196193342656</v>
      </c>
      <c r="G157" s="150">
        <f t="shared" si="20"/>
        <v>992.25078487278802</v>
      </c>
      <c r="H157" s="123">
        <f t="shared" si="20"/>
        <v>920.43493070589591</v>
      </c>
      <c r="K157" s="75"/>
      <c r="L157" s="75"/>
      <c r="M157" s="75"/>
      <c r="N157" s="75"/>
    </row>
    <row r="158" spans="2:14">
      <c r="B158" s="2" t="s">
        <v>70</v>
      </c>
      <c r="C158" s="2" t="s">
        <v>68</v>
      </c>
      <c r="D158" s="2"/>
      <c r="E158" s="16">
        <f t="shared" si="20"/>
        <v>2229.707221375601</v>
      </c>
      <c r="F158" s="16">
        <f t="shared" si="20"/>
        <v>1660.0101517796406</v>
      </c>
      <c r="G158" s="150">
        <f t="shared" si="20"/>
        <v>1003.8946654036725</v>
      </c>
      <c r="H158" s="123">
        <f t="shared" si="20"/>
        <v>929.27518563786157</v>
      </c>
      <c r="K158" s="75"/>
      <c r="L158" s="75"/>
      <c r="M158" s="75"/>
      <c r="N158" s="75"/>
    </row>
    <row r="159" spans="2:14">
      <c r="B159" s="2" t="s">
        <v>70</v>
      </c>
      <c r="C159" s="2" t="s">
        <v>69</v>
      </c>
      <c r="D159" s="2"/>
      <c r="E159" s="16">
        <f t="shared" si="20"/>
        <v>2269.3416769724067</v>
      </c>
      <c r="F159" s="16">
        <f t="shared" si="20"/>
        <v>1703.0212626078057</v>
      </c>
      <c r="G159" s="150">
        <f t="shared" si="20"/>
        <v>1058.5380207752776</v>
      </c>
      <c r="H159" s="123">
        <f t="shared" si="20"/>
        <v>982.71186776728234</v>
      </c>
      <c r="K159" s="75"/>
      <c r="L159" s="75"/>
      <c r="M159" s="75"/>
      <c r="N159" s="75"/>
    </row>
    <row r="160" spans="2:14">
      <c r="B160" s="251" t="s">
        <v>77</v>
      </c>
      <c r="C160" s="251"/>
      <c r="D160" s="251"/>
      <c r="E160" s="251"/>
      <c r="F160" s="251"/>
      <c r="G160" s="251"/>
      <c r="H160" s="251"/>
      <c r="I160" t="s">
        <v>79</v>
      </c>
      <c r="K160" s="79"/>
      <c r="L160" s="79"/>
      <c r="M160" s="79"/>
      <c r="N160" s="79"/>
    </row>
    <row r="161" spans="1:14">
      <c r="B161" s="2" t="s">
        <v>80</v>
      </c>
      <c r="C161" s="2" t="s">
        <v>65</v>
      </c>
      <c r="D161" s="2"/>
      <c r="E161" s="16">
        <f>E154+E157</f>
        <v>4230.9543183121223</v>
      </c>
      <c r="F161" s="16">
        <f t="shared" ref="F161:H161" si="21">F154+F157</f>
        <v>3232.5169741120185</v>
      </c>
      <c r="G161" s="150">
        <f t="shared" si="21"/>
        <v>2031.3964379294096</v>
      </c>
      <c r="H161" s="123">
        <f t="shared" si="21"/>
        <v>1882.0870843532639</v>
      </c>
      <c r="K161" s="75"/>
      <c r="L161" s="75"/>
      <c r="M161" s="75"/>
      <c r="N161" s="75"/>
    </row>
    <row r="162" spans="1:14">
      <c r="B162" s="2" t="s">
        <v>80</v>
      </c>
      <c r="C162" s="2" t="s">
        <v>68</v>
      </c>
      <c r="D162" s="2"/>
      <c r="E162" s="16">
        <f t="shared" ref="E162:H163" si="22">E155+E158</f>
        <v>4302.6935418473749</v>
      </c>
      <c r="F162" s="16">
        <f t="shared" si="22"/>
        <v>3269.5246133143064</v>
      </c>
      <c r="G162" s="150">
        <f t="shared" si="22"/>
        <v>2027.0796099330692</v>
      </c>
      <c r="H162" s="123">
        <f t="shared" si="22"/>
        <v>1899.2671934994526</v>
      </c>
      <c r="K162" s="75"/>
      <c r="L162" s="75"/>
      <c r="M162" s="75"/>
      <c r="N162" s="75"/>
    </row>
    <row r="163" spans="1:14">
      <c r="B163" s="2" t="s">
        <v>80</v>
      </c>
      <c r="C163" s="2" t="s">
        <v>69</v>
      </c>
      <c r="D163" s="2"/>
      <c r="E163" s="16">
        <f t="shared" si="22"/>
        <v>4482.1175751565115</v>
      </c>
      <c r="F163" s="16">
        <f t="shared" si="22"/>
        <v>3431.6099953496587</v>
      </c>
      <c r="G163" s="150">
        <f t="shared" si="22"/>
        <v>2166.6088711969942</v>
      </c>
      <c r="H163" s="123">
        <f t="shared" si="22"/>
        <v>2009.0119660482114</v>
      </c>
      <c r="K163" s="75"/>
      <c r="L163" s="75"/>
      <c r="M163" s="75"/>
      <c r="N163" s="75"/>
    </row>
    <row r="164" spans="1:14">
      <c r="E164" s="26"/>
      <c r="F164" s="26"/>
      <c r="G164" s="26"/>
      <c r="H164" s="124"/>
      <c r="I164" s="26"/>
    </row>
    <row r="165" spans="1:14" s="66" customFormat="1">
      <c r="A165" s="65" t="s">
        <v>98</v>
      </c>
      <c r="E165" s="80"/>
      <c r="F165" s="80"/>
      <c r="G165" s="80"/>
      <c r="H165" s="130"/>
      <c r="I165" s="80"/>
    </row>
    <row r="166" spans="1:14">
      <c r="A166" s="8"/>
      <c r="E166" s="56"/>
      <c r="F166" s="56"/>
      <c r="G166" s="56"/>
      <c r="H166" s="131"/>
      <c r="I166" s="56"/>
    </row>
    <row r="167" spans="1:14">
      <c r="B167" s="8" t="s">
        <v>99</v>
      </c>
      <c r="E167" s="26"/>
      <c r="F167" s="26"/>
      <c r="G167" s="26"/>
      <c r="H167" s="124"/>
      <c r="I167" s="26"/>
    </row>
    <row r="168" spans="1:14" ht="25.5">
      <c r="B168" s="2"/>
      <c r="C168" s="2"/>
      <c r="D168" s="2"/>
      <c r="E168" s="24" t="s">
        <v>50</v>
      </c>
      <c r="F168" s="24" t="s">
        <v>51</v>
      </c>
      <c r="G168" s="146" t="s">
        <v>52</v>
      </c>
      <c r="H168" s="117" t="s">
        <v>53</v>
      </c>
    </row>
    <row r="169" spans="1:14">
      <c r="B169" s="5" t="s">
        <v>55</v>
      </c>
      <c r="C169" s="5" t="s">
        <v>56</v>
      </c>
      <c r="D169" s="5" t="s">
        <v>57</v>
      </c>
      <c r="E169" s="22" t="s">
        <v>58</v>
      </c>
      <c r="F169" s="22" t="s">
        <v>59</v>
      </c>
      <c r="G169" s="147" t="s">
        <v>60</v>
      </c>
      <c r="H169" s="118" t="s">
        <v>61</v>
      </c>
      <c r="I169" t="s">
        <v>100</v>
      </c>
    </row>
    <row r="170" spans="1:14">
      <c r="B170" s="2" t="s">
        <v>64</v>
      </c>
      <c r="C170" s="2" t="s">
        <v>65</v>
      </c>
      <c r="D170" s="23" t="s">
        <v>71</v>
      </c>
      <c r="E170" s="16">
        <f>E147</f>
        <v>167.59219451390581</v>
      </c>
      <c r="F170" s="16">
        <f>F147</f>
        <v>184.15990398054572</v>
      </c>
      <c r="G170" s="150">
        <f t="shared" ref="F170:H171" si="23">G147</f>
        <v>184.15990398054572</v>
      </c>
      <c r="H170" s="123">
        <f t="shared" si="23"/>
        <v>185.62569643298207</v>
      </c>
      <c r="I170" s="18"/>
      <c r="K170" s="18"/>
      <c r="L170" s="18"/>
      <c r="M170" s="18"/>
      <c r="N170" s="18"/>
    </row>
    <row r="171" spans="1:14">
      <c r="B171" s="2" t="s">
        <v>64</v>
      </c>
      <c r="C171" s="2" t="s">
        <v>68</v>
      </c>
      <c r="D171" s="23" t="s">
        <v>71</v>
      </c>
      <c r="E171" s="16">
        <f>E148</f>
        <v>181.66392560727488</v>
      </c>
      <c r="F171" s="16">
        <f t="shared" si="23"/>
        <v>198.49102424366609</v>
      </c>
      <c r="G171" s="150">
        <f t="shared" si="23"/>
        <v>198.49102424366609</v>
      </c>
      <c r="H171" s="123">
        <f t="shared" si="23"/>
        <v>206.53384017994352</v>
      </c>
      <c r="I171" s="18"/>
      <c r="K171" s="18"/>
      <c r="L171" s="18"/>
      <c r="M171" s="18"/>
      <c r="N171" s="18"/>
    </row>
    <row r="172" spans="1:14">
      <c r="B172" s="2" t="s">
        <v>70</v>
      </c>
      <c r="C172" s="2" t="s">
        <v>65</v>
      </c>
      <c r="D172" s="23" t="s">
        <v>71</v>
      </c>
      <c r="E172" s="16">
        <f>E150</f>
        <v>104.47614973927858</v>
      </c>
      <c r="F172" s="16">
        <f t="shared" ref="F172:H173" si="24">F150</f>
        <v>106.76309219996133</v>
      </c>
      <c r="G172" s="150">
        <f t="shared" si="24"/>
        <v>106.76309219996133</v>
      </c>
      <c r="H172" s="123">
        <f t="shared" si="24"/>
        <v>108.6367644649648</v>
      </c>
      <c r="I172" s="18"/>
      <c r="K172" s="18"/>
      <c r="L172" s="18"/>
      <c r="M172" s="18"/>
      <c r="N172" s="18"/>
    </row>
    <row r="173" spans="1:14">
      <c r="B173" s="2" t="s">
        <v>70</v>
      </c>
      <c r="C173" s="2" t="s">
        <v>68</v>
      </c>
      <c r="D173" s="23" t="s">
        <v>71</v>
      </c>
      <c r="E173" s="16">
        <f>E151</f>
        <v>133.0260360457649</v>
      </c>
      <c r="F173" s="16">
        <f t="shared" si="24"/>
        <v>134.08665255322728</v>
      </c>
      <c r="G173" s="150">
        <f t="shared" si="24"/>
        <v>134.08665255322728</v>
      </c>
      <c r="H173" s="123">
        <f t="shared" si="24"/>
        <v>143.77190506972596</v>
      </c>
      <c r="I173" s="18"/>
      <c r="K173" s="18"/>
      <c r="L173" s="18"/>
      <c r="M173" s="18"/>
      <c r="N173" s="18"/>
    </row>
    <row r="175" spans="1:14">
      <c r="B175" s="81" t="s">
        <v>25</v>
      </c>
      <c r="C175" s="82"/>
      <c r="D175" s="82"/>
      <c r="E175" s="82"/>
      <c r="F175" s="82"/>
      <c r="G175" s="82"/>
      <c r="H175" s="132"/>
    </row>
    <row r="176" spans="1:14" ht="25.5">
      <c r="E176" s="24" t="s">
        <v>50</v>
      </c>
      <c r="F176" s="24" t="s">
        <v>51</v>
      </c>
      <c r="G176" s="146" t="s">
        <v>52</v>
      </c>
      <c r="H176" s="117" t="s">
        <v>53</v>
      </c>
    </row>
    <row r="177" spans="2:14">
      <c r="B177" s="5" t="s">
        <v>55</v>
      </c>
      <c r="C177" s="5" t="s">
        <v>101</v>
      </c>
      <c r="D177" s="5" t="s">
        <v>57</v>
      </c>
      <c r="E177" s="53" t="s">
        <v>58</v>
      </c>
      <c r="F177" s="53" t="s">
        <v>59</v>
      </c>
      <c r="G177" s="154" t="s">
        <v>60</v>
      </c>
      <c r="H177" s="133" t="s">
        <v>61</v>
      </c>
      <c r="I177" t="s">
        <v>102</v>
      </c>
    </row>
    <row r="178" spans="2:14">
      <c r="B178" s="2" t="s">
        <v>64</v>
      </c>
      <c r="C178" s="2" t="s">
        <v>103</v>
      </c>
      <c r="D178" s="23" t="s">
        <v>71</v>
      </c>
      <c r="E178" s="83">
        <f>E171-E170</f>
        <v>14.071731093369067</v>
      </c>
      <c r="F178" s="83">
        <f>F171-F170</f>
        <v>14.331120263120368</v>
      </c>
      <c r="G178" s="155">
        <f>G171-G170</f>
        <v>14.331120263120368</v>
      </c>
      <c r="H178" s="134">
        <f>H171-H170</f>
        <v>20.908143746961457</v>
      </c>
      <c r="J178" s="18"/>
      <c r="K178" s="18"/>
      <c r="L178" s="18"/>
      <c r="M178" s="18"/>
      <c r="N178" s="18"/>
    </row>
    <row r="179" spans="2:14">
      <c r="B179" s="2" t="s">
        <v>70</v>
      </c>
      <c r="C179" s="2" t="s">
        <v>103</v>
      </c>
      <c r="D179" s="23" t="s">
        <v>71</v>
      </c>
      <c r="E179" s="83">
        <f>E173-E172</f>
        <v>28.549886306486314</v>
      </c>
      <c r="F179" s="83">
        <f>F173-F172</f>
        <v>27.323560353265947</v>
      </c>
      <c r="G179" s="155">
        <f>G173-G172</f>
        <v>27.323560353265947</v>
      </c>
      <c r="H179" s="134">
        <f>H173-H172</f>
        <v>35.135140604761162</v>
      </c>
      <c r="J179" s="18"/>
      <c r="K179" s="18"/>
      <c r="L179" s="18"/>
      <c r="M179" s="18"/>
      <c r="N179" s="18"/>
    </row>
    <row r="180" spans="2:14">
      <c r="E180" s="84"/>
      <c r="F180" s="84"/>
      <c r="G180" s="84"/>
    </row>
    <row r="181" spans="2:14">
      <c r="F181" s="18"/>
      <c r="G181" s="18"/>
      <c r="H181" s="135"/>
    </row>
    <row r="182" spans="2:14">
      <c r="B182" s="8" t="s">
        <v>104</v>
      </c>
      <c r="E182" s="11"/>
    </row>
    <row r="183" spans="2:14" ht="25.5" customHeight="1">
      <c r="B183" s="49" t="s">
        <v>55</v>
      </c>
      <c r="C183" s="22" t="s">
        <v>68</v>
      </c>
      <c r="D183" s="22" t="s">
        <v>65</v>
      </c>
      <c r="E183" s="249" t="s">
        <v>105</v>
      </c>
      <c r="F183" s="249"/>
      <c r="I183" s="162" t="s">
        <v>106</v>
      </c>
      <c r="J183" s="252" t="s">
        <v>106</v>
      </c>
      <c r="K183" s="253"/>
      <c r="L183" s="254"/>
    </row>
    <row r="184" spans="2:14">
      <c r="B184" s="2" t="s">
        <v>64</v>
      </c>
      <c r="C184" s="50">
        <f>'Customer Numbers - East Midland'!$D$5</f>
        <v>324955</v>
      </c>
      <c r="D184" s="50">
        <f>'Customer Numbers - East Midland'!$C$5</f>
        <v>1870831</v>
      </c>
      <c r="E184" s="250">
        <f>C184/(C184+D184)</f>
        <v>0.14799028684944707</v>
      </c>
      <c r="F184" s="250"/>
      <c r="I184" s="86">
        <f>E192*D184+C184*E193</f>
        <v>372569273.80035686</v>
      </c>
      <c r="J184" s="85">
        <f>E192*D184+C184*E193</f>
        <v>372569273.80035686</v>
      </c>
      <c r="K184" s="86">
        <f>E170*D184+E171*C184</f>
        <v>372569273.80035692</v>
      </c>
      <c r="L184" s="87">
        <f>J184-K184</f>
        <v>0</v>
      </c>
    </row>
    <row r="185" spans="2:14">
      <c r="B185" s="2" t="s">
        <v>70</v>
      </c>
      <c r="C185" s="50">
        <f>'Customer Numbers - East Midland'!$D$10</f>
        <v>265714</v>
      </c>
      <c r="D185" s="50">
        <f>'Customer Numbers - East Midland'!$C$10</f>
        <v>1657193</v>
      </c>
      <c r="E185" s="250">
        <f>C185/(C185+D185)</f>
        <v>0.13818348989316695</v>
      </c>
      <c r="F185" s="250"/>
      <c r="I185" s="88"/>
      <c r="J185" s="89"/>
      <c r="K185" s="89"/>
      <c r="L185" s="247"/>
      <c r="M185" s="247"/>
    </row>
    <row r="187" spans="2:14">
      <c r="B187" s="8" t="s">
        <v>107</v>
      </c>
    </row>
    <row r="188" spans="2:14">
      <c r="B188" s="248" t="s">
        <v>108</v>
      </c>
      <c r="C188" s="248"/>
      <c r="D188" s="54">
        <v>1</v>
      </c>
    </row>
    <row r="190" spans="2:14" ht="25.5">
      <c r="B190" s="2"/>
      <c r="C190" s="2"/>
      <c r="D190" s="2"/>
      <c r="E190" s="24" t="s">
        <v>50</v>
      </c>
      <c r="F190" s="24" t="s">
        <v>51</v>
      </c>
      <c r="G190" s="146" t="s">
        <v>52</v>
      </c>
      <c r="H190" s="117" t="s">
        <v>53</v>
      </c>
    </row>
    <row r="191" spans="2:14">
      <c r="B191" s="5" t="s">
        <v>55</v>
      </c>
      <c r="C191" s="5" t="s">
        <v>56</v>
      </c>
      <c r="D191" s="5" t="s">
        <v>57</v>
      </c>
      <c r="E191" s="22" t="s">
        <v>58</v>
      </c>
      <c r="F191" s="22" t="s">
        <v>59</v>
      </c>
      <c r="G191" s="147" t="s">
        <v>60</v>
      </c>
      <c r="H191" s="118" t="s">
        <v>61</v>
      </c>
      <c r="I191" t="s">
        <v>109</v>
      </c>
    </row>
    <row r="192" spans="2:14">
      <c r="B192" s="2" t="s">
        <v>64</v>
      </c>
      <c r="C192" s="2" t="s">
        <v>65</v>
      </c>
      <c r="D192" s="23" t="s">
        <v>71</v>
      </c>
      <c r="E192" s="69">
        <f>IF(E178&lt;0,E170,E170+($E$184*E178)*$D$188)</f>
        <v>169.67467403488178</v>
      </c>
      <c r="F192" s="69">
        <f>IF(F178&lt;0,F170,F170+($E$184*F178)*$D$188)</f>
        <v>186.28077057915883</v>
      </c>
      <c r="G192" s="149">
        <f>IF(G178&lt;0,G170,G170+($E$184*G178)*$D$188)</f>
        <v>186.28077057915883</v>
      </c>
      <c r="H192" s="122">
        <f>IF(H178&lt;0,H170,H170+($E$184*H178)*$D$188)</f>
        <v>188.71989862358436</v>
      </c>
      <c r="I192" s="12" t="s">
        <v>110</v>
      </c>
    </row>
    <row r="193" spans="2:14">
      <c r="B193" s="2" t="s">
        <v>64</v>
      </c>
      <c r="C193" s="2" t="s">
        <v>68</v>
      </c>
      <c r="D193" s="23" t="s">
        <v>71</v>
      </c>
      <c r="E193" s="90">
        <f>IF(E178&lt;=0,E171,E192+E178*(1-$D$188))</f>
        <v>169.67467403488178</v>
      </c>
      <c r="F193" s="90">
        <f>IF(F178&lt;=0,F171,F192+F178*(1-$D$188))</f>
        <v>186.28077057915883</v>
      </c>
      <c r="G193" s="156">
        <f>IF(G178&lt;=0,G171,G192+G178*(1-$D$188))</f>
        <v>186.28077057915883</v>
      </c>
      <c r="H193" s="137">
        <f>IF(H178&lt;=0,H171,H192+H178*(1-$D$188))</f>
        <v>188.71989862358436</v>
      </c>
      <c r="I193" s="18" t="s">
        <v>111</v>
      </c>
      <c r="K193" s="18"/>
      <c r="L193" s="18"/>
      <c r="M193" s="18"/>
      <c r="N193" s="18"/>
    </row>
    <row r="194" spans="2:14">
      <c r="B194" s="2" t="s">
        <v>70</v>
      </c>
      <c r="C194" s="2" t="s">
        <v>65</v>
      </c>
      <c r="D194" s="23" t="s">
        <v>71</v>
      </c>
      <c r="E194" s="69">
        <f>IF(E179&lt;0,E172,E172+($E$185*E179)*$D$188)</f>
        <v>108.42127266516199</v>
      </c>
      <c r="F194" s="69">
        <f>IF(F179&lt;0,F172,F172+($E$185*F179)*$D$188)</f>
        <v>110.5387571258822</v>
      </c>
      <c r="G194" s="149">
        <f>IF(G179&lt;0,G172,G172+($E$185*G179)*$D$188)</f>
        <v>110.5387571258822</v>
      </c>
      <c r="H194" s="122">
        <f>IF(H179&lt;0,H172,H172+($E$185*H179)*$D$188)</f>
        <v>113.49186081161781</v>
      </c>
      <c r="I194" s="18"/>
      <c r="K194" s="18"/>
      <c r="L194" s="18"/>
      <c r="M194" s="18"/>
      <c r="N194" s="18"/>
    </row>
    <row r="195" spans="2:14">
      <c r="B195" s="2" t="s">
        <v>70</v>
      </c>
      <c r="C195" s="2" t="s">
        <v>68</v>
      </c>
      <c r="D195" s="23" t="s">
        <v>71</v>
      </c>
      <c r="E195" s="69">
        <f>IF(E179&lt;=0,E173,E194+E179*(1-$D$188))</f>
        <v>108.42127266516199</v>
      </c>
      <c r="F195" s="69">
        <f>IF(F179&lt;=0,F173,F194+F179*(1-$D$188))</f>
        <v>110.5387571258822</v>
      </c>
      <c r="G195" s="149">
        <f>IF(G179&lt;=0,G173,G194+G179*(1-$D$188))</f>
        <v>110.5387571258822</v>
      </c>
      <c r="H195" s="122">
        <f>IF(H179&lt;=0,H173,H194+H179*(1-$D$188))</f>
        <v>113.49186081161781</v>
      </c>
      <c r="I195" s="18"/>
      <c r="K195" s="18"/>
      <c r="L195" s="18"/>
      <c r="M195" s="18"/>
      <c r="N195" s="18"/>
    </row>
    <row r="196" spans="2:14">
      <c r="E196" s="84"/>
      <c r="F196" s="84"/>
      <c r="I196" s="18"/>
      <c r="K196" s="18"/>
      <c r="L196" s="18"/>
      <c r="M196" s="18"/>
      <c r="N196" s="18"/>
    </row>
    <row r="197" spans="2:14">
      <c r="B197" s="8" t="s">
        <v>112</v>
      </c>
    </row>
    <row r="198" spans="2:14" ht="25.5">
      <c r="B198" s="2"/>
      <c r="C198" s="2"/>
      <c r="D198" s="2"/>
      <c r="E198" s="24" t="s">
        <v>50</v>
      </c>
      <c r="F198" s="24" t="s">
        <v>51</v>
      </c>
      <c r="G198" s="146" t="s">
        <v>52</v>
      </c>
      <c r="H198" s="117" t="s">
        <v>53</v>
      </c>
    </row>
    <row r="199" spans="2:14">
      <c r="B199" s="5" t="s">
        <v>55</v>
      </c>
      <c r="C199" s="5" t="s">
        <v>56</v>
      </c>
      <c r="D199" s="5" t="s">
        <v>57</v>
      </c>
      <c r="E199" s="22" t="s">
        <v>58</v>
      </c>
      <c r="F199" s="22" t="s">
        <v>59</v>
      </c>
      <c r="G199" s="147" t="s">
        <v>60</v>
      </c>
      <c r="H199" s="118" t="s">
        <v>61</v>
      </c>
      <c r="I199" t="s">
        <v>113</v>
      </c>
    </row>
    <row r="200" spans="2:14">
      <c r="B200" s="2" t="s">
        <v>64</v>
      </c>
      <c r="C200" s="2" t="s">
        <v>65</v>
      </c>
      <c r="D200" s="23" t="s">
        <v>71</v>
      </c>
      <c r="E200" s="16">
        <f>E192/365</f>
        <v>0.46486212064351173</v>
      </c>
      <c r="F200" s="16">
        <f t="shared" ref="F200:H203" si="25">F192/365</f>
        <v>0.51035827555933921</v>
      </c>
      <c r="G200" s="150">
        <f t="shared" si="25"/>
        <v>0.51035827555933921</v>
      </c>
      <c r="H200" s="123">
        <f t="shared" si="25"/>
        <v>0.51704081814680647</v>
      </c>
      <c r="I200" s="56"/>
      <c r="K200" s="56"/>
      <c r="L200" s="56"/>
      <c r="M200" s="56"/>
      <c r="N200" s="56"/>
    </row>
    <row r="201" spans="2:14">
      <c r="B201" s="2" t="s">
        <v>64</v>
      </c>
      <c r="C201" s="2" t="s">
        <v>68</v>
      </c>
      <c r="D201" s="23" t="s">
        <v>71</v>
      </c>
      <c r="E201" s="16">
        <f t="shared" ref="E201:G203" si="26">E193/365</f>
        <v>0.46486212064351173</v>
      </c>
      <c r="F201" s="16">
        <f t="shared" si="26"/>
        <v>0.51035827555933921</v>
      </c>
      <c r="G201" s="150">
        <f>G193/365</f>
        <v>0.51035827555933921</v>
      </c>
      <c r="H201" s="123">
        <f t="shared" si="25"/>
        <v>0.51704081814680647</v>
      </c>
      <c r="I201" s="56"/>
      <c r="K201" s="56"/>
      <c r="L201" s="56"/>
      <c r="M201" s="56"/>
      <c r="N201" s="56"/>
    </row>
    <row r="202" spans="2:14">
      <c r="B202" s="2" t="s">
        <v>70</v>
      </c>
      <c r="C202" s="2" t="s">
        <v>65</v>
      </c>
      <c r="D202" s="23" t="s">
        <v>71</v>
      </c>
      <c r="E202" s="16">
        <f t="shared" si="26"/>
        <v>0.29704458264427941</v>
      </c>
      <c r="F202" s="16">
        <f t="shared" si="26"/>
        <v>0.30284590993392385</v>
      </c>
      <c r="G202" s="150">
        <f t="shared" si="26"/>
        <v>0.30284590993392385</v>
      </c>
      <c r="H202" s="123">
        <f t="shared" si="25"/>
        <v>0.31093660496333647</v>
      </c>
      <c r="I202" s="56"/>
      <c r="K202" s="56"/>
      <c r="L202" s="56"/>
      <c r="M202" s="56"/>
      <c r="N202" s="56"/>
    </row>
    <row r="203" spans="2:14">
      <c r="B203" s="2" t="s">
        <v>70</v>
      </c>
      <c r="C203" s="2" t="s">
        <v>68</v>
      </c>
      <c r="D203" s="23" t="s">
        <v>71</v>
      </c>
      <c r="E203" s="16">
        <f t="shared" si="26"/>
        <v>0.29704458264427941</v>
      </c>
      <c r="F203" s="16">
        <f t="shared" si="26"/>
        <v>0.30284590993392385</v>
      </c>
      <c r="G203" s="150">
        <f t="shared" si="26"/>
        <v>0.30284590993392385</v>
      </c>
      <c r="H203" s="123">
        <f t="shared" si="25"/>
        <v>0.31093660496333647</v>
      </c>
      <c r="I203" s="56"/>
      <c r="K203" s="56"/>
      <c r="L203" s="56"/>
      <c r="M203" s="56"/>
      <c r="N203" s="56"/>
    </row>
    <row r="205" spans="2:14">
      <c r="B205" s="81" t="s">
        <v>26</v>
      </c>
      <c r="C205" s="82"/>
      <c r="D205" s="82"/>
      <c r="E205" s="82"/>
      <c r="F205" s="82"/>
      <c r="G205" s="82"/>
      <c r="H205" s="132"/>
    </row>
    <row r="206" spans="2:14" ht="25.5">
      <c r="B206" s="2"/>
      <c r="C206" s="2"/>
      <c r="D206" s="2"/>
      <c r="E206" s="24" t="s">
        <v>50</v>
      </c>
      <c r="F206" s="24" t="s">
        <v>51</v>
      </c>
      <c r="G206" s="146" t="s">
        <v>52</v>
      </c>
      <c r="H206" s="117" t="s">
        <v>53</v>
      </c>
    </row>
    <row r="207" spans="2:14">
      <c r="B207" s="5" t="s">
        <v>55</v>
      </c>
      <c r="C207" s="5" t="s">
        <v>56</v>
      </c>
      <c r="D207" s="5" t="s">
        <v>57</v>
      </c>
      <c r="E207" s="22" t="s">
        <v>58</v>
      </c>
      <c r="F207" s="22" t="s">
        <v>59</v>
      </c>
      <c r="G207" s="147" t="s">
        <v>60</v>
      </c>
      <c r="H207" s="118" t="s">
        <v>61</v>
      </c>
      <c r="I207" t="s">
        <v>114</v>
      </c>
    </row>
    <row r="208" spans="2:14">
      <c r="B208" s="2" t="s">
        <v>64</v>
      </c>
      <c r="C208" s="2" t="s">
        <v>65</v>
      </c>
      <c r="D208" s="23" t="s">
        <v>71</v>
      </c>
      <c r="E208" s="69">
        <f>E192-E170</f>
        <v>2.0824795209759657</v>
      </c>
      <c r="F208" s="69">
        <f t="shared" ref="E208:H211" si="27">F192-F170</f>
        <v>2.1208665986131052</v>
      </c>
      <c r="G208" s="149">
        <f t="shared" si="27"/>
        <v>2.1208665986131052</v>
      </c>
      <c r="H208" s="122">
        <f t="shared" si="27"/>
        <v>3.0942021906022887</v>
      </c>
      <c r="I208" s="56"/>
      <c r="K208" s="56"/>
      <c r="L208" s="56"/>
      <c r="M208" s="56"/>
      <c r="N208" s="56"/>
    </row>
    <row r="209" spans="2:14">
      <c r="B209" s="2" t="s">
        <v>64</v>
      </c>
      <c r="C209" s="2" t="s">
        <v>68</v>
      </c>
      <c r="D209" s="23" t="s">
        <v>71</v>
      </c>
      <c r="E209" s="69">
        <f t="shared" si="27"/>
        <v>-11.989251572393101</v>
      </c>
      <c r="F209" s="69">
        <f t="shared" si="27"/>
        <v>-12.210253664507263</v>
      </c>
      <c r="G209" s="149">
        <f t="shared" si="27"/>
        <v>-12.210253664507263</v>
      </c>
      <c r="H209" s="122">
        <f t="shared" si="27"/>
        <v>-17.813941556359168</v>
      </c>
      <c r="I209" s="56"/>
      <c r="K209" s="56"/>
      <c r="L209" s="56"/>
      <c r="M209" s="56"/>
      <c r="N209" s="56"/>
    </row>
    <row r="210" spans="2:14">
      <c r="B210" s="2" t="s">
        <v>70</v>
      </c>
      <c r="C210" s="2" t="s">
        <v>65</v>
      </c>
      <c r="D210" s="23" t="s">
        <v>71</v>
      </c>
      <c r="E210" s="69">
        <f t="shared" si="27"/>
        <v>3.9451229258834104</v>
      </c>
      <c r="F210" s="69">
        <f t="shared" si="27"/>
        <v>3.7756649259208643</v>
      </c>
      <c r="G210" s="149">
        <f t="shared" si="27"/>
        <v>3.7756649259208643</v>
      </c>
      <c r="H210" s="122">
        <f t="shared" si="27"/>
        <v>4.8550963466530135</v>
      </c>
      <c r="I210" s="56"/>
      <c r="K210" s="56"/>
      <c r="L210" s="56"/>
      <c r="M210" s="56"/>
      <c r="N210" s="56"/>
    </row>
    <row r="211" spans="2:14">
      <c r="B211" s="2" t="s">
        <v>70</v>
      </c>
      <c r="C211" s="2" t="s">
        <v>68</v>
      </c>
      <c r="D211" s="23" t="s">
        <v>71</v>
      </c>
      <c r="E211" s="69">
        <f t="shared" si="27"/>
        <v>-24.604763380602904</v>
      </c>
      <c r="F211" s="69">
        <f t="shared" si="27"/>
        <v>-23.547895427345082</v>
      </c>
      <c r="G211" s="149">
        <f t="shared" si="27"/>
        <v>-23.547895427345082</v>
      </c>
      <c r="H211" s="122">
        <f t="shared" si="27"/>
        <v>-30.280044258108148</v>
      </c>
      <c r="I211" s="56"/>
      <c r="K211" s="56"/>
      <c r="L211" s="56"/>
      <c r="M211" s="56"/>
      <c r="N211" s="56"/>
    </row>
    <row r="213" spans="2:14">
      <c r="B213" s="81" t="s">
        <v>27</v>
      </c>
      <c r="C213" s="82"/>
      <c r="D213" s="82"/>
      <c r="E213" s="82"/>
      <c r="F213" s="82"/>
      <c r="G213" s="82"/>
      <c r="H213" s="132"/>
    </row>
    <row r="214" spans="2:14" ht="25.5">
      <c r="B214" s="2"/>
      <c r="C214" s="2"/>
      <c r="D214" s="2"/>
      <c r="E214" s="24" t="s">
        <v>50</v>
      </c>
      <c r="F214" s="24" t="s">
        <v>51</v>
      </c>
      <c r="G214" s="146" t="s">
        <v>52</v>
      </c>
      <c r="H214" s="117" t="s">
        <v>53</v>
      </c>
    </row>
    <row r="215" spans="2:14">
      <c r="B215" s="5" t="s">
        <v>55</v>
      </c>
      <c r="C215" s="5" t="s">
        <v>56</v>
      </c>
      <c r="D215" s="5" t="s">
        <v>57</v>
      </c>
      <c r="E215" s="22" t="s">
        <v>58</v>
      </c>
      <c r="F215" s="22" t="s">
        <v>59</v>
      </c>
      <c r="G215" s="147" t="s">
        <v>60</v>
      </c>
      <c r="H215" s="118" t="s">
        <v>61</v>
      </c>
      <c r="I215" t="s">
        <v>115</v>
      </c>
    </row>
    <row r="216" spans="2:14">
      <c r="B216" s="2" t="s">
        <v>64</v>
      </c>
      <c r="C216" s="2" t="s">
        <v>65</v>
      </c>
      <c r="D216" s="23" t="s">
        <v>71</v>
      </c>
      <c r="E216" s="16">
        <f>E208/365</f>
        <v>5.7054233451396315E-3</v>
      </c>
      <c r="F216" s="16">
        <f t="shared" ref="E216:H219" si="28">F208/365</f>
        <v>5.8105934208578227E-3</v>
      </c>
      <c r="G216" s="150">
        <f t="shared" si="28"/>
        <v>5.8105934208578227E-3</v>
      </c>
      <c r="H216" s="123">
        <f t="shared" si="28"/>
        <v>8.4772662756227093E-3</v>
      </c>
      <c r="J216" s="56"/>
      <c r="K216" s="56"/>
      <c r="L216" s="56"/>
      <c r="M216" s="56"/>
      <c r="N216" s="56"/>
    </row>
    <row r="217" spans="2:14">
      <c r="B217" s="2" t="s">
        <v>64</v>
      </c>
      <c r="C217" s="2" t="s">
        <v>68</v>
      </c>
      <c r="D217" s="23" t="s">
        <v>71</v>
      </c>
      <c r="E217" s="16">
        <f t="shared" si="28"/>
        <v>-3.2847264581898905E-2</v>
      </c>
      <c r="F217" s="16">
        <f t="shared" si="28"/>
        <v>-3.3452749765773324E-2</v>
      </c>
      <c r="G217" s="150">
        <f t="shared" si="28"/>
        <v>-3.3452749765773324E-2</v>
      </c>
      <c r="H217" s="123">
        <f t="shared" si="28"/>
        <v>-4.8805319332490875E-2</v>
      </c>
      <c r="J217" s="56"/>
      <c r="K217" s="56"/>
      <c r="L217" s="56"/>
      <c r="M217" s="56"/>
      <c r="N217" s="56"/>
    </row>
    <row r="218" spans="2:14">
      <c r="B218" s="2" t="s">
        <v>70</v>
      </c>
      <c r="C218" s="2" t="s">
        <v>65</v>
      </c>
      <c r="D218" s="23" t="s">
        <v>71</v>
      </c>
      <c r="E218" s="16">
        <f t="shared" si="28"/>
        <v>1.0808555961324412E-2</v>
      </c>
      <c r="F218" s="16">
        <f t="shared" si="28"/>
        <v>1.034428746827634E-2</v>
      </c>
      <c r="G218" s="150">
        <f t="shared" si="28"/>
        <v>1.034428746827634E-2</v>
      </c>
      <c r="H218" s="123">
        <f t="shared" si="28"/>
        <v>1.3301633826446613E-2</v>
      </c>
      <c r="J218" s="56"/>
      <c r="K218" s="56"/>
      <c r="L218" s="56"/>
      <c r="M218" s="56"/>
      <c r="N218" s="56"/>
    </row>
    <row r="219" spans="2:14">
      <c r="B219" s="2" t="s">
        <v>70</v>
      </c>
      <c r="C219" s="2" t="s">
        <v>68</v>
      </c>
      <c r="D219" s="23" t="s">
        <v>71</v>
      </c>
      <c r="E219" s="16">
        <f t="shared" si="28"/>
        <v>-6.7410310631788775E-2</v>
      </c>
      <c r="F219" s="16">
        <f t="shared" si="28"/>
        <v>-6.4514781992726256E-2</v>
      </c>
      <c r="G219" s="150">
        <f t="shared" si="28"/>
        <v>-6.4514781992726256E-2</v>
      </c>
      <c r="H219" s="123">
        <f t="shared" si="28"/>
        <v>-8.2959025364679861E-2</v>
      </c>
      <c r="J219" s="56"/>
      <c r="K219" s="56"/>
      <c r="L219" s="56"/>
      <c r="M219" s="56"/>
      <c r="N219" s="56"/>
    </row>
    <row r="220" spans="2:14">
      <c r="E220" s="26"/>
      <c r="F220" s="26"/>
      <c r="G220" s="26"/>
      <c r="H220" s="124"/>
    </row>
    <row r="221" spans="2:14" ht="25.5">
      <c r="B221" s="2"/>
      <c r="C221" s="2"/>
      <c r="D221" s="2"/>
      <c r="E221" s="24" t="s">
        <v>50</v>
      </c>
      <c r="F221" s="24" t="s">
        <v>51</v>
      </c>
      <c r="G221" s="146" t="s">
        <v>52</v>
      </c>
      <c r="H221" s="117" t="s">
        <v>53</v>
      </c>
    </row>
    <row r="222" spans="2:14">
      <c r="B222" s="5" t="s">
        <v>55</v>
      </c>
      <c r="C222" s="5" t="s">
        <v>56</v>
      </c>
      <c r="D222" s="5" t="s">
        <v>57</v>
      </c>
      <c r="E222" s="22" t="s">
        <v>58</v>
      </c>
      <c r="F222" s="22" t="s">
        <v>59</v>
      </c>
      <c r="G222" s="147" t="s">
        <v>60</v>
      </c>
      <c r="H222" s="118" t="s">
        <v>61</v>
      </c>
      <c r="I222" t="s">
        <v>116</v>
      </c>
    </row>
    <row r="223" spans="2:14">
      <c r="B223" s="2" t="s">
        <v>64</v>
      </c>
      <c r="C223" s="2" t="s">
        <v>65</v>
      </c>
      <c r="D223" s="23" t="s">
        <v>66</v>
      </c>
      <c r="E223" s="71">
        <f>E123</f>
        <v>0.66239786654887034</v>
      </c>
      <c r="F223" s="71">
        <f t="shared" ref="E223:H228" si="29">F123</f>
        <v>0.49798650923752302</v>
      </c>
      <c r="G223" s="151">
        <f t="shared" si="29"/>
        <v>0.29482267209519852</v>
      </c>
      <c r="H223" s="126">
        <f t="shared" si="29"/>
        <v>0.26759533007392622</v>
      </c>
    </row>
    <row r="224" spans="2:14">
      <c r="B224" s="2" t="s">
        <v>64</v>
      </c>
      <c r="C224" s="2" t="s">
        <v>68</v>
      </c>
      <c r="D224" s="23" t="s">
        <v>66</v>
      </c>
      <c r="E224" s="71">
        <f t="shared" si="29"/>
        <v>0.65218013616017212</v>
      </c>
      <c r="F224" s="71">
        <f t="shared" si="29"/>
        <v>0.48655980596241377</v>
      </c>
      <c r="G224" s="151">
        <f t="shared" si="29"/>
        <v>0.28437721389163123</v>
      </c>
      <c r="H224" s="126">
        <f t="shared" si="29"/>
        <v>0.26326143713160255</v>
      </c>
    </row>
    <row r="225" spans="2:14">
      <c r="B225" s="2" t="s">
        <v>64</v>
      </c>
      <c r="C225" s="2" t="s">
        <v>69</v>
      </c>
      <c r="D225" s="23" t="s">
        <v>66</v>
      </c>
      <c r="E225" s="71">
        <f t="shared" si="29"/>
        <v>0.69767014388143711</v>
      </c>
      <c r="F225" s="71">
        <f t="shared" si="29"/>
        <v>0.52451042773463163</v>
      </c>
      <c r="G225" s="151">
        <f t="shared" si="29"/>
        <v>0.310538744175964</v>
      </c>
      <c r="H225" s="126">
        <f t="shared" si="29"/>
        <v>0.28167982260817032</v>
      </c>
    </row>
    <row r="226" spans="2:14">
      <c r="B226" s="2" t="s">
        <v>70</v>
      </c>
      <c r="C226" s="2" t="s">
        <v>65</v>
      </c>
      <c r="D226" s="23" t="s">
        <v>66</v>
      </c>
      <c r="E226" s="71">
        <f t="shared" si="29"/>
        <v>0.16982768008893454</v>
      </c>
      <c r="F226" s="71">
        <f t="shared" si="29"/>
        <v>0.12478609176189122</v>
      </c>
      <c r="G226" s="151">
        <f t="shared" si="29"/>
        <v>7.379064105606889E-2</v>
      </c>
      <c r="H226" s="126">
        <f t="shared" si="29"/>
        <v>6.7649847186744258E-2</v>
      </c>
    </row>
    <row r="227" spans="2:14">
      <c r="B227" s="2" t="s">
        <v>70</v>
      </c>
      <c r="C227" s="2" t="s">
        <v>68</v>
      </c>
      <c r="D227" s="23" t="s">
        <v>66</v>
      </c>
      <c r="E227" s="71">
        <f t="shared" si="29"/>
        <v>0.17472343211081967</v>
      </c>
      <c r="F227" s="71">
        <f t="shared" si="29"/>
        <v>0.12716029160220113</v>
      </c>
      <c r="G227" s="151">
        <f t="shared" si="29"/>
        <v>7.2484001070870441E-2</v>
      </c>
      <c r="H227" s="126">
        <f t="shared" si="29"/>
        <v>6.5458606714011297E-2</v>
      </c>
    </row>
    <row r="228" spans="2:14">
      <c r="B228" s="2" t="s">
        <v>70</v>
      </c>
      <c r="C228" s="2" t="s">
        <v>69</v>
      </c>
      <c r="D228" s="23" t="s">
        <v>66</v>
      </c>
      <c r="E228" s="71">
        <f t="shared" si="29"/>
        <v>0.17886864571161198</v>
      </c>
      <c r="F228" s="71">
        <f t="shared" si="29"/>
        <v>0.13143169955509074</v>
      </c>
      <c r="G228" s="151">
        <f t="shared" si="29"/>
        <v>7.772476273571341E-2</v>
      </c>
      <c r="H228" s="126">
        <f t="shared" si="29"/>
        <v>7.1205476943742227E-2</v>
      </c>
    </row>
    <row r="229" spans="2:14">
      <c r="B229" s="2" t="s">
        <v>64</v>
      </c>
      <c r="C229" s="2" t="s">
        <v>65</v>
      </c>
      <c r="D229" s="23" t="s">
        <v>71</v>
      </c>
      <c r="E229" s="91">
        <f>E200</f>
        <v>0.46486212064351173</v>
      </c>
      <c r="F229" s="91">
        <f t="shared" ref="E229:H230" si="30">F200</f>
        <v>0.51035827555933921</v>
      </c>
      <c r="G229" s="157">
        <f t="shared" si="30"/>
        <v>0.51035827555933921</v>
      </c>
      <c r="H229" s="138">
        <f t="shared" si="30"/>
        <v>0.51704081814680647</v>
      </c>
      <c r="J229" s="92"/>
      <c r="K229" s="92"/>
      <c r="L229" s="92"/>
      <c r="M229" s="92"/>
      <c r="N229" s="92"/>
    </row>
    <row r="230" spans="2:14">
      <c r="B230" s="2" t="s">
        <v>64</v>
      </c>
      <c r="C230" s="2" t="s">
        <v>68</v>
      </c>
      <c r="D230" s="23" t="s">
        <v>71</v>
      </c>
      <c r="E230" s="91">
        <f t="shared" si="30"/>
        <v>0.46486212064351173</v>
      </c>
      <c r="F230" s="91">
        <f t="shared" si="30"/>
        <v>0.51035827555933921</v>
      </c>
      <c r="G230" s="157">
        <f t="shared" si="30"/>
        <v>0.51035827555933921</v>
      </c>
      <c r="H230" s="138">
        <f t="shared" si="30"/>
        <v>0.51704081814680647</v>
      </c>
      <c r="J230" s="92"/>
      <c r="K230" s="92"/>
      <c r="L230" s="92"/>
      <c r="M230" s="92"/>
      <c r="N230" s="92"/>
    </row>
    <row r="231" spans="2:14">
      <c r="B231" s="2" t="s">
        <v>64</v>
      </c>
      <c r="C231" s="2" t="s">
        <v>69</v>
      </c>
      <c r="D231" s="23" t="s">
        <v>71</v>
      </c>
      <c r="E231" s="71">
        <f>E131</f>
        <v>0.51926707103544423</v>
      </c>
      <c r="F231" s="71">
        <f>F131</f>
        <v>0.56851641729156477</v>
      </c>
      <c r="G231" s="151">
        <f>G131</f>
        <v>0.56851641729156477</v>
      </c>
      <c r="H231" s="126">
        <f>H131</f>
        <v>0.57377702114310991</v>
      </c>
      <c r="J231" s="92"/>
      <c r="K231" s="92"/>
      <c r="L231" s="92"/>
      <c r="M231" s="92"/>
      <c r="N231" s="92"/>
    </row>
    <row r="232" spans="2:14">
      <c r="B232" s="2" t="s">
        <v>70</v>
      </c>
      <c r="C232" s="2" t="s">
        <v>65</v>
      </c>
      <c r="D232" s="23" t="s">
        <v>71</v>
      </c>
      <c r="E232" s="91">
        <f t="shared" ref="E232:H233" si="31">E202</f>
        <v>0.29704458264427941</v>
      </c>
      <c r="F232" s="91">
        <f t="shared" si="31"/>
        <v>0.30284590993392385</v>
      </c>
      <c r="G232" s="157">
        <f t="shared" si="31"/>
        <v>0.30284590993392385</v>
      </c>
      <c r="H232" s="138">
        <f t="shared" si="31"/>
        <v>0.31093660496333647</v>
      </c>
      <c r="J232" s="92"/>
      <c r="K232" s="92"/>
      <c r="L232" s="92"/>
      <c r="M232" s="92"/>
      <c r="N232" s="92"/>
    </row>
    <row r="233" spans="2:14">
      <c r="B233" s="2" t="s">
        <v>70</v>
      </c>
      <c r="C233" s="2" t="s">
        <v>68</v>
      </c>
      <c r="D233" s="23" t="s">
        <v>71</v>
      </c>
      <c r="E233" s="91">
        <f t="shared" si="31"/>
        <v>0.29704458264427941</v>
      </c>
      <c r="F233" s="91">
        <f t="shared" si="31"/>
        <v>0.30284590993392385</v>
      </c>
      <c r="G233" s="157">
        <f t="shared" si="31"/>
        <v>0.30284590993392385</v>
      </c>
      <c r="H233" s="138">
        <f t="shared" si="31"/>
        <v>0.31093660496333647</v>
      </c>
      <c r="J233" s="92"/>
      <c r="K233" s="92"/>
      <c r="L233" s="92"/>
      <c r="M233" s="92"/>
      <c r="N233" s="92"/>
    </row>
    <row r="234" spans="2:14">
      <c r="B234" s="2" t="s">
        <v>70</v>
      </c>
      <c r="C234" s="2" t="s">
        <v>69</v>
      </c>
      <c r="D234" s="23" t="s">
        <v>71</v>
      </c>
      <c r="E234" s="71">
        <f>E134</f>
        <v>0.33676144776181643</v>
      </c>
      <c r="F234" s="71">
        <f>F134</f>
        <v>0.3447695012238815</v>
      </c>
      <c r="G234" s="151">
        <f>G134</f>
        <v>0.3447695012238815</v>
      </c>
      <c r="H234" s="126">
        <f>H134</f>
        <v>0.35135929984212488</v>
      </c>
      <c r="J234" s="92"/>
      <c r="K234" s="92"/>
      <c r="L234" s="92"/>
      <c r="M234" s="92"/>
      <c r="N234" s="92"/>
    </row>
    <row r="235" spans="2:14">
      <c r="E235" s="26"/>
      <c r="F235" s="26"/>
      <c r="G235" s="26"/>
      <c r="H235" s="124"/>
    </row>
    <row r="236" spans="2:14">
      <c r="B236" s="67" t="s">
        <v>72</v>
      </c>
      <c r="C236" s="68"/>
      <c r="D236" s="68"/>
      <c r="E236" s="68"/>
      <c r="F236" s="68"/>
      <c r="G236" s="68"/>
      <c r="H236" s="121"/>
    </row>
    <row r="237" spans="2:14" ht="25.5">
      <c r="B237" s="2"/>
      <c r="C237" s="2"/>
      <c r="D237" s="2"/>
      <c r="E237" s="24" t="s">
        <v>50</v>
      </c>
      <c r="F237" s="24" t="s">
        <v>51</v>
      </c>
      <c r="G237" s="146" t="s">
        <v>52</v>
      </c>
      <c r="H237" s="117" t="s">
        <v>53</v>
      </c>
    </row>
    <row r="238" spans="2:14">
      <c r="B238" s="5"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 t="s">
        <v>64</v>
      </c>
      <c r="C240" s="2" t="s">
        <v>65</v>
      </c>
      <c r="D240" s="23" t="s">
        <v>66</v>
      </c>
      <c r="E240" s="69">
        <f>(E223*'TDCV Values'!$C$4)</f>
        <v>1920.9538129917239</v>
      </c>
      <c r="F240" s="69">
        <f>(F223*'TDCV Values'!$C$4)</f>
        <v>1444.1608767888167</v>
      </c>
      <c r="G240" s="149">
        <f>(G223*'TDCV Values'!$C$4)</f>
        <v>854.98574907607576</v>
      </c>
      <c r="H240" s="122">
        <f>(H223*'TDCV Values'!$D$4)</f>
        <v>776.02645721438603</v>
      </c>
    </row>
    <row r="241" spans="2:14">
      <c r="B241" s="2" t="s">
        <v>64</v>
      </c>
      <c r="C241" s="2" t="s">
        <v>68</v>
      </c>
      <c r="D241" s="23" t="s">
        <v>66</v>
      </c>
      <c r="E241" s="69">
        <f>(E224*'TDCV Values'!$C$4)</f>
        <v>1891.3223948644991</v>
      </c>
      <c r="F241" s="69">
        <f>(F224*'TDCV Values'!$C$4)</f>
        <v>1411.0234372909999</v>
      </c>
      <c r="G241" s="149">
        <f>(G224*'TDCV Values'!$C$4)</f>
        <v>824.69392028573054</v>
      </c>
      <c r="H241" s="122">
        <f>(H224*'TDCV Values'!$D$4)</f>
        <v>763.45816768164741</v>
      </c>
    </row>
    <row r="242" spans="2:14">
      <c r="B242" s="2" t="s">
        <v>64</v>
      </c>
      <c r="C242" s="2" t="s">
        <v>69</v>
      </c>
      <c r="D242" s="23" t="s">
        <v>66</v>
      </c>
      <c r="E242" s="69">
        <f>(E225*'TDCV Values'!$C$4)</f>
        <v>2023.2434172561677</v>
      </c>
      <c r="F242" s="69">
        <f>(F225*'TDCV Values'!$C$4)</f>
        <v>1521.0802404304318</v>
      </c>
      <c r="G242" s="149">
        <f>(G225*'TDCV Values'!$C$4)</f>
        <v>900.56235811029558</v>
      </c>
      <c r="H242" s="122">
        <f>(H225*'TDCV Values'!$D$4)</f>
        <v>816.87148556369391</v>
      </c>
    </row>
    <row r="243" spans="2:14">
      <c r="B243" s="2" t="s">
        <v>70</v>
      </c>
      <c r="C243" s="2" t="s">
        <v>65</v>
      </c>
      <c r="D243" s="23" t="s">
        <v>66</v>
      </c>
      <c r="E243" s="69">
        <f>(E226*'TDCV Values'!$C$5)</f>
        <v>2037.9321610672143</v>
      </c>
      <c r="F243" s="69">
        <f>(F226*'TDCV Values'!$C$5)</f>
        <v>1497.4331011426946</v>
      </c>
      <c r="G243" s="149">
        <f>(G226*'TDCV Values'!$C$5)</f>
        <v>885.48769267282671</v>
      </c>
      <c r="H243" s="122">
        <f>(H226*'TDCV Values'!$D$5)</f>
        <v>811.7981662409311</v>
      </c>
    </row>
    <row r="244" spans="2:14">
      <c r="B244" s="2" t="s">
        <v>70</v>
      </c>
      <c r="C244" s="2" t="s">
        <v>68</v>
      </c>
      <c r="D244" s="23" t="s">
        <v>66</v>
      </c>
      <c r="E244" s="69">
        <f>(E227*'TDCV Values'!$C$5)</f>
        <v>2096.6811853298359</v>
      </c>
      <c r="F244" s="69">
        <f>(F227*'TDCV Values'!$C$5)</f>
        <v>1525.9234992264135</v>
      </c>
      <c r="G244" s="149">
        <f>(G227*'TDCV Values'!$C$5)</f>
        <v>869.80801285044527</v>
      </c>
      <c r="H244" s="122">
        <f>(H227*'TDCV Values'!$D$5)</f>
        <v>785.50328056813555</v>
      </c>
    </row>
    <row r="245" spans="2:14">
      <c r="B245" s="2" t="s">
        <v>70</v>
      </c>
      <c r="C245" s="2" t="s">
        <v>69</v>
      </c>
      <c r="D245" s="23" t="s">
        <v>66</v>
      </c>
      <c r="E245" s="69">
        <f>(E228*'TDCV Values'!$C$5)</f>
        <v>2146.4237485393437</v>
      </c>
      <c r="F245" s="69">
        <f>(F228*'TDCV Values'!$C$5)</f>
        <v>1577.1803946610889</v>
      </c>
      <c r="G245" s="149">
        <f>(G228*'TDCV Values'!$C$5)</f>
        <v>932.69715282856089</v>
      </c>
      <c r="H245" s="122">
        <f>(H228*'TDCV Values'!$D$5)</f>
        <v>854.46572332490678</v>
      </c>
    </row>
    <row r="246" spans="2:14">
      <c r="B246" s="241" t="s">
        <v>75</v>
      </c>
      <c r="C246" s="255"/>
      <c r="D246" s="255"/>
      <c r="E246" s="255"/>
      <c r="F246" s="255"/>
      <c r="G246" s="255"/>
      <c r="H246" s="255"/>
      <c r="I246" t="s">
        <v>76</v>
      </c>
    </row>
    <row r="247" spans="2:14">
      <c r="B247" s="2" t="s">
        <v>64</v>
      </c>
      <c r="C247" s="2" t="s">
        <v>65</v>
      </c>
      <c r="D247" s="23" t="s">
        <v>71</v>
      </c>
      <c r="E247" s="16">
        <f>E229*365</f>
        <v>169.67467403488178</v>
      </c>
      <c r="F247" s="16">
        <f t="shared" ref="E247:H252" si="32">F229*365</f>
        <v>186.28077057915883</v>
      </c>
      <c r="G247" s="150">
        <f t="shared" si="32"/>
        <v>186.28077057915883</v>
      </c>
      <c r="H247" s="123">
        <f t="shared" si="32"/>
        <v>188.71989862358436</v>
      </c>
      <c r="J247" s="56"/>
      <c r="K247" s="56"/>
      <c r="L247" s="56"/>
      <c r="M247" s="56"/>
      <c r="N247" s="56"/>
    </row>
    <row r="248" spans="2:14">
      <c r="B248" s="2" t="s">
        <v>64</v>
      </c>
      <c r="C248" s="2" t="s">
        <v>68</v>
      </c>
      <c r="D248" s="23" t="s">
        <v>71</v>
      </c>
      <c r="E248" s="16">
        <f>E230*365</f>
        <v>169.67467403488178</v>
      </c>
      <c r="F248" s="16">
        <f t="shared" si="32"/>
        <v>186.28077057915883</v>
      </c>
      <c r="G248" s="150">
        <f t="shared" si="32"/>
        <v>186.28077057915883</v>
      </c>
      <c r="H248" s="123">
        <f t="shared" si="32"/>
        <v>188.71989862358436</v>
      </c>
      <c r="J248" s="56"/>
      <c r="K248" s="56"/>
      <c r="L248" s="56"/>
      <c r="M248" s="56"/>
      <c r="N248" s="56"/>
    </row>
    <row r="249" spans="2:14">
      <c r="B249" s="2" t="s">
        <v>64</v>
      </c>
      <c r="C249" s="2" t="s">
        <v>69</v>
      </c>
      <c r="D249" s="23" t="s">
        <v>71</v>
      </c>
      <c r="E249" s="16">
        <f t="shared" si="32"/>
        <v>189.53248092793714</v>
      </c>
      <c r="F249" s="16">
        <f t="shared" si="32"/>
        <v>207.50849231142115</v>
      </c>
      <c r="G249" s="150">
        <f t="shared" si="32"/>
        <v>207.50849231142115</v>
      </c>
      <c r="H249" s="123">
        <f t="shared" si="32"/>
        <v>209.42861271723513</v>
      </c>
      <c r="J249" s="56"/>
      <c r="K249" s="56"/>
      <c r="L249" s="56"/>
      <c r="M249" s="56"/>
      <c r="N249" s="56"/>
    </row>
    <row r="250" spans="2:14">
      <c r="B250" s="2" t="s">
        <v>70</v>
      </c>
      <c r="C250" s="2" t="s">
        <v>65</v>
      </c>
      <c r="D250" s="23" t="s">
        <v>71</v>
      </c>
      <c r="E250" s="16">
        <f>E232*365</f>
        <v>108.42127266516198</v>
      </c>
      <c r="F250" s="16">
        <f t="shared" si="32"/>
        <v>110.5387571258822</v>
      </c>
      <c r="G250" s="150">
        <f t="shared" si="32"/>
        <v>110.5387571258822</v>
      </c>
      <c r="H250" s="123">
        <f t="shared" si="32"/>
        <v>113.49186081161781</v>
      </c>
      <c r="J250" s="56"/>
      <c r="K250" s="56"/>
      <c r="L250" s="56"/>
      <c r="M250" s="56"/>
      <c r="N250" s="56"/>
    </row>
    <row r="251" spans="2:14">
      <c r="B251" s="2" t="s">
        <v>70</v>
      </c>
      <c r="C251" s="2" t="s">
        <v>68</v>
      </c>
      <c r="D251" s="23" t="s">
        <v>71</v>
      </c>
      <c r="E251" s="16">
        <f>E233*365</f>
        <v>108.42127266516198</v>
      </c>
      <c r="F251" s="16">
        <f t="shared" si="32"/>
        <v>110.5387571258822</v>
      </c>
      <c r="G251" s="150">
        <f t="shared" si="32"/>
        <v>110.5387571258822</v>
      </c>
      <c r="H251" s="123">
        <f t="shared" si="32"/>
        <v>113.49186081161781</v>
      </c>
      <c r="J251" s="56"/>
      <c r="K251" s="56"/>
      <c r="L251" s="56"/>
      <c r="M251" s="56"/>
      <c r="N251" s="56"/>
    </row>
    <row r="252" spans="2:14">
      <c r="B252" s="2" t="s">
        <v>70</v>
      </c>
      <c r="C252" s="2" t="s">
        <v>69</v>
      </c>
      <c r="D252" s="23" t="s">
        <v>71</v>
      </c>
      <c r="E252" s="16">
        <f>E234*365</f>
        <v>122.917928433063</v>
      </c>
      <c r="F252" s="16">
        <f t="shared" si="32"/>
        <v>125.84086794671674</v>
      </c>
      <c r="G252" s="150">
        <f t="shared" si="32"/>
        <v>125.84086794671674</v>
      </c>
      <c r="H252" s="123">
        <f t="shared" si="32"/>
        <v>128.24614444237559</v>
      </c>
      <c r="J252" s="56"/>
      <c r="K252" s="56"/>
      <c r="L252" s="56"/>
      <c r="M252" s="56"/>
      <c r="N252" s="56"/>
    </row>
    <row r="253" spans="2:14">
      <c r="B253" s="241" t="s">
        <v>77</v>
      </c>
      <c r="C253" s="242"/>
      <c r="D253" s="242"/>
      <c r="E253" s="242"/>
      <c r="F253" s="242"/>
      <c r="G253" s="242"/>
      <c r="H253" s="242"/>
      <c r="I253" t="s">
        <v>78</v>
      </c>
    </row>
    <row r="254" spans="2:14">
      <c r="B254" s="2" t="s">
        <v>64</v>
      </c>
      <c r="C254" s="2" t="s">
        <v>65</v>
      </c>
      <c r="D254" s="2"/>
      <c r="E254" s="16">
        <f>E240+E247</f>
        <v>2090.6284870266059</v>
      </c>
      <c r="F254" s="16">
        <f t="shared" ref="E254:H259" si="33">F240+F247</f>
        <v>1630.4416473679755</v>
      </c>
      <c r="G254" s="150">
        <f t="shared" si="33"/>
        <v>1041.2665196552346</v>
      </c>
      <c r="H254" s="123">
        <f t="shared" si="33"/>
        <v>964.74635583797044</v>
      </c>
      <c r="J254" s="56"/>
      <c r="K254" s="56"/>
      <c r="L254" s="56"/>
      <c r="M254" s="56"/>
      <c r="N254" s="56"/>
    </row>
    <row r="255" spans="2:14">
      <c r="B255" s="2" t="s">
        <v>64</v>
      </c>
      <c r="C255" s="2" t="s">
        <v>68</v>
      </c>
      <c r="D255" s="2"/>
      <c r="E255" s="16">
        <f>E241+E248</f>
        <v>2060.9970688993808</v>
      </c>
      <c r="F255" s="16">
        <f t="shared" si="33"/>
        <v>1597.3042078701587</v>
      </c>
      <c r="G255" s="150">
        <f t="shared" si="33"/>
        <v>1010.9746908648893</v>
      </c>
      <c r="H255" s="123">
        <f t="shared" si="33"/>
        <v>952.17806630523182</v>
      </c>
      <c r="J255" s="56"/>
      <c r="K255" s="56"/>
      <c r="L255" s="56"/>
      <c r="M255" s="56"/>
      <c r="N255" s="56"/>
    </row>
    <row r="256" spans="2:14">
      <c r="B256" s="2" t="s">
        <v>64</v>
      </c>
      <c r="C256" s="2" t="s">
        <v>69</v>
      </c>
      <c r="D256" s="2"/>
      <c r="E256" s="16">
        <f t="shared" si="33"/>
        <v>2212.7758981841048</v>
      </c>
      <c r="F256" s="16">
        <f t="shared" si="33"/>
        <v>1728.5887327418529</v>
      </c>
      <c r="G256" s="150">
        <f t="shared" si="33"/>
        <v>1108.0708504217168</v>
      </c>
      <c r="H256" s="123">
        <f>H242+H249</f>
        <v>1026.300098280929</v>
      </c>
      <c r="J256" s="56"/>
      <c r="K256" s="56"/>
      <c r="L256" s="56"/>
      <c r="M256" s="56"/>
      <c r="N256" s="56"/>
    </row>
    <row r="257" spans="2:14">
      <c r="B257" s="2" t="s">
        <v>70</v>
      </c>
      <c r="C257" s="2" t="s">
        <v>65</v>
      </c>
      <c r="D257" s="2"/>
      <c r="E257" s="16">
        <f t="shared" si="33"/>
        <v>2146.3534337323763</v>
      </c>
      <c r="F257" s="16">
        <f t="shared" si="33"/>
        <v>1607.9718582685769</v>
      </c>
      <c r="G257" s="150">
        <f>G243+G250</f>
        <v>996.02644979870888</v>
      </c>
      <c r="H257" s="123">
        <f t="shared" si="33"/>
        <v>925.29002705254891</v>
      </c>
      <c r="J257" s="56"/>
      <c r="K257" s="56"/>
      <c r="L257" s="56"/>
      <c r="M257" s="56"/>
      <c r="N257" s="56"/>
    </row>
    <row r="258" spans="2:14">
      <c r="B258" s="2" t="s">
        <v>70</v>
      </c>
      <c r="C258" s="2" t="s">
        <v>68</v>
      </c>
      <c r="D258" s="2"/>
      <c r="E258" s="16">
        <f t="shared" si="33"/>
        <v>2205.1024579949981</v>
      </c>
      <c r="F258" s="16">
        <f t="shared" si="33"/>
        <v>1636.4622563522958</v>
      </c>
      <c r="G258" s="150">
        <f t="shared" si="33"/>
        <v>980.34676997632744</v>
      </c>
      <c r="H258" s="123">
        <f t="shared" si="33"/>
        <v>898.99514137975336</v>
      </c>
      <c r="J258" s="56"/>
      <c r="K258" s="56"/>
      <c r="L258" s="56"/>
      <c r="M258" s="56"/>
      <c r="N258" s="56"/>
    </row>
    <row r="259" spans="2:14">
      <c r="B259" s="2" t="s">
        <v>70</v>
      </c>
      <c r="C259" s="2" t="s">
        <v>69</v>
      </c>
      <c r="D259" s="2"/>
      <c r="E259" s="16">
        <f>E245+E252</f>
        <v>2269.3416769724067</v>
      </c>
      <c r="F259" s="16">
        <f t="shared" si="33"/>
        <v>1703.0212626078057</v>
      </c>
      <c r="G259" s="150">
        <f t="shared" si="33"/>
        <v>1058.5380207752776</v>
      </c>
      <c r="H259" s="123">
        <f t="shared" si="33"/>
        <v>982.71186776728234</v>
      </c>
      <c r="J259" s="56"/>
      <c r="K259" s="56"/>
      <c r="L259" s="56"/>
      <c r="M259" s="56"/>
      <c r="N259" s="56"/>
    </row>
    <row r="260" spans="2:14">
      <c r="B260" s="251" t="s">
        <v>77</v>
      </c>
      <c r="C260" s="251"/>
      <c r="D260" s="251"/>
      <c r="E260" s="251"/>
      <c r="F260" s="251"/>
      <c r="G260" s="251"/>
      <c r="H260" s="251"/>
      <c r="I260" t="s">
        <v>79</v>
      </c>
    </row>
    <row r="261" spans="2:14">
      <c r="B261" s="2" t="s">
        <v>80</v>
      </c>
      <c r="C261" s="2" t="s">
        <v>65</v>
      </c>
      <c r="D261" s="2"/>
      <c r="E261" s="16">
        <f>E254+E257</f>
        <v>4236.9819207589826</v>
      </c>
      <c r="F261" s="16">
        <f t="shared" ref="F261:H261" si="34">F254+F257</f>
        <v>3238.4135056365521</v>
      </c>
      <c r="G261" s="150">
        <f>G254+G257</f>
        <v>2037.2929694539434</v>
      </c>
      <c r="H261" s="123">
        <f t="shared" si="34"/>
        <v>1890.0363828905192</v>
      </c>
      <c r="J261" s="56"/>
      <c r="K261" s="56"/>
      <c r="L261" s="56"/>
      <c r="M261" s="56"/>
      <c r="N261" s="56"/>
    </row>
    <row r="262" spans="2:14">
      <c r="B262" s="2" t="s">
        <v>80</v>
      </c>
      <c r="C262" s="2" t="s">
        <v>68</v>
      </c>
      <c r="D262" s="2"/>
      <c r="E262" s="16">
        <f t="shared" ref="E262:H263" si="35">E255+E258</f>
        <v>4266.0995268943789</v>
      </c>
      <c r="F262" s="16">
        <f t="shared" si="35"/>
        <v>3233.7664642224545</v>
      </c>
      <c r="G262" s="150">
        <f>G255+G258</f>
        <v>1991.3214608412168</v>
      </c>
      <c r="H262" s="123">
        <f t="shared" si="35"/>
        <v>1851.1732076849853</v>
      </c>
      <c r="J262" s="56"/>
      <c r="K262" s="56"/>
      <c r="L262" s="56"/>
      <c r="M262" s="56"/>
      <c r="N262" s="56"/>
    </row>
    <row r="263" spans="2:14">
      <c r="B263" s="2" t="s">
        <v>80</v>
      </c>
      <c r="C263" s="2" t="s">
        <v>69</v>
      </c>
      <c r="D263" s="2"/>
      <c r="E263" s="16">
        <f t="shared" si="35"/>
        <v>4482.1175751565115</v>
      </c>
      <c r="F263" s="16">
        <f t="shared" si="35"/>
        <v>3431.6099953496587</v>
      </c>
      <c r="G263" s="150">
        <f>G256+G259</f>
        <v>2166.6088711969942</v>
      </c>
      <c r="H263" s="123">
        <f t="shared" si="35"/>
        <v>2009.0119660482114</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
      <c r="C266" s="2"/>
      <c r="D266" s="2"/>
      <c r="E266" s="24" t="s">
        <v>50</v>
      </c>
      <c r="F266" s="24" t="s">
        <v>51</v>
      </c>
      <c r="G266" s="146" t="s">
        <v>52</v>
      </c>
      <c r="H266" s="117" t="s">
        <v>53</v>
      </c>
    </row>
    <row r="267" spans="2:14">
      <c r="B267" s="5"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 t="s">
        <v>64</v>
      </c>
      <c r="C269" s="2" t="s">
        <v>65</v>
      </c>
      <c r="D269" s="2"/>
      <c r="E269" s="69">
        <f t="shared" ref="E269:H274" si="36">E254-E38</f>
        <v>2.6213846503273999</v>
      </c>
      <c r="F269" s="69">
        <f t="shared" si="36"/>
        <v>2.6597717279644257</v>
      </c>
      <c r="G269" s="149">
        <f t="shared" si="36"/>
        <v>2.6597717279644257</v>
      </c>
      <c r="H269" s="122">
        <f t="shared" si="36"/>
        <v>3.6331073199537514</v>
      </c>
      <c r="J269" s="56"/>
      <c r="K269" s="56"/>
      <c r="L269" s="56"/>
      <c r="M269" s="56"/>
      <c r="N269" s="56"/>
    </row>
    <row r="270" spans="2:14">
      <c r="B270" s="2" t="s">
        <v>64</v>
      </c>
      <c r="C270" s="2" t="s">
        <v>68</v>
      </c>
      <c r="D270" s="2"/>
      <c r="E270" s="69">
        <f t="shared" si="36"/>
        <v>-15.835346443041999</v>
      </c>
      <c r="F270" s="69">
        <f t="shared" si="36"/>
        <v>-16.056348535155848</v>
      </c>
      <c r="G270" s="149">
        <f t="shared" si="36"/>
        <v>-16.056348535155962</v>
      </c>
      <c r="H270" s="122">
        <f t="shared" si="36"/>
        <v>-21.660036427007753</v>
      </c>
      <c r="J270" s="56"/>
      <c r="K270" s="56"/>
      <c r="L270" s="56"/>
      <c r="M270" s="56"/>
      <c r="N270" s="56"/>
    </row>
    <row r="271" spans="2:14">
      <c r="B271" s="2" t="s">
        <v>64</v>
      </c>
      <c r="C271" s="2" t="s">
        <v>69</v>
      </c>
      <c r="D271" s="2"/>
      <c r="E271" s="69">
        <f t="shared" si="36"/>
        <v>0.53890512935140578</v>
      </c>
      <c r="F271" s="69">
        <f t="shared" si="36"/>
        <v>0.53890512935140578</v>
      </c>
      <c r="G271" s="149">
        <f t="shared" si="36"/>
        <v>0.53890512935140578</v>
      </c>
      <c r="H271" s="122">
        <f t="shared" si="36"/>
        <v>0.53890512935140578</v>
      </c>
      <c r="J271" s="56"/>
      <c r="K271" s="56"/>
      <c r="L271" s="56"/>
      <c r="M271" s="56"/>
      <c r="N271" s="56"/>
    </row>
    <row r="272" spans="2:14">
      <c r="B272" s="2" t="s">
        <v>70</v>
      </c>
      <c r="C272" s="2" t="s">
        <v>65</v>
      </c>
      <c r="D272" s="2"/>
      <c r="E272" s="69">
        <f t="shared" si="36"/>
        <v>4.4503432960714235</v>
      </c>
      <c r="F272" s="69">
        <f t="shared" si="36"/>
        <v>4.2808852961090906</v>
      </c>
      <c r="G272" s="149">
        <f t="shared" si="36"/>
        <v>4.2808852961089769</v>
      </c>
      <c r="H272" s="122">
        <f t="shared" si="36"/>
        <v>5.3603167168411119</v>
      </c>
      <c r="J272" s="56"/>
      <c r="K272" s="56"/>
      <c r="L272" s="56"/>
      <c r="M272" s="56"/>
      <c r="N272" s="56"/>
    </row>
    <row r="273" spans="1:14">
      <c r="B273" s="2" t="s">
        <v>70</v>
      </c>
      <c r="C273" s="2" t="s">
        <v>68</v>
      </c>
      <c r="D273" s="2"/>
      <c r="E273" s="69">
        <f t="shared" si="36"/>
        <v>-28.484543010414654</v>
      </c>
      <c r="F273" s="69">
        <f t="shared" si="36"/>
        <v>-27.427675057156875</v>
      </c>
      <c r="G273" s="149">
        <f t="shared" si="36"/>
        <v>-27.427675057156989</v>
      </c>
      <c r="H273" s="122">
        <f t="shared" si="36"/>
        <v>-34.159823887920084</v>
      </c>
      <c r="J273" s="56"/>
      <c r="K273" s="56"/>
      <c r="L273" s="56"/>
      <c r="M273" s="56"/>
      <c r="N273" s="56"/>
    </row>
    <row r="274" spans="1:14">
      <c r="B274" s="2" t="s">
        <v>70</v>
      </c>
      <c r="C274" s="2" t="s">
        <v>69</v>
      </c>
      <c r="D274" s="2"/>
      <c r="E274" s="69">
        <f t="shared" si="36"/>
        <v>0.50522037018799892</v>
      </c>
      <c r="F274" s="69">
        <f t="shared" si="36"/>
        <v>0.5052203701882263</v>
      </c>
      <c r="G274" s="149">
        <f t="shared" si="36"/>
        <v>0.50522037018799892</v>
      </c>
      <c r="H274" s="122">
        <f t="shared" si="36"/>
        <v>0.50522037018811261</v>
      </c>
      <c r="J274" s="56"/>
      <c r="K274" s="56"/>
      <c r="L274" s="56"/>
      <c r="M274" s="56"/>
      <c r="N274" s="56"/>
    </row>
    <row r="275" spans="1:14">
      <c r="B275" s="251" t="s">
        <v>77</v>
      </c>
      <c r="C275" s="251"/>
      <c r="D275" s="251"/>
      <c r="E275" s="251"/>
      <c r="F275" s="251"/>
      <c r="G275" s="251"/>
      <c r="H275" s="251"/>
    </row>
    <row r="276" spans="1:14">
      <c r="B276" s="2" t="s">
        <v>80</v>
      </c>
      <c r="C276" s="2" t="s">
        <v>65</v>
      </c>
      <c r="D276" s="2"/>
      <c r="E276" s="16">
        <f>E269+E272</f>
        <v>7.0717279463988234</v>
      </c>
      <c r="F276" s="16">
        <f t="shared" ref="F276:H276" si="37">F269+F272</f>
        <v>6.9406570240735164</v>
      </c>
      <c r="G276" s="150">
        <f>G269+G272</f>
        <v>6.9406570240734027</v>
      </c>
      <c r="H276" s="123">
        <f t="shared" si="37"/>
        <v>8.9934240367948632</v>
      </c>
      <c r="J276" s="56"/>
      <c r="K276" s="56"/>
      <c r="L276" s="56"/>
      <c r="M276" s="56"/>
      <c r="N276" s="56"/>
    </row>
    <row r="277" spans="1:14">
      <c r="B277" s="2" t="s">
        <v>80</v>
      </c>
      <c r="C277" s="2" t="s">
        <v>68</v>
      </c>
      <c r="D277" s="2"/>
      <c r="E277" s="16">
        <f t="shared" ref="E277:H278" si="38">E270+E273</f>
        <v>-44.319889453456653</v>
      </c>
      <c r="F277" s="16">
        <f t="shared" si="38"/>
        <v>-43.484023592312724</v>
      </c>
      <c r="G277" s="150">
        <f>G270+G273</f>
        <v>-43.484023592312951</v>
      </c>
      <c r="H277" s="123">
        <f t="shared" si="38"/>
        <v>-55.819860314927837</v>
      </c>
      <c r="J277" s="56"/>
      <c r="K277" s="56"/>
      <c r="L277" s="56"/>
      <c r="M277" s="56"/>
      <c r="N277" s="56"/>
    </row>
    <row r="278" spans="1:14">
      <c r="B278" s="2" t="s">
        <v>80</v>
      </c>
      <c r="C278" s="2" t="s">
        <v>69</v>
      </c>
      <c r="D278" s="2"/>
      <c r="E278" s="16">
        <f>E271+E274</f>
        <v>1.0441254995394047</v>
      </c>
      <c r="F278" s="16">
        <f t="shared" si="38"/>
        <v>1.0441254995396321</v>
      </c>
      <c r="G278" s="150">
        <f>G271+G274</f>
        <v>1.0441254995394047</v>
      </c>
      <c r="H278" s="123">
        <f t="shared" si="38"/>
        <v>1.0441254995395184</v>
      </c>
      <c r="I278" s="18"/>
      <c r="J278" s="56"/>
      <c r="K278" s="56"/>
      <c r="L278" s="56"/>
      <c r="M278" s="56"/>
      <c r="N278" s="56"/>
    </row>
    <row r="279" spans="1:14">
      <c r="E279" s="26"/>
      <c r="F279" s="26"/>
      <c r="G279" s="26"/>
      <c r="H279" s="124"/>
      <c r="I279" s="94"/>
    </row>
    <row r="280" spans="1:14" s="65" customFormat="1">
      <c r="A280" s="65" t="s">
        <v>118</v>
      </c>
      <c r="E280" s="70"/>
      <c r="F280" s="70"/>
      <c r="G280" s="70"/>
      <c r="H280" s="125"/>
    </row>
    <row r="281" spans="1:14" s="8" customFormat="1">
      <c r="E281" s="57"/>
      <c r="F281" s="57"/>
      <c r="G281" s="57"/>
      <c r="H281" s="140"/>
      <c r="J281" s="95"/>
      <c r="K281" s="95"/>
      <c r="L281" s="95"/>
    </row>
    <row r="282" spans="1:14">
      <c r="B282" s="8" t="s">
        <v>119</v>
      </c>
      <c r="E282" s="26"/>
      <c r="F282" s="26"/>
      <c r="G282" s="26"/>
      <c r="H282" s="124"/>
      <c r="I282" s="96"/>
      <c r="J282" s="97"/>
      <c r="K282" s="97"/>
      <c r="L282" s="97"/>
    </row>
    <row r="283" spans="1:14" ht="25.5">
      <c r="B283" s="2"/>
      <c r="C283" s="2"/>
      <c r="D283" s="2"/>
      <c r="E283" s="24" t="s">
        <v>50</v>
      </c>
      <c r="F283" s="24" t="s">
        <v>51</v>
      </c>
      <c r="G283" s="146" t="s">
        <v>52</v>
      </c>
      <c r="H283" s="117" t="s">
        <v>53</v>
      </c>
      <c r="I283" s="96"/>
      <c r="J283" s="97"/>
      <c r="K283" s="97"/>
      <c r="L283" s="97"/>
    </row>
    <row r="284" spans="1:14">
      <c r="B284" s="5" t="s">
        <v>55</v>
      </c>
      <c r="C284" s="5" t="s">
        <v>93</v>
      </c>
      <c r="D284" s="5" t="s">
        <v>57</v>
      </c>
      <c r="E284" s="22" t="s">
        <v>58</v>
      </c>
      <c r="F284" s="22" t="s">
        <v>59</v>
      </c>
      <c r="G284" s="147" t="s">
        <v>60</v>
      </c>
      <c r="H284" s="118" t="s">
        <v>61</v>
      </c>
      <c r="I284" t="s">
        <v>120</v>
      </c>
    </row>
    <row r="285" spans="1:14">
      <c r="B285" s="2" t="s">
        <v>64</v>
      </c>
      <c r="C285" s="2" t="s">
        <v>65</v>
      </c>
      <c r="D285" s="2" t="s">
        <v>66</v>
      </c>
      <c r="E285" s="98">
        <f>'Regional Cap levels'!F735</f>
        <v>6.737766071423709E-3</v>
      </c>
      <c r="F285" s="98">
        <f>'Regional Cap levels'!G735</f>
        <v>5.0666407628298963E-3</v>
      </c>
      <c r="G285" s="158">
        <f>'Regional Cap levels'!H735</f>
        <v>3.0021088869150538E-3</v>
      </c>
      <c r="H285" s="141">
        <f>'Regional Cap levels'!I735</f>
        <v>2.7116238383578213E-3</v>
      </c>
      <c r="I285" s="99"/>
    </row>
    <row r="286" spans="1:14">
      <c r="B286" s="2" t="s">
        <v>64</v>
      </c>
      <c r="C286" s="2" t="s">
        <v>68</v>
      </c>
      <c r="D286" s="2" t="s">
        <v>66</v>
      </c>
      <c r="E286" s="100">
        <v>0</v>
      </c>
      <c r="F286" s="100">
        <v>0</v>
      </c>
      <c r="G286" s="159">
        <v>0</v>
      </c>
      <c r="H286" s="142">
        <v>0</v>
      </c>
      <c r="I286" s="99"/>
    </row>
    <row r="287" spans="1:14">
      <c r="B287" s="2" t="s">
        <v>64</v>
      </c>
      <c r="C287" s="2" t="s">
        <v>95</v>
      </c>
      <c r="D287" s="23" t="s">
        <v>66</v>
      </c>
      <c r="E287" s="98">
        <f>'Regional Cap levels'!F731</f>
        <v>2.6505834642804205E-2</v>
      </c>
      <c r="F287" s="98">
        <f>'Regional Cap levels'!G731</f>
        <v>1.9931760887875939E-2</v>
      </c>
      <c r="G287" s="158">
        <f>'Regional Cap levels'!H731</f>
        <v>1.1810057056410885E-2</v>
      </c>
      <c r="H287" s="141">
        <f>'Regional Cap levels'!I731</f>
        <v>1.0667312030589883E-2</v>
      </c>
      <c r="I287" s="99"/>
    </row>
    <row r="288" spans="1:14">
      <c r="B288" s="2" t="s">
        <v>70</v>
      </c>
      <c r="C288" s="2" t="s">
        <v>65</v>
      </c>
      <c r="D288" s="2" t="s">
        <v>66</v>
      </c>
      <c r="E288" s="98">
        <f>'Regional Cap levels'!F737</f>
        <v>1.6116657036293783E-3</v>
      </c>
      <c r="F288" s="98">
        <f>'Regional Cap levels'!G737</f>
        <v>1.1846630777144771E-3</v>
      </c>
      <c r="G288" s="158">
        <f>'Regional Cap levels'!H737</f>
        <v>7.0130661365242527E-4</v>
      </c>
      <c r="H288" s="141">
        <f>'Regional Cap levels'!I737</f>
        <v>2.4742133266406111E-3</v>
      </c>
      <c r="I288" s="99"/>
    </row>
    <row r="289" spans="2:10">
      <c r="B289" s="2" t="s">
        <v>70</v>
      </c>
      <c r="C289" s="2" t="s">
        <v>68</v>
      </c>
      <c r="D289" s="2" t="s">
        <v>66</v>
      </c>
      <c r="E289" s="100">
        <v>0</v>
      </c>
      <c r="F289" s="100">
        <v>0</v>
      </c>
      <c r="G289" s="159">
        <v>0</v>
      </c>
      <c r="H289" s="142">
        <v>0</v>
      </c>
      <c r="I289" s="99"/>
    </row>
    <row r="290" spans="2:10">
      <c r="B290" s="2" t="s">
        <v>70</v>
      </c>
      <c r="C290" s="2" t="s">
        <v>95</v>
      </c>
      <c r="D290" s="23" t="s">
        <v>66</v>
      </c>
      <c r="E290" s="98">
        <f>'Regional Cap levels'!F733</f>
        <v>6.6817656132184267E-3</v>
      </c>
      <c r="F290" s="98">
        <f>'Regional Cap levels'!G733</f>
        <v>4.9114658195533569E-3</v>
      </c>
      <c r="G290" s="158">
        <f>'Regional Cap levels'!H733</f>
        <v>2.9075300199494893E-3</v>
      </c>
      <c r="H290" s="141">
        <f>'Regional Cap levels'!I733</f>
        <v>2.6499267090719864E-3</v>
      </c>
      <c r="I290" s="99"/>
    </row>
    <row r="291" spans="2:10">
      <c r="B291" s="2" t="s">
        <v>64</v>
      </c>
      <c r="C291" s="2" t="s">
        <v>65</v>
      </c>
      <c r="D291" s="2" t="s">
        <v>71</v>
      </c>
      <c r="E291" s="98">
        <f>'Regional Cap levels'!F736</f>
        <v>4.564837732471046E-3</v>
      </c>
      <c r="F291" s="98">
        <f>'Regional Cap levels'!G736</f>
        <v>5.0263145294927002E-3</v>
      </c>
      <c r="G291" s="158">
        <f>'Regional Cap levels'!H736</f>
        <v>5.0263145294927002E-3</v>
      </c>
      <c r="H291" s="141">
        <f>'Regional Cap levels'!I736</f>
        <v>5.0366053930987302E-3</v>
      </c>
      <c r="I291" s="99"/>
    </row>
    <row r="292" spans="2:10">
      <c r="B292" s="2" t="s">
        <v>64</v>
      </c>
      <c r="C292" s="2" t="s">
        <v>68</v>
      </c>
      <c r="D292" s="2" t="s">
        <v>71</v>
      </c>
      <c r="E292" s="100">
        <v>0</v>
      </c>
      <c r="F292" s="100">
        <v>0</v>
      </c>
      <c r="G292" s="159">
        <v>0</v>
      </c>
      <c r="H292" s="142">
        <v>0</v>
      </c>
      <c r="I292" s="99"/>
    </row>
    <row r="293" spans="2:10">
      <c r="B293" s="2" t="s">
        <v>64</v>
      </c>
      <c r="C293" s="2" t="s">
        <v>95</v>
      </c>
      <c r="D293" s="23" t="s">
        <v>71</v>
      </c>
      <c r="E293" s="98">
        <f>'Regional Cap levels'!F732</f>
        <v>1.7957707766269228E-2</v>
      </c>
      <c r="F293" s="98">
        <f>'Regional Cap levels'!G732</f>
        <v>1.9773120700420303E-2</v>
      </c>
      <c r="G293" s="158">
        <f>'Regional Cap levels'!H732</f>
        <v>1.9773120700420303E-2</v>
      </c>
      <c r="H293" s="141">
        <f>'Regional Cap levels'!I732</f>
        <v>1.981360413753902E-2</v>
      </c>
      <c r="I293" s="99"/>
    </row>
    <row r="294" spans="2:10">
      <c r="B294" s="2" t="s">
        <v>70</v>
      </c>
      <c r="C294" s="2" t="s">
        <v>65</v>
      </c>
      <c r="D294" s="2" t="s">
        <v>71</v>
      </c>
      <c r="E294" s="98">
        <f>'Regional Cap levels'!F738</f>
        <v>2.5940103363497921E-3</v>
      </c>
      <c r="F294" s="98">
        <f>'Regional Cap levels'!G738</f>
        <v>2.6491784412743242E-3</v>
      </c>
      <c r="G294" s="158">
        <f>'Regional Cap levels'!H738</f>
        <v>2.6491784412743242E-3</v>
      </c>
      <c r="H294" s="141">
        <f>'Regional Cap levels'!I738</f>
        <v>2.6769511264842561E-3</v>
      </c>
      <c r="I294" s="99"/>
    </row>
    <row r="295" spans="2:10">
      <c r="B295" s="2" t="s">
        <v>70</v>
      </c>
      <c r="C295" s="2" t="s">
        <v>68</v>
      </c>
      <c r="D295" s="2" t="s">
        <v>71</v>
      </c>
      <c r="E295" s="100">
        <v>0</v>
      </c>
      <c r="F295" s="100">
        <v>0</v>
      </c>
      <c r="G295" s="159">
        <v>0</v>
      </c>
      <c r="H295" s="142">
        <v>0</v>
      </c>
      <c r="I295" s="99"/>
    </row>
    <row r="296" spans="2:10">
      <c r="B296" s="2" t="s">
        <v>70</v>
      </c>
      <c r="C296" s="2" t="s">
        <v>95</v>
      </c>
      <c r="D296" s="23" t="s">
        <v>71</v>
      </c>
      <c r="E296" s="98">
        <f>'Regional Cap levels'!F734</f>
        <v>1.0754444316041011E-2</v>
      </c>
      <c r="F296" s="98">
        <f>'Regional Cap levels'!G734</f>
        <v>1.0983164419472545E-2</v>
      </c>
      <c r="G296" s="158">
        <f>'Regional Cap levels'!H734</f>
        <v>1.0983164419472545E-2</v>
      </c>
      <c r="H296" s="141">
        <f>'Regional Cap levels'!I734</f>
        <v>1.1098306519105592E-2</v>
      </c>
      <c r="I296" s="99"/>
    </row>
    <row r="297" spans="2:10" s="8" customFormat="1">
      <c r="E297" s="57"/>
      <c r="F297" s="57"/>
      <c r="G297" s="57"/>
      <c r="H297" s="140"/>
      <c r="I297" s="101"/>
      <c r="J297" s="102"/>
    </row>
    <row r="298" spans="2:10">
      <c r="B298" s="8" t="s">
        <v>121</v>
      </c>
      <c r="D298" s="12"/>
      <c r="E298" s="52"/>
      <c r="F298" s="52"/>
      <c r="G298" s="52"/>
      <c r="H298" s="143"/>
      <c r="I298" s="96"/>
    </row>
    <row r="299" spans="2:10" ht="25.5">
      <c r="B299" s="2"/>
      <c r="C299" s="2"/>
      <c r="D299" s="2"/>
      <c r="E299" s="24" t="s">
        <v>50</v>
      </c>
      <c r="F299" s="24" t="s">
        <v>51</v>
      </c>
      <c r="G299" s="146" t="s">
        <v>52</v>
      </c>
      <c r="H299" s="117" t="s">
        <v>53</v>
      </c>
      <c r="I299" s="96"/>
    </row>
    <row r="300" spans="2:10">
      <c r="B300" s="5" t="s">
        <v>55</v>
      </c>
      <c r="C300" s="5" t="s">
        <v>93</v>
      </c>
      <c r="D300" s="5" t="s">
        <v>57</v>
      </c>
      <c r="E300" s="22" t="s">
        <v>58</v>
      </c>
      <c r="F300" s="22" t="s">
        <v>59</v>
      </c>
      <c r="G300" s="147" t="s">
        <v>60</v>
      </c>
      <c r="H300" s="118" t="s">
        <v>61</v>
      </c>
      <c r="I300" t="s">
        <v>122</v>
      </c>
    </row>
    <row r="301" spans="2:10">
      <c r="B301" s="2" t="s">
        <v>64</v>
      </c>
      <c r="C301" s="2" t="s">
        <v>65</v>
      </c>
      <c r="D301" s="2" t="s">
        <v>66</v>
      </c>
      <c r="E301" s="51">
        <f>E223-E285</f>
        <v>0.65566010047744661</v>
      </c>
      <c r="F301" s="51">
        <f t="shared" ref="E301:H312" si="39">F223-F285</f>
        <v>0.4929198684746931</v>
      </c>
      <c r="G301" s="160">
        <f t="shared" si="39"/>
        <v>0.29182056320828348</v>
      </c>
      <c r="H301" s="144">
        <f t="shared" si="39"/>
        <v>0.26488370623556839</v>
      </c>
    </row>
    <row r="302" spans="2:10">
      <c r="B302" s="2" t="s">
        <v>64</v>
      </c>
      <c r="C302" s="2" t="s">
        <v>68</v>
      </c>
      <c r="D302" s="2" t="s">
        <v>66</v>
      </c>
      <c r="E302" s="51">
        <f>E224-E286</f>
        <v>0.65218013616017212</v>
      </c>
      <c r="F302" s="51">
        <f t="shared" si="39"/>
        <v>0.48655980596241377</v>
      </c>
      <c r="G302" s="160">
        <f t="shared" si="39"/>
        <v>0.28437721389163123</v>
      </c>
      <c r="H302" s="144">
        <f t="shared" si="39"/>
        <v>0.26326143713160255</v>
      </c>
    </row>
    <row r="303" spans="2:10">
      <c r="B303" s="2" t="s">
        <v>64</v>
      </c>
      <c r="C303" s="2" t="s">
        <v>95</v>
      </c>
      <c r="D303" s="23" t="s">
        <v>66</v>
      </c>
      <c r="E303" s="51">
        <f t="shared" si="39"/>
        <v>0.67116430923863291</v>
      </c>
      <c r="F303" s="51">
        <f t="shared" si="39"/>
        <v>0.50457866684675567</v>
      </c>
      <c r="G303" s="160">
        <f t="shared" si="39"/>
        <v>0.29872868711955314</v>
      </c>
      <c r="H303" s="144">
        <f t="shared" si="39"/>
        <v>0.27101251057758041</v>
      </c>
    </row>
    <row r="304" spans="2:10">
      <c r="B304" s="2" t="s">
        <v>70</v>
      </c>
      <c r="C304" s="2" t="s">
        <v>65</v>
      </c>
      <c r="D304" s="2" t="s">
        <v>66</v>
      </c>
      <c r="E304" s="51">
        <f t="shared" si="39"/>
        <v>0.16821601438530515</v>
      </c>
      <c r="F304" s="51">
        <f t="shared" si="39"/>
        <v>0.12360142868417674</v>
      </c>
      <c r="G304" s="160">
        <f t="shared" si="39"/>
        <v>7.308933444241647E-2</v>
      </c>
      <c r="H304" s="144">
        <f t="shared" si="39"/>
        <v>6.5175633860103652E-2</v>
      </c>
    </row>
    <row r="305" spans="2:21">
      <c r="B305" s="2" t="s">
        <v>70</v>
      </c>
      <c r="C305" s="2" t="s">
        <v>68</v>
      </c>
      <c r="D305" s="2" t="s">
        <v>66</v>
      </c>
      <c r="E305" s="51">
        <f t="shared" si="39"/>
        <v>0.17472343211081967</v>
      </c>
      <c r="F305" s="51">
        <f t="shared" si="39"/>
        <v>0.12716029160220113</v>
      </c>
      <c r="G305" s="160">
        <f t="shared" si="39"/>
        <v>7.2484001070870441E-2</v>
      </c>
      <c r="H305" s="144">
        <f t="shared" si="39"/>
        <v>6.5458606714011297E-2</v>
      </c>
    </row>
    <row r="306" spans="2:21">
      <c r="B306" s="2" t="s">
        <v>70</v>
      </c>
      <c r="C306" s="2" t="s">
        <v>95</v>
      </c>
      <c r="D306" s="23" t="s">
        <v>66</v>
      </c>
      <c r="E306" s="51">
        <f t="shared" si="39"/>
        <v>0.17218688009839356</v>
      </c>
      <c r="F306" s="51">
        <f t="shared" si="39"/>
        <v>0.12652023373553739</v>
      </c>
      <c r="G306" s="160">
        <f t="shared" si="39"/>
        <v>7.4817232715763918E-2</v>
      </c>
      <c r="H306" s="144">
        <f t="shared" si="39"/>
        <v>6.8555550234670234E-2</v>
      </c>
    </row>
    <row r="307" spans="2:21">
      <c r="B307" s="2" t="s">
        <v>64</v>
      </c>
      <c r="C307" s="2" t="s">
        <v>65</v>
      </c>
      <c r="D307" s="2" t="s">
        <v>71</v>
      </c>
      <c r="E307" s="51">
        <f>E229-E291</f>
        <v>0.46029728291104066</v>
      </c>
      <c r="F307" s="51">
        <f t="shared" si="39"/>
        <v>0.50533196102984657</v>
      </c>
      <c r="G307" s="160">
        <f t="shared" si="39"/>
        <v>0.50533196102984657</v>
      </c>
      <c r="H307" s="144">
        <f t="shared" si="39"/>
        <v>0.51200421275370778</v>
      </c>
      <c r="J307" s="103"/>
      <c r="K307" s="103"/>
      <c r="L307" s="103"/>
      <c r="M307" s="103"/>
      <c r="N307" s="103"/>
    </row>
    <row r="308" spans="2:21">
      <c r="B308" s="2" t="s">
        <v>64</v>
      </c>
      <c r="C308" s="2" t="s">
        <v>68</v>
      </c>
      <c r="D308" s="2" t="s">
        <v>71</v>
      </c>
      <c r="E308" s="51">
        <f>E230-E292</f>
        <v>0.46486212064351173</v>
      </c>
      <c r="F308" s="51">
        <f t="shared" si="39"/>
        <v>0.51035827555933921</v>
      </c>
      <c r="G308" s="160">
        <f t="shared" si="39"/>
        <v>0.51035827555933921</v>
      </c>
      <c r="H308" s="144">
        <f t="shared" si="39"/>
        <v>0.51704081814680647</v>
      </c>
      <c r="J308" s="103"/>
      <c r="K308" s="103"/>
      <c r="L308" s="103"/>
      <c r="M308" s="103"/>
      <c r="N308" s="103"/>
    </row>
    <row r="309" spans="2:21">
      <c r="B309" s="2" t="s">
        <v>64</v>
      </c>
      <c r="C309" s="2" t="s">
        <v>95</v>
      </c>
      <c r="D309" s="23" t="s">
        <v>71</v>
      </c>
      <c r="E309" s="51">
        <f t="shared" si="39"/>
        <v>0.50130936326917497</v>
      </c>
      <c r="F309" s="51">
        <f t="shared" si="39"/>
        <v>0.54874329659114451</v>
      </c>
      <c r="G309" s="160">
        <f t="shared" si="39"/>
        <v>0.54874329659114451</v>
      </c>
      <c r="H309" s="144">
        <f t="shared" si="39"/>
        <v>0.55396341700557095</v>
      </c>
      <c r="J309" s="103"/>
      <c r="K309" s="103"/>
      <c r="L309" s="103"/>
      <c r="M309" s="103"/>
      <c r="N309" s="103"/>
    </row>
    <row r="310" spans="2:21">
      <c r="B310" s="2" t="s">
        <v>70</v>
      </c>
      <c r="C310" s="2" t="s">
        <v>65</v>
      </c>
      <c r="D310" s="2" t="s">
        <v>71</v>
      </c>
      <c r="E310" s="51">
        <f t="shared" si="39"/>
        <v>0.29445057230792959</v>
      </c>
      <c r="F310" s="51">
        <f t="shared" si="39"/>
        <v>0.30019673149264953</v>
      </c>
      <c r="G310" s="160">
        <f t="shared" si="39"/>
        <v>0.30019673149264953</v>
      </c>
      <c r="H310" s="144">
        <f t="shared" si="39"/>
        <v>0.30825965383685222</v>
      </c>
      <c r="J310" s="103"/>
      <c r="K310" s="103"/>
      <c r="L310" s="103"/>
      <c r="M310" s="103"/>
      <c r="N310" s="103"/>
    </row>
    <row r="311" spans="2:21">
      <c r="B311" s="2" t="s">
        <v>70</v>
      </c>
      <c r="C311" s="2" t="s">
        <v>68</v>
      </c>
      <c r="D311" s="2" t="s">
        <v>71</v>
      </c>
      <c r="E311" s="51">
        <f t="shared" si="39"/>
        <v>0.29704458264427941</v>
      </c>
      <c r="F311" s="51">
        <f t="shared" si="39"/>
        <v>0.30284590993392385</v>
      </c>
      <c r="G311" s="160">
        <f t="shared" si="39"/>
        <v>0.30284590993392385</v>
      </c>
      <c r="H311" s="144">
        <f t="shared" si="39"/>
        <v>0.31093660496333647</v>
      </c>
      <c r="J311" s="103"/>
      <c r="K311" s="103"/>
      <c r="L311" s="103"/>
      <c r="M311" s="103"/>
      <c r="N311" s="103"/>
    </row>
    <row r="312" spans="2:21">
      <c r="B312" s="2" t="s">
        <v>70</v>
      </c>
      <c r="C312" s="2" t="s">
        <v>95</v>
      </c>
      <c r="D312" s="23" t="s">
        <v>71</v>
      </c>
      <c r="E312" s="51">
        <f t="shared" si="39"/>
        <v>0.32600700344577543</v>
      </c>
      <c r="F312" s="51">
        <f t="shared" si="39"/>
        <v>0.33378633680440895</v>
      </c>
      <c r="G312" s="160">
        <f t="shared" si="39"/>
        <v>0.33378633680440895</v>
      </c>
      <c r="H312" s="144">
        <f t="shared" si="39"/>
        <v>0.34026099332301929</v>
      </c>
      <c r="J312" s="103"/>
      <c r="K312" s="103"/>
      <c r="L312" s="103"/>
      <c r="M312" s="103"/>
      <c r="N312" s="103"/>
    </row>
    <row r="313" spans="2:21">
      <c r="E313" s="26"/>
      <c r="F313" s="26"/>
      <c r="G313" s="26"/>
      <c r="H313" s="124"/>
      <c r="I313" s="8"/>
    </row>
    <row r="314" spans="2:21">
      <c r="B314" s="104" t="s">
        <v>123</v>
      </c>
      <c r="C314" s="68"/>
      <c r="D314" s="68"/>
      <c r="E314" s="68"/>
      <c r="F314" s="105"/>
      <c r="G314" s="68"/>
      <c r="H314" s="121"/>
      <c r="I314" s="96"/>
    </row>
    <row r="315" spans="2:21" ht="25.5">
      <c r="B315" s="2"/>
      <c r="C315" s="2"/>
      <c r="D315" s="2"/>
      <c r="E315" s="24" t="s">
        <v>50</v>
      </c>
      <c r="F315" s="24" t="s">
        <v>51</v>
      </c>
      <c r="G315" s="146" t="s">
        <v>52</v>
      </c>
      <c r="H315" s="117" t="s">
        <v>53</v>
      </c>
      <c r="I315" s="96"/>
    </row>
    <row r="316" spans="2:21">
      <c r="B316" s="5" t="s">
        <v>55</v>
      </c>
      <c r="C316" s="5" t="s">
        <v>56</v>
      </c>
      <c r="D316" s="5" t="s">
        <v>57</v>
      </c>
      <c r="E316" s="22" t="s">
        <v>58</v>
      </c>
      <c r="F316" s="22" t="s">
        <v>59</v>
      </c>
      <c r="G316" s="147" t="s">
        <v>60</v>
      </c>
      <c r="H316" s="118" t="s">
        <v>61</v>
      </c>
      <c r="I316" t="s">
        <v>124</v>
      </c>
      <c r="P316" s="106"/>
    </row>
    <row r="317" spans="2:21">
      <c r="B317" s="2" t="s">
        <v>64</v>
      </c>
      <c r="C317" s="2" t="s">
        <v>65</v>
      </c>
      <c r="D317" s="23" t="s">
        <v>66</v>
      </c>
      <c r="E317" s="16">
        <f>(('Customer Numbers - East Midland'!$D$16*E$285)+('Customer Numbers - East Midland'!$D$17*E$286)+('Customer Numbers - East Midland'!$D$18*E$287))</f>
        <v>9.2615386324110208E-3</v>
      </c>
      <c r="F317" s="16">
        <f>(('Customer Numbers - East Midland'!$D$16*F$285)+('Customer Numbers - East Midland'!$D$17*F$286)+('Customer Numbers - East Midland'!$D$18*F$287))</f>
        <v>6.9644580509430135E-3</v>
      </c>
      <c r="G317" s="150">
        <f>(('Customer Numbers - East Midland'!$D$16*G$285)+('Customer Numbers - East Midland'!$D$17*G$286)+('Customer Numbers - East Midland'!$D$18*G$287))</f>
        <v>4.1266121649416549E-3</v>
      </c>
      <c r="H317" s="123">
        <f>(('Customer Numbers - East Midland'!$D$16*H$285)+('Customer Numbers - East Midland'!$D$17*H$286)+('Customer Numbers - East Midland'!$D$18*H$287))</f>
        <v>3.7273198073810541E-3</v>
      </c>
      <c r="I317" s="99"/>
      <c r="J317" s="56"/>
      <c r="K317" s="56"/>
      <c r="L317" s="56"/>
      <c r="M317" s="56"/>
      <c r="N317" s="56"/>
      <c r="O317" s="11"/>
      <c r="P317" s="56"/>
      <c r="Q317" s="56"/>
      <c r="R317" s="56"/>
      <c r="S317" s="56"/>
      <c r="T317" s="56"/>
      <c r="U317" s="107"/>
    </row>
    <row r="318" spans="2:21">
      <c r="B318" s="2" t="s">
        <v>64</v>
      </c>
      <c r="C318" s="2" t="s">
        <v>68</v>
      </c>
      <c r="D318" s="23" t="s">
        <v>66</v>
      </c>
      <c r="E318" s="16">
        <f>(('Customer Numbers - East Midland'!$D$16*E$285)+('Customer Numbers - East Midland'!$D$17*E$286)+('Customer Numbers - East Midland'!$D$18*E$287))</f>
        <v>9.2615386324110208E-3</v>
      </c>
      <c r="F318" s="16">
        <f>(('Customer Numbers - East Midland'!$D$16*F$285)+('Customer Numbers - East Midland'!$D$17*F$286)+('Customer Numbers - East Midland'!$D$18*F$287))</f>
        <v>6.9644580509430135E-3</v>
      </c>
      <c r="G318" s="150">
        <f>(('Customer Numbers - East Midland'!$D$16*G$285)+('Customer Numbers - East Midland'!$D$17*G$286)+('Customer Numbers - East Midland'!$D$18*G$287))</f>
        <v>4.1266121649416549E-3</v>
      </c>
      <c r="H318" s="123">
        <f>(('Customer Numbers - East Midland'!$D$16*H$285)+('Customer Numbers - East Midland'!$D$17*H$286)+('Customer Numbers - East Midland'!$D$18*H$287))</f>
        <v>3.7273198073810541E-3</v>
      </c>
      <c r="I318" s="99"/>
      <c r="J318" s="56"/>
      <c r="K318" s="56"/>
      <c r="L318" s="56"/>
      <c r="M318" s="56"/>
      <c r="N318" s="56"/>
      <c r="O318" s="11"/>
      <c r="P318" s="56"/>
      <c r="Q318" s="56"/>
      <c r="R318" s="56"/>
      <c r="S318" s="56"/>
      <c r="T318" s="56"/>
      <c r="U318" s="107"/>
    </row>
    <row r="319" spans="2:21">
      <c r="B319" s="2" t="s">
        <v>64</v>
      </c>
      <c r="C319" s="2" t="s">
        <v>69</v>
      </c>
      <c r="D319" s="23" t="s">
        <v>66</v>
      </c>
      <c r="E319" s="16">
        <f>(('Customer Numbers - East Midland'!$D$16*E$285)+('Customer Numbers - East Midland'!$D$17*E$286)+('Customer Numbers - East Midland'!$D$18*E$287))</f>
        <v>9.2615386324110208E-3</v>
      </c>
      <c r="F319" s="16">
        <f>(('Customer Numbers - East Midland'!$D$16*F$285)+('Customer Numbers - East Midland'!$D$17*F$286)+('Customer Numbers - East Midland'!$D$18*F$287))</f>
        <v>6.9644580509430135E-3</v>
      </c>
      <c r="G319" s="150">
        <f>(('Customer Numbers - East Midland'!$D$16*G$285)+('Customer Numbers - East Midland'!$D$17*G$286)+('Customer Numbers - East Midland'!$D$18*G$287))</f>
        <v>4.1266121649416549E-3</v>
      </c>
      <c r="H319" s="123">
        <f>(('Customer Numbers - East Midland'!$D$16*H$285)+('Customer Numbers - East Midland'!$D$17*H$286)+('Customer Numbers - East Midland'!$D$18*H$287))</f>
        <v>3.7273198073810541E-3</v>
      </c>
      <c r="I319" s="99"/>
      <c r="J319" s="56"/>
      <c r="K319" s="56"/>
      <c r="L319" s="56"/>
      <c r="M319" s="56"/>
      <c r="N319" s="56"/>
      <c r="O319" s="11"/>
      <c r="P319" s="56"/>
      <c r="Q319" s="56"/>
      <c r="R319" s="56"/>
      <c r="S319" s="56"/>
      <c r="T319" s="56"/>
      <c r="U319" s="107"/>
    </row>
    <row r="320" spans="2:21">
      <c r="B320" s="2" t="s">
        <v>70</v>
      </c>
      <c r="C320" s="2" t="s">
        <v>65</v>
      </c>
      <c r="D320" s="23" t="s">
        <v>66</v>
      </c>
      <c r="E320" s="16">
        <f>(('Customer Numbers - East Midland'!$D$21*E$288)+('Customer Numbers - East Midland'!$D$22*E$289)+('Customer Numbers - East Midland'!$D$23*E$290))</f>
        <v>2.2686934094895209E-3</v>
      </c>
      <c r="F320" s="16">
        <f>(('Customer Numbers - East Midland'!$D$21*F$288)+('Customer Numbers - East Midland'!$D$22*F$289)+('Customer Numbers - East Midland'!$D$23*F$290))</f>
        <v>1.6676146367227411E-3</v>
      </c>
      <c r="G320" s="150">
        <f>(('Customer Numbers - East Midland'!$D$21*G$288)+('Customer Numbers - East Midland'!$D$22*G$289)+('Customer Numbers - East Midland'!$D$23*G$290))</f>
        <v>9.8720825841346537E-4</v>
      </c>
      <c r="H320" s="123">
        <f>(('Customer Numbers - East Midland'!$D$21*H$288)+('Customer Numbers - East Midland'!$D$22*H$289)+('Customer Numbers - East Midland'!$D$23*H$290))</f>
        <v>2.2183512295146511E-3</v>
      </c>
      <c r="I320" s="99"/>
      <c r="J320" s="56"/>
      <c r="K320" s="56"/>
      <c r="L320" s="56"/>
      <c r="M320" s="56"/>
      <c r="N320" s="56"/>
      <c r="P320" s="56"/>
      <c r="Q320" s="56"/>
      <c r="R320" s="56"/>
      <c r="S320" s="56"/>
      <c r="T320" s="56"/>
    </row>
    <row r="321" spans="2:20">
      <c r="B321" s="2" t="s">
        <v>70</v>
      </c>
      <c r="C321" s="2" t="s">
        <v>68</v>
      </c>
      <c r="D321" s="23" t="s">
        <v>66</v>
      </c>
      <c r="E321" s="16">
        <f>(('Customer Numbers - East Midland'!$D$21*E$288)+('Customer Numbers - East Midland'!$D$22*E$289)+('Customer Numbers - East Midland'!$D$23*E$290))</f>
        <v>2.2686934094895209E-3</v>
      </c>
      <c r="F321" s="16">
        <f>(('Customer Numbers - East Midland'!$D$21*F$288)+('Customer Numbers - East Midland'!$D$22*F$289)+('Customer Numbers - East Midland'!$D$23*F$290))</f>
        <v>1.6676146367227411E-3</v>
      </c>
      <c r="G321" s="150">
        <f>(('Customer Numbers - East Midland'!$D$21*G$288)+('Customer Numbers - East Midland'!$D$22*G$289)+('Customer Numbers - East Midland'!$D$23*G$290))</f>
        <v>9.8720825841346537E-4</v>
      </c>
      <c r="H321" s="123">
        <f>(('Customer Numbers - East Midland'!$D$21*H$288)+('Customer Numbers - East Midland'!$D$22*H$289)+('Customer Numbers - East Midland'!$D$23*H$290))</f>
        <v>2.2183512295146511E-3</v>
      </c>
      <c r="I321" s="99"/>
      <c r="J321" s="56"/>
      <c r="K321" s="56"/>
      <c r="L321" s="56"/>
      <c r="M321" s="56"/>
      <c r="N321" s="56"/>
      <c r="P321" s="56"/>
      <c r="Q321" s="56"/>
      <c r="R321" s="56"/>
      <c r="S321" s="56"/>
      <c r="T321" s="56"/>
    </row>
    <row r="322" spans="2:20">
      <c r="B322" s="2" t="s">
        <v>70</v>
      </c>
      <c r="C322" s="2" t="s">
        <v>69</v>
      </c>
      <c r="D322" s="23" t="s">
        <v>66</v>
      </c>
      <c r="E322" s="16">
        <f>(('Customer Numbers - East Midland'!$D$21*E$288)+('Customer Numbers - East Midland'!$D$22*E$289)+('Customer Numbers - East Midland'!$D$23*E$290))</f>
        <v>2.2686934094895209E-3</v>
      </c>
      <c r="F322" s="16">
        <f>(('Customer Numbers - East Midland'!$D$21*F$288)+('Customer Numbers - East Midland'!$D$22*F$289)+('Customer Numbers - East Midland'!$D$23*F$290))</f>
        <v>1.6676146367227411E-3</v>
      </c>
      <c r="G322" s="150">
        <f>(('Customer Numbers - East Midland'!$D$21*G$288)+('Customer Numbers - East Midland'!$D$22*G$289)+('Customer Numbers - East Midland'!$D$23*G$290))</f>
        <v>9.8720825841346537E-4</v>
      </c>
      <c r="H322" s="123">
        <f>(('Customer Numbers - East Midland'!$D$21*H$288)+('Customer Numbers - East Midland'!$D$22*H$289)+('Customer Numbers - East Midland'!$D$23*H$290))</f>
        <v>2.2183512295146511E-3</v>
      </c>
      <c r="I322" s="99"/>
      <c r="J322" s="56"/>
      <c r="K322" s="56"/>
      <c r="L322" s="56"/>
      <c r="M322" s="56"/>
      <c r="N322" s="56"/>
      <c r="P322" s="56"/>
      <c r="Q322" s="56"/>
      <c r="R322" s="56"/>
      <c r="S322" s="56"/>
      <c r="T322" s="56"/>
    </row>
    <row r="323" spans="2:20">
      <c r="B323" s="2" t="s">
        <v>64</v>
      </c>
      <c r="C323" s="2" t="s">
        <v>65</v>
      </c>
      <c r="D323" s="23" t="s">
        <v>71</v>
      </c>
      <c r="E323" s="16">
        <f>(('Customer Numbers - East Midland'!$D$16*E$291)+('Customer Numbers - East Midland'!$D$17*E$292)+('Customer Numbers - East Midland'!$D$18*E$293))</f>
        <v>6.2746940991726622E-3</v>
      </c>
      <c r="F323" s="16">
        <f>(('Customer Numbers - East Midland'!$D$16*F$291)+('Customer Numbers - East Midland'!$D$17*F$292)+('Customer Numbers - East Midland'!$D$18*F$293))</f>
        <v>6.9090267753550878E-3</v>
      </c>
      <c r="G323" s="150">
        <f>(('Customer Numbers - East Midland'!$D$16*G$291)+('Customer Numbers - East Midland'!$D$17*G$292)+('Customer Numbers - East Midland'!$D$18*G$293))</f>
        <v>6.9090267753550878E-3</v>
      </c>
      <c r="H323" s="123">
        <f>(('Customer Numbers - East Midland'!$D$16*H$291)+('Customer Numbers - East Midland'!$D$17*H$292)+('Customer Numbers - East Midland'!$D$18*H$293))</f>
        <v>6.9231722992331496E-3</v>
      </c>
      <c r="I323" s="99"/>
      <c r="J323" s="56"/>
      <c r="K323" s="56"/>
      <c r="L323" s="56"/>
      <c r="M323" s="56"/>
      <c r="N323" s="56"/>
      <c r="P323" s="56"/>
      <c r="Q323" s="56"/>
      <c r="R323" s="56"/>
      <c r="S323" s="56"/>
      <c r="T323" s="56"/>
    </row>
    <row r="324" spans="2:20">
      <c r="B324" s="2" t="s">
        <v>64</v>
      </c>
      <c r="C324" s="2" t="s">
        <v>68</v>
      </c>
      <c r="D324" s="23" t="s">
        <v>71</v>
      </c>
      <c r="E324" s="16">
        <f>(('Customer Numbers - East Midland'!$D$16*E$291)+('Customer Numbers - East Midland'!$D$17*E$292)+('Customer Numbers - East Midland'!$D$18*E$293))</f>
        <v>6.2746940991726622E-3</v>
      </c>
      <c r="F324" s="16">
        <f>(('Customer Numbers - East Midland'!$D$16*F$291)+('Customer Numbers - East Midland'!$D$17*F$292)+('Customer Numbers - East Midland'!$D$18*F$293))</f>
        <v>6.9090267753550878E-3</v>
      </c>
      <c r="G324" s="150">
        <f>(('Customer Numbers - East Midland'!$D$16*G$291)+('Customer Numbers - East Midland'!$D$17*G$292)+('Customer Numbers - East Midland'!$D$18*G$293))</f>
        <v>6.9090267753550878E-3</v>
      </c>
      <c r="H324" s="123">
        <f>(('Customer Numbers - East Midland'!$D$16*H$291)+('Customer Numbers - East Midland'!$D$17*H$292)+('Customer Numbers - East Midland'!$D$18*H$293))</f>
        <v>6.9231722992331496E-3</v>
      </c>
      <c r="I324" s="99"/>
      <c r="J324" s="56"/>
      <c r="K324" s="56"/>
      <c r="L324" s="56"/>
      <c r="M324" s="56"/>
      <c r="N324" s="56"/>
      <c r="P324" s="56"/>
      <c r="Q324" s="56"/>
      <c r="R324" s="56"/>
      <c r="S324" s="56"/>
      <c r="T324" s="56"/>
    </row>
    <row r="325" spans="2:20">
      <c r="B325" s="2" t="s">
        <v>64</v>
      </c>
      <c r="C325" s="2" t="s">
        <v>69</v>
      </c>
      <c r="D325" s="23" t="s">
        <v>71</v>
      </c>
      <c r="E325" s="16">
        <f>(('Customer Numbers - East Midland'!$D$16*E$291)+('Customer Numbers - East Midland'!$D$17*E$292)+('Customer Numbers - East Midland'!$D$18*E$293))</f>
        <v>6.2746940991726622E-3</v>
      </c>
      <c r="F325" s="16">
        <f>(('Customer Numbers - East Midland'!$D$16*F$291)+('Customer Numbers - East Midland'!$D$17*F$292)+('Customer Numbers - East Midland'!$D$18*F$293))</f>
        <v>6.9090267753550878E-3</v>
      </c>
      <c r="G325" s="150">
        <f>(('Customer Numbers - East Midland'!$D$16*G$291)+('Customer Numbers - East Midland'!$D$17*G$292)+('Customer Numbers - East Midland'!$D$18*G$293))</f>
        <v>6.9090267753550878E-3</v>
      </c>
      <c r="H325" s="123">
        <f>(('Customer Numbers - East Midland'!$D$16*H$291)+('Customer Numbers - East Midland'!$D$17*H$292)+('Customer Numbers - East Midland'!$D$18*H$293))</f>
        <v>6.9231722992331496E-3</v>
      </c>
      <c r="I325" s="99"/>
      <c r="J325" s="56"/>
      <c r="K325" s="56"/>
      <c r="L325" s="56"/>
      <c r="M325" s="56"/>
      <c r="N325" s="56"/>
      <c r="P325" s="56"/>
      <c r="Q325" s="56"/>
      <c r="R325" s="56"/>
      <c r="S325" s="56"/>
      <c r="T325" s="56"/>
    </row>
    <row r="326" spans="2:20">
      <c r="B326" s="2" t="s">
        <v>70</v>
      </c>
      <c r="C326" s="2" t="s">
        <v>65</v>
      </c>
      <c r="D326" s="23" t="s">
        <v>71</v>
      </c>
      <c r="E326" s="16">
        <f>(('Customer Numbers - East Midland'!$D$21*E$294)+('Customer Numbers - East Midland'!$D$22*E$295)+('Customer Numbers - East Midland'!$D$23*E$296))</f>
        <v>3.6515104472172833E-3</v>
      </c>
      <c r="F326" s="16">
        <f>(('Customer Numbers - East Midland'!$D$21*F$294)+('Customer Numbers - East Midland'!$D$22*F$295)+('Customer Numbers - East Midland'!$D$23*F$296))</f>
        <v>3.729168931712214E-3</v>
      </c>
      <c r="G326" s="150">
        <f>(('Customer Numbers - East Midland'!$D$21*G$294)+('Customer Numbers - East Midland'!$D$22*G$295)+('Customer Numbers - East Midland'!$D$23*G$296))</f>
        <v>3.729168931712214E-3</v>
      </c>
      <c r="H326" s="123">
        <f>(('Customer Numbers - East Midland'!$D$21*H$294)+('Customer Numbers - East Midland'!$D$22*H$295)+('Customer Numbers - East Midland'!$D$23*H$296))</f>
        <v>3.7682637066135533E-3</v>
      </c>
      <c r="I326" s="99"/>
      <c r="J326" s="56"/>
      <c r="K326" s="56"/>
      <c r="L326" s="56"/>
      <c r="M326" s="56"/>
      <c r="N326" s="56"/>
      <c r="P326" s="56"/>
      <c r="Q326" s="56"/>
      <c r="R326" s="56"/>
      <c r="S326" s="56"/>
      <c r="T326" s="56"/>
    </row>
    <row r="327" spans="2:20">
      <c r="B327" s="2" t="s">
        <v>70</v>
      </c>
      <c r="C327" s="2" t="s">
        <v>68</v>
      </c>
      <c r="D327" s="23" t="s">
        <v>71</v>
      </c>
      <c r="E327" s="16">
        <f>(('Customer Numbers - East Midland'!$D$21*E$294)+('Customer Numbers - East Midland'!$D$22*E$295)+('Customer Numbers - East Midland'!$D$23*E$296))</f>
        <v>3.6515104472172833E-3</v>
      </c>
      <c r="F327" s="16">
        <f>(('Customer Numbers - East Midland'!$D$21*F$294)+('Customer Numbers - East Midland'!$D$22*F$295)+('Customer Numbers - East Midland'!$D$23*F$296))</f>
        <v>3.729168931712214E-3</v>
      </c>
      <c r="G327" s="150">
        <f>(('Customer Numbers - East Midland'!$D$21*G$294)+('Customer Numbers - East Midland'!$D$22*G$295)+('Customer Numbers - East Midland'!$D$23*G$296))</f>
        <v>3.729168931712214E-3</v>
      </c>
      <c r="H327" s="123">
        <f>(('Customer Numbers - East Midland'!$D$21*H$294)+('Customer Numbers - East Midland'!$D$22*H$295)+('Customer Numbers - East Midland'!$D$23*H$296))</f>
        <v>3.7682637066135533E-3</v>
      </c>
      <c r="I327" s="99"/>
      <c r="J327" s="56"/>
      <c r="K327" s="56"/>
      <c r="L327" s="56"/>
      <c r="M327" s="56"/>
      <c r="N327" s="56"/>
      <c r="P327" s="56"/>
      <c r="Q327" s="56"/>
      <c r="R327" s="56"/>
      <c r="S327" s="56"/>
      <c r="T327" s="56"/>
    </row>
    <row r="328" spans="2:20">
      <c r="B328" s="2" t="s">
        <v>70</v>
      </c>
      <c r="C328" s="2" t="s">
        <v>69</v>
      </c>
      <c r="D328" s="23" t="s">
        <v>71</v>
      </c>
      <c r="E328" s="16">
        <f>(('Customer Numbers - East Midland'!$D$21*E$294)+('Customer Numbers - East Midland'!$D$22*E$295)+('Customer Numbers - East Midland'!$D$23*E$296))</f>
        <v>3.6515104472172833E-3</v>
      </c>
      <c r="F328" s="16">
        <f>(('Customer Numbers - East Midland'!$D$21*F$294)+('Customer Numbers - East Midland'!$D$22*F$295)+('Customer Numbers - East Midland'!$D$23*F$296))</f>
        <v>3.729168931712214E-3</v>
      </c>
      <c r="G328" s="150">
        <f>(('Customer Numbers - East Midland'!$D$21*G$294)+('Customer Numbers - East Midland'!$D$22*G$295)+('Customer Numbers - East Midland'!$D$23*G$296))</f>
        <v>3.729168931712214E-3</v>
      </c>
      <c r="H328" s="123">
        <f>(('Customer Numbers - East Midland'!$D$21*H$294)+('Customer Numbers - East Midland'!$D$22*H$295)+('Customer Numbers - East Midland'!$D$23*H$296))</f>
        <v>3.7682637066135533E-3</v>
      </c>
      <c r="I328" s="99"/>
      <c r="J328" s="56"/>
      <c r="K328" s="56"/>
      <c r="L328" s="56"/>
      <c r="M328" s="56"/>
      <c r="N328" s="56"/>
      <c r="P328" s="56"/>
      <c r="Q328" s="56"/>
      <c r="R328" s="56"/>
      <c r="S328" s="56"/>
      <c r="T328" s="56"/>
    </row>
    <row r="329" spans="2:20">
      <c r="E329" s="26"/>
      <c r="F329" s="26"/>
      <c r="G329" s="26"/>
      <c r="H329" s="124"/>
      <c r="I329" s="101"/>
    </row>
    <row r="330" spans="2:20" s="82" customFormat="1">
      <c r="B330" s="81" t="s">
        <v>29</v>
      </c>
      <c r="F330" s="108"/>
      <c r="G330" s="109" t="s">
        <v>125</v>
      </c>
      <c r="H330" s="132"/>
      <c r="I330" s="110"/>
    </row>
    <row r="331" spans="2:20" ht="25.5">
      <c r="B331" s="2"/>
      <c r="C331" s="2"/>
      <c r="D331" s="2"/>
      <c r="E331" s="24" t="s">
        <v>50</v>
      </c>
      <c r="F331" s="24" t="s">
        <v>51</v>
      </c>
      <c r="G331" s="146" t="s">
        <v>52</v>
      </c>
      <c r="H331" s="117" t="s">
        <v>53</v>
      </c>
    </row>
    <row r="332" spans="2:20">
      <c r="B332" s="5" t="s">
        <v>55</v>
      </c>
      <c r="C332" s="5" t="s">
        <v>56</v>
      </c>
      <c r="D332" s="5" t="s">
        <v>57</v>
      </c>
      <c r="E332" s="22" t="s">
        <v>58</v>
      </c>
      <c r="F332" s="22" t="s">
        <v>59</v>
      </c>
      <c r="G332" s="147" t="s">
        <v>60</v>
      </c>
      <c r="H332" s="118" t="s">
        <v>61</v>
      </c>
      <c r="I332" t="s">
        <v>126</v>
      </c>
    </row>
    <row r="333" spans="2:20">
      <c r="B333" s="2" t="s">
        <v>64</v>
      </c>
      <c r="C333" s="2" t="s">
        <v>65</v>
      </c>
      <c r="D333" s="23" t="s">
        <v>66</v>
      </c>
      <c r="E333" s="16">
        <f t="shared" ref="E333:H344" si="40">E301+E317</f>
        <v>0.66492163910985758</v>
      </c>
      <c r="F333" s="16">
        <f t="shared" si="40"/>
        <v>0.49988432652563614</v>
      </c>
      <c r="G333" s="150">
        <f t="shared" si="40"/>
        <v>0.29594717537322512</v>
      </c>
      <c r="H333" s="123">
        <f t="shared" si="40"/>
        <v>0.26861102604294945</v>
      </c>
      <c r="I333" s="8" t="s">
        <v>127</v>
      </c>
      <c r="K333" s="56"/>
      <c r="L333" s="56"/>
      <c r="M333" s="56"/>
      <c r="N333" s="56"/>
    </row>
    <row r="334" spans="2:20">
      <c r="B334" s="2" t="s">
        <v>64</v>
      </c>
      <c r="C334" s="2" t="s">
        <v>68</v>
      </c>
      <c r="D334" s="23" t="s">
        <v>66</v>
      </c>
      <c r="E334" s="16">
        <f t="shared" si="40"/>
        <v>0.66144167479258309</v>
      </c>
      <c r="F334" s="16">
        <f t="shared" si="40"/>
        <v>0.49352426401335681</v>
      </c>
      <c r="G334" s="150">
        <f t="shared" si="40"/>
        <v>0.28850382605657288</v>
      </c>
      <c r="H334" s="123">
        <f t="shared" si="40"/>
        <v>0.26698875693898361</v>
      </c>
      <c r="J334" s="56"/>
      <c r="K334" s="56"/>
      <c r="L334" s="56"/>
      <c r="M334" s="56"/>
      <c r="N334" s="56"/>
    </row>
    <row r="335" spans="2:20">
      <c r="B335" s="2" t="s">
        <v>64</v>
      </c>
      <c r="C335" s="2" t="s">
        <v>69</v>
      </c>
      <c r="D335" s="23" t="s">
        <v>66</v>
      </c>
      <c r="E335" s="16">
        <f t="shared" si="40"/>
        <v>0.68042584787104388</v>
      </c>
      <c r="F335" s="16">
        <f t="shared" si="40"/>
        <v>0.51154312489769871</v>
      </c>
      <c r="G335" s="150">
        <f t="shared" si="40"/>
        <v>0.30285529928449478</v>
      </c>
      <c r="H335" s="123">
        <f t="shared" si="40"/>
        <v>0.27473983038496147</v>
      </c>
      <c r="J335" s="56"/>
      <c r="K335" s="56"/>
      <c r="L335" s="56"/>
      <c r="M335" s="56"/>
      <c r="N335" s="56"/>
    </row>
    <row r="336" spans="2:20">
      <c r="B336" s="2" t="s">
        <v>70</v>
      </c>
      <c r="C336" s="2" t="s">
        <v>65</v>
      </c>
      <c r="D336" s="23" t="s">
        <v>66</v>
      </c>
      <c r="E336" s="16">
        <f t="shared" si="40"/>
        <v>0.17048470779479466</v>
      </c>
      <c r="F336" s="16">
        <f t="shared" si="40"/>
        <v>0.12526904332089947</v>
      </c>
      <c r="G336" s="150">
        <f t="shared" si="40"/>
        <v>7.4076542700829931E-2</v>
      </c>
      <c r="H336" s="123">
        <f t="shared" si="40"/>
        <v>6.7393985089618302E-2</v>
      </c>
      <c r="J336" s="56"/>
      <c r="K336" s="56"/>
      <c r="L336" s="56"/>
      <c r="M336" s="56"/>
      <c r="N336" s="56"/>
    </row>
    <row r="337" spans="2:14">
      <c r="B337" s="2" t="s">
        <v>70</v>
      </c>
      <c r="C337" s="2" t="s">
        <v>68</v>
      </c>
      <c r="D337" s="23" t="s">
        <v>66</v>
      </c>
      <c r="E337" s="16">
        <f t="shared" si="40"/>
        <v>0.17699212552030918</v>
      </c>
      <c r="F337" s="16">
        <f t="shared" si="40"/>
        <v>0.12882790623892387</v>
      </c>
      <c r="G337" s="150">
        <f t="shared" si="40"/>
        <v>7.3471209329283901E-2</v>
      </c>
      <c r="H337" s="123">
        <f t="shared" si="40"/>
        <v>6.7676957943525948E-2</v>
      </c>
      <c r="J337" s="56"/>
      <c r="K337" s="56"/>
      <c r="L337" s="56"/>
      <c r="M337" s="56"/>
      <c r="N337" s="56"/>
    </row>
    <row r="338" spans="2:14">
      <c r="B338" s="2" t="s">
        <v>70</v>
      </c>
      <c r="C338" s="2" t="s">
        <v>69</v>
      </c>
      <c r="D338" s="23" t="s">
        <v>66</v>
      </c>
      <c r="E338" s="16">
        <f t="shared" si="40"/>
        <v>0.17445557350788307</v>
      </c>
      <c r="F338" s="16">
        <f t="shared" si="40"/>
        <v>0.12818784837226013</v>
      </c>
      <c r="G338" s="150">
        <f t="shared" si="40"/>
        <v>7.5804440974177378E-2</v>
      </c>
      <c r="H338" s="123">
        <f t="shared" si="40"/>
        <v>7.0773901464184885E-2</v>
      </c>
      <c r="J338" s="56"/>
      <c r="K338" s="56"/>
      <c r="L338" s="56"/>
      <c r="M338" s="56"/>
      <c r="N338" s="56"/>
    </row>
    <row r="339" spans="2:14">
      <c r="B339" s="2" t="s">
        <v>64</v>
      </c>
      <c r="C339" s="2" t="s">
        <v>65</v>
      </c>
      <c r="D339" s="23" t="s">
        <v>71</v>
      </c>
      <c r="E339" s="16">
        <f t="shared" si="40"/>
        <v>0.4665719770102133</v>
      </c>
      <c r="F339" s="16">
        <f t="shared" si="40"/>
        <v>0.51224098780520166</v>
      </c>
      <c r="G339" s="150">
        <f t="shared" si="40"/>
        <v>0.51224098780520166</v>
      </c>
      <c r="H339" s="123">
        <f t="shared" si="40"/>
        <v>0.51892738505294089</v>
      </c>
      <c r="J339" s="56"/>
      <c r="K339" s="56"/>
      <c r="L339" s="56"/>
      <c r="M339" s="56"/>
      <c r="N339" s="56"/>
    </row>
    <row r="340" spans="2:14">
      <c r="B340" s="2" t="s">
        <v>64</v>
      </c>
      <c r="C340" s="2" t="s">
        <v>68</v>
      </c>
      <c r="D340" s="23" t="s">
        <v>71</v>
      </c>
      <c r="E340" s="16">
        <f t="shared" si="40"/>
        <v>0.47113681474268437</v>
      </c>
      <c r="F340" s="16">
        <f t="shared" si="40"/>
        <v>0.51726730233469431</v>
      </c>
      <c r="G340" s="150">
        <f t="shared" si="40"/>
        <v>0.51726730233469431</v>
      </c>
      <c r="H340" s="123">
        <f t="shared" si="40"/>
        <v>0.52396399044603958</v>
      </c>
      <c r="J340" s="56"/>
      <c r="K340" s="56"/>
      <c r="L340" s="56"/>
      <c r="M340" s="56"/>
      <c r="N340" s="56"/>
    </row>
    <row r="341" spans="2:14">
      <c r="B341" s="2" t="s">
        <v>64</v>
      </c>
      <c r="C341" s="2" t="s">
        <v>69</v>
      </c>
      <c r="D341" s="23" t="s">
        <v>71</v>
      </c>
      <c r="E341" s="16">
        <f t="shared" si="40"/>
        <v>0.50758405736834766</v>
      </c>
      <c r="F341" s="16">
        <f t="shared" si="40"/>
        <v>0.55565232336649961</v>
      </c>
      <c r="G341" s="150">
        <f t="shared" si="40"/>
        <v>0.55565232336649961</v>
      </c>
      <c r="H341" s="123">
        <f t="shared" si="40"/>
        <v>0.56088658930480406</v>
      </c>
      <c r="J341" s="56"/>
      <c r="K341" s="56"/>
      <c r="L341" s="56"/>
      <c r="M341" s="56"/>
      <c r="N341" s="56"/>
    </row>
    <row r="342" spans="2:14">
      <c r="B342" s="2" t="s">
        <v>70</v>
      </c>
      <c r="C342" s="2" t="s">
        <v>65</v>
      </c>
      <c r="D342" s="23" t="s">
        <v>71</v>
      </c>
      <c r="E342" s="16">
        <f t="shared" si="40"/>
        <v>0.29810208275514688</v>
      </c>
      <c r="F342" s="16">
        <f t="shared" si="40"/>
        <v>0.30392590042436174</v>
      </c>
      <c r="G342" s="150">
        <f t="shared" si="40"/>
        <v>0.30392590042436174</v>
      </c>
      <c r="H342" s="123">
        <f t="shared" si="40"/>
        <v>0.31202791754346576</v>
      </c>
      <c r="J342" s="56"/>
      <c r="K342" s="56"/>
      <c r="L342" s="56"/>
      <c r="M342" s="56"/>
      <c r="N342" s="56"/>
    </row>
    <row r="343" spans="2:14">
      <c r="B343" s="2" t="s">
        <v>70</v>
      </c>
      <c r="C343" s="2" t="s">
        <v>68</v>
      </c>
      <c r="D343" s="23" t="s">
        <v>71</v>
      </c>
      <c r="E343" s="16">
        <f t="shared" si="40"/>
        <v>0.3006960930914967</v>
      </c>
      <c r="F343" s="16">
        <f t="shared" si="40"/>
        <v>0.30657507886563606</v>
      </c>
      <c r="G343" s="150">
        <f t="shared" si="40"/>
        <v>0.30657507886563606</v>
      </c>
      <c r="H343" s="123">
        <f t="shared" si="40"/>
        <v>0.31470486866995001</v>
      </c>
      <c r="J343" s="56"/>
      <c r="K343" s="56"/>
      <c r="L343" s="56"/>
      <c r="M343" s="56"/>
      <c r="N343" s="56"/>
    </row>
    <row r="344" spans="2:14">
      <c r="B344" s="2" t="s">
        <v>70</v>
      </c>
      <c r="C344" s="2" t="s">
        <v>69</v>
      </c>
      <c r="D344" s="23" t="s">
        <v>71</v>
      </c>
      <c r="E344" s="16">
        <f t="shared" si="40"/>
        <v>0.32965851389299272</v>
      </c>
      <c r="F344" s="16">
        <f t="shared" si="40"/>
        <v>0.33751550573612116</v>
      </c>
      <c r="G344" s="150">
        <f t="shared" si="40"/>
        <v>0.33751550573612116</v>
      </c>
      <c r="H344" s="123">
        <f t="shared" si="40"/>
        <v>0.34402925702963283</v>
      </c>
      <c r="J344" s="56"/>
      <c r="K344" s="56"/>
      <c r="L344" s="56"/>
      <c r="M344" s="56"/>
      <c r="N344" s="56"/>
    </row>
    <row r="345" spans="2:14">
      <c r="D345" s="12"/>
      <c r="E345" s="26"/>
      <c r="F345" s="26"/>
      <c r="G345" s="26"/>
      <c r="H345" s="124"/>
    </row>
    <row r="346" spans="2:14">
      <c r="B346" s="67" t="s">
        <v>72</v>
      </c>
      <c r="C346" s="68"/>
      <c r="D346" s="68"/>
      <c r="E346" s="68"/>
      <c r="F346" s="68"/>
      <c r="G346" s="68"/>
      <c r="H346" s="121"/>
    </row>
    <row r="347" spans="2:14" ht="25.5">
      <c r="B347" s="2"/>
      <c r="C347" s="2"/>
      <c r="D347" s="2"/>
      <c r="E347" s="24" t="s">
        <v>50</v>
      </c>
      <c r="F347" s="24" t="s">
        <v>51</v>
      </c>
      <c r="G347" s="146" t="s">
        <v>52</v>
      </c>
      <c r="H347" s="117" t="s">
        <v>53</v>
      </c>
    </row>
    <row r="348" spans="2:14">
      <c r="B348" s="5"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 t="s">
        <v>64</v>
      </c>
      <c r="C350" s="2" t="s">
        <v>65</v>
      </c>
      <c r="D350" s="23" t="s">
        <v>66</v>
      </c>
      <c r="E350" s="69">
        <f>(E333*'TDCV Values'!$C$4)</f>
        <v>1928.2727534185869</v>
      </c>
      <c r="F350" s="69">
        <f>(F333*'TDCV Values'!$C$4)</f>
        <v>1449.6645469243449</v>
      </c>
      <c r="G350" s="149">
        <f>(G333*'TDCV Values'!$C$4)</f>
        <v>858.24680858235286</v>
      </c>
      <c r="H350" s="122">
        <f>(H333*'TDCV Values'!$D$4)</f>
        <v>778.97197552455339</v>
      </c>
    </row>
    <row r="351" spans="2:14">
      <c r="B351" s="2" t="s">
        <v>64</v>
      </c>
      <c r="C351" s="2" t="s">
        <v>68</v>
      </c>
      <c r="D351" s="23" t="s">
        <v>66</v>
      </c>
      <c r="E351" s="69">
        <f>(E334*'TDCV Values'!$C$4)</f>
        <v>1918.1808568984909</v>
      </c>
      <c r="F351" s="69">
        <f>(F334*'TDCV Values'!$C$4)</f>
        <v>1431.2203656387348</v>
      </c>
      <c r="G351" s="149">
        <f>(G334*'TDCV Values'!$C$4)</f>
        <v>836.66109556406138</v>
      </c>
      <c r="H351" s="122">
        <f>(H334*'TDCV Values'!$D$4)</f>
        <v>774.26739512305244</v>
      </c>
    </row>
    <row r="352" spans="2:14">
      <c r="B352" s="2" t="s">
        <v>64</v>
      </c>
      <c r="C352" s="2" t="s">
        <v>69</v>
      </c>
      <c r="D352" s="23" t="s">
        <v>66</v>
      </c>
      <c r="E352" s="69">
        <f>(E335*'TDCV Values'!$C$4)</f>
        <v>1973.2349588260272</v>
      </c>
      <c r="F352" s="69">
        <f>(F335*'TDCV Values'!$C$4)</f>
        <v>1483.4750622033262</v>
      </c>
      <c r="G352" s="149">
        <f>(G335*'TDCV Values'!$C$4)</f>
        <v>878.28036792503485</v>
      </c>
      <c r="H352" s="122">
        <f>(H335*'TDCV Values'!$D$4)</f>
        <v>796.74550811638824</v>
      </c>
    </row>
    <row r="353" spans="2:9">
      <c r="B353" s="2" t="s">
        <v>70</v>
      </c>
      <c r="C353" s="2" t="s">
        <v>65</v>
      </c>
      <c r="D353" s="23" t="s">
        <v>66</v>
      </c>
      <c r="E353" s="69">
        <f>(E336*'TDCV Values'!$C$5)</f>
        <v>2045.816493537536</v>
      </c>
      <c r="F353" s="69">
        <f>(F336*'TDCV Values'!$C$5)</f>
        <v>1503.2285198507936</v>
      </c>
      <c r="G353" s="149">
        <f>(G336*'TDCV Values'!$C$5)</f>
        <v>888.91851240995913</v>
      </c>
      <c r="H353" s="122">
        <f>(H336*'TDCV Values'!$D$5)</f>
        <v>808.72782107541968</v>
      </c>
    </row>
    <row r="354" spans="2:9">
      <c r="B354" s="2" t="s">
        <v>70</v>
      </c>
      <c r="C354" s="2" t="s">
        <v>68</v>
      </c>
      <c r="D354" s="23" t="s">
        <v>66</v>
      </c>
      <c r="E354" s="69">
        <f>(E337*'TDCV Values'!$C$5)</f>
        <v>2123.9055062437101</v>
      </c>
      <c r="F354" s="69">
        <f>(F337*'TDCV Values'!$C$5)</f>
        <v>1545.9348748670864</v>
      </c>
      <c r="G354" s="149">
        <f>(G337*'TDCV Values'!$C$5)</f>
        <v>881.65451195140679</v>
      </c>
      <c r="H354" s="122">
        <f>(H337*'TDCV Values'!$D$5)</f>
        <v>812.12349532231133</v>
      </c>
    </row>
    <row r="355" spans="2:9">
      <c r="B355" s="2" t="s">
        <v>70</v>
      </c>
      <c r="C355" s="2" t="s">
        <v>69</v>
      </c>
      <c r="D355" s="23" t="s">
        <v>66</v>
      </c>
      <c r="E355" s="69">
        <f>(E338*'TDCV Values'!$C$5)</f>
        <v>2093.4668820945967</v>
      </c>
      <c r="F355" s="69">
        <f>(F338*'TDCV Values'!$C$5)</f>
        <v>1538.2541804671216</v>
      </c>
      <c r="G355" s="149">
        <f>(G338*'TDCV Values'!$C$5)</f>
        <v>909.65329169012853</v>
      </c>
      <c r="H355" s="122">
        <f>(H338*'TDCV Values'!$D$5)</f>
        <v>849.28681757021866</v>
      </c>
    </row>
    <row r="356" spans="2:9">
      <c r="B356" s="241" t="s">
        <v>75</v>
      </c>
      <c r="C356" s="255"/>
      <c r="D356" s="255"/>
      <c r="E356" s="255"/>
      <c r="F356" s="255"/>
      <c r="G356" s="255"/>
      <c r="H356" s="255"/>
      <c r="I356" t="s">
        <v>76</v>
      </c>
    </row>
    <row r="357" spans="2:9">
      <c r="B357" s="2" t="s">
        <v>64</v>
      </c>
      <c r="C357" s="2" t="s">
        <v>65</v>
      </c>
      <c r="D357" s="23" t="s">
        <v>71</v>
      </c>
      <c r="E357" s="16">
        <f>E339*365</f>
        <v>170.29877160872786</v>
      </c>
      <c r="F357" s="16">
        <f t="shared" ref="F357:H357" si="41">F339*365</f>
        <v>186.96796054889862</v>
      </c>
      <c r="G357" s="150">
        <f t="shared" si="41"/>
        <v>186.96796054889862</v>
      </c>
      <c r="H357" s="123">
        <f t="shared" si="41"/>
        <v>189.40849554432342</v>
      </c>
    </row>
    <row r="358" spans="2:9">
      <c r="B358" s="2" t="s">
        <v>64</v>
      </c>
      <c r="C358" s="2" t="s">
        <v>68</v>
      </c>
      <c r="D358" s="23" t="s">
        <v>71</v>
      </c>
      <c r="E358" s="16">
        <f t="shared" ref="E358:H362" si="42">E340*365</f>
        <v>171.96493738107981</v>
      </c>
      <c r="F358" s="16">
        <f t="shared" si="42"/>
        <v>188.80256535216341</v>
      </c>
      <c r="G358" s="150">
        <f t="shared" si="42"/>
        <v>188.80256535216341</v>
      </c>
      <c r="H358" s="123">
        <f t="shared" si="42"/>
        <v>191.24685651280444</v>
      </c>
    </row>
    <row r="359" spans="2:9">
      <c r="B359" s="2" t="s">
        <v>64</v>
      </c>
      <c r="C359" s="2" t="s">
        <v>69</v>
      </c>
      <c r="D359" s="23" t="s">
        <v>71</v>
      </c>
      <c r="E359" s="16">
        <f t="shared" si="42"/>
        <v>185.26818093944689</v>
      </c>
      <c r="F359" s="16">
        <f t="shared" si="42"/>
        <v>202.81309802877234</v>
      </c>
      <c r="G359" s="150">
        <f t="shared" si="42"/>
        <v>202.81309802877234</v>
      </c>
      <c r="H359" s="123">
        <f t="shared" si="42"/>
        <v>204.72360509625349</v>
      </c>
    </row>
    <row r="360" spans="2:9">
      <c r="B360" s="2" t="s">
        <v>70</v>
      </c>
      <c r="C360" s="2" t="s">
        <v>65</v>
      </c>
      <c r="D360" s="23" t="s">
        <v>71</v>
      </c>
      <c r="E360" s="16">
        <f t="shared" si="42"/>
        <v>108.80726020562861</v>
      </c>
      <c r="F360" s="16">
        <f t="shared" si="42"/>
        <v>110.93295365489203</v>
      </c>
      <c r="G360" s="150">
        <f t="shared" si="42"/>
        <v>110.93295365489203</v>
      </c>
      <c r="H360" s="123">
        <f t="shared" si="42"/>
        <v>113.890189903365</v>
      </c>
    </row>
    <row r="361" spans="2:9">
      <c r="B361" s="2" t="s">
        <v>70</v>
      </c>
      <c r="C361" s="2" t="s">
        <v>68</v>
      </c>
      <c r="D361" s="23" t="s">
        <v>71</v>
      </c>
      <c r="E361" s="16">
        <f t="shared" si="42"/>
        <v>109.75407397839629</v>
      </c>
      <c r="F361" s="16">
        <f t="shared" si="42"/>
        <v>111.89990378595716</v>
      </c>
      <c r="G361" s="150">
        <f t="shared" si="42"/>
        <v>111.89990378595716</v>
      </c>
      <c r="H361" s="123">
        <f t="shared" si="42"/>
        <v>114.86727706453175</v>
      </c>
    </row>
    <row r="362" spans="2:9">
      <c r="B362" s="2" t="s">
        <v>70</v>
      </c>
      <c r="C362" s="2" t="s">
        <v>69</v>
      </c>
      <c r="D362" s="23" t="s">
        <v>71</v>
      </c>
      <c r="E362" s="16">
        <f t="shared" si="42"/>
        <v>120.32535757094234</v>
      </c>
      <c r="F362" s="16">
        <f t="shared" si="42"/>
        <v>123.19315959368423</v>
      </c>
      <c r="G362" s="150">
        <f t="shared" si="42"/>
        <v>123.19315959368423</v>
      </c>
      <c r="H362" s="123">
        <f t="shared" si="42"/>
        <v>125.57067881581598</v>
      </c>
    </row>
    <row r="363" spans="2:9">
      <c r="B363" s="241" t="s">
        <v>77</v>
      </c>
      <c r="C363" s="242"/>
      <c r="D363" s="242"/>
      <c r="E363" s="242"/>
      <c r="F363" s="242"/>
      <c r="G363" s="242"/>
      <c r="H363" s="242"/>
      <c r="I363" t="s">
        <v>78</v>
      </c>
    </row>
    <row r="364" spans="2:9">
      <c r="B364" s="2" t="s">
        <v>64</v>
      </c>
      <c r="C364" s="2" t="s">
        <v>65</v>
      </c>
      <c r="D364" s="2"/>
      <c r="E364" s="16">
        <f>E350+E357</f>
        <v>2098.5715250273147</v>
      </c>
      <c r="F364" s="16">
        <f t="shared" ref="F364:H364" si="43">F350+F357</f>
        <v>1636.6325074732435</v>
      </c>
      <c r="G364" s="150">
        <f t="shared" si="43"/>
        <v>1045.2147691312514</v>
      </c>
      <c r="H364" s="123">
        <f t="shared" si="43"/>
        <v>968.38047106887677</v>
      </c>
    </row>
    <row r="365" spans="2:9">
      <c r="B365" s="2" t="s">
        <v>64</v>
      </c>
      <c r="C365" s="2" t="s">
        <v>68</v>
      </c>
      <c r="D365" s="2"/>
      <c r="E365" s="16">
        <f t="shared" ref="E365:H369" si="44">E351+E358</f>
        <v>2090.1457942795705</v>
      </c>
      <c r="F365" s="16">
        <f t="shared" si="44"/>
        <v>1620.0229309908982</v>
      </c>
      <c r="G365" s="150">
        <f t="shared" si="44"/>
        <v>1025.4636609162249</v>
      </c>
      <c r="H365" s="123">
        <f t="shared" si="44"/>
        <v>965.51425163585691</v>
      </c>
    </row>
    <row r="366" spans="2:9">
      <c r="B366" s="2" t="s">
        <v>64</v>
      </c>
      <c r="C366" s="2" t="s">
        <v>69</v>
      </c>
      <c r="D366" s="2"/>
      <c r="E366" s="16">
        <f t="shared" si="44"/>
        <v>2158.5031397654739</v>
      </c>
      <c r="F366" s="16">
        <f t="shared" si="44"/>
        <v>1686.2881602320986</v>
      </c>
      <c r="G366" s="150">
        <f t="shared" si="44"/>
        <v>1081.0934659538073</v>
      </c>
      <c r="H366" s="123">
        <f t="shared" si="44"/>
        <v>1001.4691132126418</v>
      </c>
    </row>
    <row r="367" spans="2:9">
      <c r="B367" s="2" t="s">
        <v>70</v>
      </c>
      <c r="C367" s="2" t="s">
        <v>65</v>
      </c>
      <c r="D367" s="2"/>
      <c r="E367" s="16">
        <f t="shared" si="44"/>
        <v>2154.6237537431643</v>
      </c>
      <c r="F367" s="16">
        <f t="shared" si="44"/>
        <v>1614.1614735056858</v>
      </c>
      <c r="G367" s="150">
        <f t="shared" si="44"/>
        <v>999.85146606485114</v>
      </c>
      <c r="H367" s="123">
        <f t="shared" si="44"/>
        <v>922.6180109787847</v>
      </c>
    </row>
    <row r="368" spans="2:9">
      <c r="B368" s="2" t="s">
        <v>70</v>
      </c>
      <c r="C368" s="2" t="s">
        <v>68</v>
      </c>
      <c r="D368" s="2"/>
      <c r="E368" s="16">
        <f t="shared" si="44"/>
        <v>2233.6595802221063</v>
      </c>
      <c r="F368" s="16">
        <f t="shared" si="44"/>
        <v>1657.8347786530435</v>
      </c>
      <c r="G368" s="150">
        <f t="shared" si="44"/>
        <v>993.55441573736391</v>
      </c>
      <c r="H368" s="123">
        <f t="shared" si="44"/>
        <v>926.9907723868431</v>
      </c>
    </row>
    <row r="369" spans="2:14">
      <c r="B369" s="2" t="s">
        <v>70</v>
      </c>
      <c r="C369" s="2" t="s">
        <v>69</v>
      </c>
      <c r="D369" s="2"/>
      <c r="E369" s="16">
        <f t="shared" si="44"/>
        <v>2213.792239665539</v>
      </c>
      <c r="F369" s="16">
        <f t="shared" si="44"/>
        <v>1661.4473400608058</v>
      </c>
      <c r="G369" s="150">
        <f t="shared" si="44"/>
        <v>1032.8464512838127</v>
      </c>
      <c r="H369" s="123">
        <f t="shared" si="44"/>
        <v>974.85749638603465</v>
      </c>
    </row>
    <row r="370" spans="2:14">
      <c r="B370" s="251" t="s">
        <v>77</v>
      </c>
      <c r="C370" s="251"/>
      <c r="D370" s="251"/>
      <c r="E370" s="251"/>
      <c r="F370" s="251"/>
      <c r="G370" s="251"/>
      <c r="H370" s="251"/>
      <c r="I370" t="s">
        <v>79</v>
      </c>
    </row>
    <row r="371" spans="2:14">
      <c r="B371" s="2" t="s">
        <v>80</v>
      </c>
      <c r="C371" s="2" t="s">
        <v>65</v>
      </c>
      <c r="D371" s="2"/>
      <c r="E371" s="16">
        <f>E364+E367</f>
        <v>4253.1952787704795</v>
      </c>
      <c r="F371" s="16">
        <f t="shared" ref="F371:H371" si="45">F364+F367</f>
        <v>3250.7939809789295</v>
      </c>
      <c r="G371" s="150">
        <f t="shared" si="45"/>
        <v>2045.0662351961025</v>
      </c>
      <c r="H371" s="123">
        <f t="shared" si="45"/>
        <v>1890.9984820476616</v>
      </c>
    </row>
    <row r="372" spans="2:14">
      <c r="B372" s="2" t="s">
        <v>80</v>
      </c>
      <c r="C372" s="2" t="s">
        <v>68</v>
      </c>
      <c r="D372" s="2"/>
      <c r="E372" s="16">
        <f t="shared" ref="E372:H373" si="46">E365+E368</f>
        <v>4323.8053745016769</v>
      </c>
      <c r="F372" s="16">
        <f t="shared" si="46"/>
        <v>3277.8577096439417</v>
      </c>
      <c r="G372" s="150">
        <f t="shared" si="46"/>
        <v>2019.0180766535887</v>
      </c>
      <c r="H372" s="123">
        <f t="shared" si="46"/>
        <v>1892.5050240227001</v>
      </c>
    </row>
    <row r="373" spans="2:14">
      <c r="B373" s="2" t="s">
        <v>80</v>
      </c>
      <c r="C373" s="2" t="s">
        <v>69</v>
      </c>
      <c r="D373" s="2"/>
      <c r="E373" s="16">
        <f t="shared" si="46"/>
        <v>4372.2953794310124</v>
      </c>
      <c r="F373" s="16">
        <f t="shared" si="46"/>
        <v>3347.7355002929044</v>
      </c>
      <c r="G373" s="150">
        <f t="shared" si="46"/>
        <v>2113.9399172376197</v>
      </c>
      <c r="H373" s="123">
        <f t="shared" si="46"/>
        <v>1976.3266095986764</v>
      </c>
    </row>
    <row r="374" spans="2:14">
      <c r="D374" s="12"/>
      <c r="E374" s="26"/>
      <c r="F374" s="26"/>
      <c r="G374" s="26"/>
      <c r="H374" s="124"/>
    </row>
    <row r="375" spans="2:14">
      <c r="B375" s="81" t="s">
        <v>30</v>
      </c>
      <c r="C375" s="82"/>
      <c r="D375" s="82"/>
      <c r="E375" s="93"/>
      <c r="F375" s="93"/>
      <c r="G375" s="93"/>
      <c r="H375" s="139"/>
    </row>
    <row r="376" spans="2:14" ht="25.5">
      <c r="B376" s="2"/>
      <c r="C376" s="2"/>
      <c r="D376" s="2"/>
      <c r="E376" s="24" t="s">
        <v>50</v>
      </c>
      <c r="F376" s="24" t="s">
        <v>51</v>
      </c>
      <c r="G376" s="146" t="s">
        <v>52</v>
      </c>
      <c r="H376" s="117" t="s">
        <v>53</v>
      </c>
      <c r="I376" t="s">
        <v>128</v>
      </c>
    </row>
    <row r="377" spans="2:14">
      <c r="B377" s="5"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 t="s">
        <v>64</v>
      </c>
      <c r="C379" s="2" t="s">
        <v>65</v>
      </c>
      <c r="D379" s="2"/>
      <c r="E379" s="16">
        <f t="shared" ref="E379:H384" si="47">E364-E38</f>
        <v>10.564422651036239</v>
      </c>
      <c r="F379" s="16">
        <f t="shared" si="47"/>
        <v>8.8506318332324554</v>
      </c>
      <c r="G379" s="150">
        <f t="shared" si="47"/>
        <v>6.6080212039812523</v>
      </c>
      <c r="H379" s="123">
        <f t="shared" si="47"/>
        <v>7.2672225508600832</v>
      </c>
      <c r="J379" s="13"/>
      <c r="K379" s="13"/>
      <c r="L379" s="13"/>
      <c r="M379" s="13"/>
      <c r="N379" s="13"/>
    </row>
    <row r="380" spans="2:14">
      <c r="B380" s="2" t="s">
        <v>64</v>
      </c>
      <c r="C380" s="2" t="s">
        <v>68</v>
      </c>
      <c r="D380" s="2"/>
      <c r="E380" s="16">
        <f t="shared" si="47"/>
        <v>13.313378937147718</v>
      </c>
      <c r="F380" s="16">
        <f t="shared" si="47"/>
        <v>6.6623745855836205</v>
      </c>
      <c r="G380" s="150">
        <f t="shared" si="47"/>
        <v>-1.5673784838204483</v>
      </c>
      <c r="H380" s="123">
        <f t="shared" si="47"/>
        <v>-8.3238510963826684</v>
      </c>
      <c r="J380" s="13"/>
      <c r="K380" s="13"/>
      <c r="L380" s="13"/>
      <c r="M380" s="13"/>
      <c r="N380" s="13"/>
    </row>
    <row r="381" spans="2:14">
      <c r="B381" s="2" t="s">
        <v>64</v>
      </c>
      <c r="C381" s="2" t="s">
        <v>69</v>
      </c>
      <c r="D381" s="2"/>
      <c r="E381" s="16">
        <f t="shared" si="47"/>
        <v>-53.733853289279523</v>
      </c>
      <c r="F381" s="16">
        <f t="shared" si="47"/>
        <v>-41.761667380402969</v>
      </c>
      <c r="G381" s="150">
        <f t="shared" si="47"/>
        <v>-26.438479338558182</v>
      </c>
      <c r="H381" s="123">
        <f t="shared" si="47"/>
        <v>-24.292079938935785</v>
      </c>
      <c r="J381" s="13"/>
      <c r="K381" s="13"/>
      <c r="L381" s="13"/>
      <c r="M381" s="13"/>
      <c r="N381" s="13"/>
    </row>
    <row r="382" spans="2:14">
      <c r="B382" s="2" t="s">
        <v>70</v>
      </c>
      <c r="C382" s="2" t="s">
        <v>65</v>
      </c>
      <c r="D382" s="2"/>
      <c r="E382" s="16">
        <f t="shared" si="47"/>
        <v>12.720663306859478</v>
      </c>
      <c r="F382" s="16">
        <f t="shared" si="47"/>
        <v>10.470500533218001</v>
      </c>
      <c r="G382" s="150">
        <f t="shared" si="47"/>
        <v>8.1059015622512334</v>
      </c>
      <c r="H382" s="123">
        <f t="shared" si="47"/>
        <v>2.6883006430769001</v>
      </c>
      <c r="J382" s="13"/>
      <c r="K382" s="13"/>
      <c r="L382" s="13"/>
      <c r="M382" s="13"/>
      <c r="N382" s="13"/>
    </row>
    <row r="383" spans="2:14">
      <c r="B383" s="2" t="s">
        <v>70</v>
      </c>
      <c r="C383" s="2" t="s">
        <v>68</v>
      </c>
      <c r="D383" s="2"/>
      <c r="E383" s="16">
        <f t="shared" si="47"/>
        <v>7.257921669361167E-2</v>
      </c>
      <c r="F383" s="16">
        <f t="shared" si="47"/>
        <v>-6.055152756409143</v>
      </c>
      <c r="G383" s="150">
        <f t="shared" si="47"/>
        <v>-14.220029296120515</v>
      </c>
      <c r="H383" s="123">
        <f t="shared" si="47"/>
        <v>-6.1641928808303419</v>
      </c>
      <c r="J383" s="13"/>
      <c r="K383" s="13"/>
      <c r="L383" s="13"/>
      <c r="M383" s="13"/>
      <c r="N383" s="13"/>
    </row>
    <row r="384" spans="2:14">
      <c r="B384" s="2" t="s">
        <v>70</v>
      </c>
      <c r="C384" s="2" t="s">
        <v>69</v>
      </c>
      <c r="D384" s="2"/>
      <c r="E384" s="16">
        <f t="shared" si="47"/>
        <v>-55.044216936679732</v>
      </c>
      <c r="F384" s="16">
        <f t="shared" si="47"/>
        <v>-41.068702176811712</v>
      </c>
      <c r="G384" s="150">
        <f t="shared" si="47"/>
        <v>-25.186349121276862</v>
      </c>
      <c r="H384" s="123">
        <f t="shared" si="47"/>
        <v>-7.3491510110595755</v>
      </c>
      <c r="J384" s="13"/>
      <c r="K384" s="13"/>
      <c r="L384" s="13"/>
      <c r="M384" s="13"/>
      <c r="N384" s="13"/>
    </row>
    <row r="385" spans="2:14">
      <c r="B385" s="251" t="s">
        <v>77</v>
      </c>
      <c r="C385" s="251"/>
      <c r="D385" s="251"/>
      <c r="E385" s="251"/>
      <c r="F385" s="251"/>
      <c r="G385" s="251"/>
      <c r="H385" s="251"/>
      <c r="J385" s="13"/>
      <c r="K385" s="13"/>
      <c r="L385" s="13"/>
      <c r="M385" s="13"/>
      <c r="N385" s="13"/>
    </row>
    <row r="386" spans="2:14">
      <c r="B386" s="2" t="s">
        <v>80</v>
      </c>
      <c r="C386" s="2" t="s">
        <v>65</v>
      </c>
      <c r="D386" s="2"/>
      <c r="E386" s="16">
        <f>E379+E382</f>
        <v>23.285085957895717</v>
      </c>
      <c r="F386" s="16">
        <f t="shared" ref="F386:H388" si="48">F379+F382</f>
        <v>19.321132366450456</v>
      </c>
      <c r="G386" s="150">
        <f t="shared" si="48"/>
        <v>14.713922766232486</v>
      </c>
      <c r="H386" s="123">
        <f t="shared" si="48"/>
        <v>9.9555231939369833</v>
      </c>
      <c r="J386" s="13"/>
      <c r="K386" s="13"/>
      <c r="L386" s="13"/>
      <c r="M386" s="13"/>
      <c r="N386" s="13"/>
    </row>
    <row r="387" spans="2:14">
      <c r="B387" s="2" t="s">
        <v>80</v>
      </c>
      <c r="C387" s="2" t="s">
        <v>68</v>
      </c>
      <c r="D387" s="2"/>
      <c r="E387" s="16">
        <f>E380+E383</f>
        <v>13.385958153841329</v>
      </c>
      <c r="F387" s="16">
        <f t="shared" si="48"/>
        <v>0.60722182917447753</v>
      </c>
      <c r="G387" s="150">
        <f t="shared" si="48"/>
        <v>-15.787407779940963</v>
      </c>
      <c r="H387" s="123">
        <f t="shared" si="48"/>
        <v>-14.48804397721301</v>
      </c>
      <c r="J387" s="13"/>
      <c r="K387" s="13"/>
      <c r="L387" s="13"/>
      <c r="M387" s="13"/>
      <c r="N387" s="13"/>
    </row>
    <row r="388" spans="2:14">
      <c r="B388" s="2" t="s">
        <v>80</v>
      </c>
      <c r="C388" s="2" t="s">
        <v>69</v>
      </c>
      <c r="D388" s="2"/>
      <c r="E388" s="16">
        <f>E381+E384</f>
        <v>-108.77807022595925</v>
      </c>
      <c r="F388" s="16">
        <f t="shared" si="48"/>
        <v>-82.830369557214681</v>
      </c>
      <c r="G388" s="150">
        <f t="shared" si="48"/>
        <v>-51.624828459835044</v>
      </c>
      <c r="H388" s="123">
        <f t="shared" si="48"/>
        <v>-31.641230949995361</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7799F-A3CA-4DCE-9274-BC2A463C7869}">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149</v>
      </c>
      <c r="H2" s="114"/>
    </row>
    <row r="3" spans="1:9" s="66" customFormat="1">
      <c r="A3" s="65" t="s">
        <v>49</v>
      </c>
      <c r="B3" s="65"/>
      <c r="C3" s="65"/>
      <c r="H3" s="115"/>
    </row>
    <row r="4" spans="1:9">
      <c r="A4" s="8"/>
      <c r="B4" s="8"/>
      <c r="C4" s="8"/>
    </row>
    <row r="5" spans="1:9" ht="25.5">
      <c r="A5" s="2"/>
      <c r="B5" s="2"/>
      <c r="C5" s="2"/>
      <c r="D5" s="2"/>
      <c r="E5" s="24" t="s">
        <v>50</v>
      </c>
      <c r="F5" s="24" t="s">
        <v>51</v>
      </c>
      <c r="G5" s="146" t="s">
        <v>52</v>
      </c>
      <c r="H5" s="117" t="s">
        <v>53</v>
      </c>
    </row>
    <row r="6" spans="1:9">
      <c r="A6" s="38" t="s">
        <v>54</v>
      </c>
      <c r="B6" s="5" t="s">
        <v>55</v>
      </c>
      <c r="C6" s="5" t="s">
        <v>56</v>
      </c>
      <c r="D6" s="5" t="s">
        <v>57</v>
      </c>
      <c r="E6" s="22" t="s">
        <v>58</v>
      </c>
      <c r="F6" s="22" t="s">
        <v>59</v>
      </c>
      <c r="G6" s="147" t="s">
        <v>60</v>
      </c>
      <c r="H6" s="118" t="s">
        <v>61</v>
      </c>
      <c r="I6" t="s">
        <v>62</v>
      </c>
    </row>
    <row r="7" spans="1:9" ht="13.5" customHeight="1">
      <c r="A7" s="40" t="s">
        <v>150</v>
      </c>
      <c r="B7" s="2"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0.67262430711511467</v>
      </c>
      <c r="F7" s="48" cm="1">
        <f t="array" ref="F7">INDEX('Regional Cap levels'!$F$361:$J$528,MATCH($A7&amp;$B7&amp;$C7&amp;$D7,'Regional Cap levels'!$B$361:$B$528&amp;'Regional Cap levels'!$C$361:$C$528&amp;'Regional Cap levels'!$D$361:$D$528&amp;'Regional Cap levels'!$E$361:$E$528,0),MATCH(F$6,'Regional Cap levels'!$F$360:$J$360,0))</f>
        <v>0.50208980845785389</v>
      </c>
      <c r="G7" s="148" cm="1">
        <f t="array" ref="G7">INDEX('Regional Cap levels'!$F$361:$J$528,MATCH($A7&amp;$B7&amp;$C7&amp;$D7,'Regional Cap levels'!$B$361:$B$528&amp;'Regional Cap levels'!$C$361:$C$528&amp;'Regional Cap levels'!$D$361:$D$528&amp;'Regional Cap levels'!$E$361:$E$528,0),MATCH(G$6,'Regional Cap levels'!$F$360:$J$360,0))</f>
        <v>0.29607502302748301</v>
      </c>
      <c r="H7" s="119" cm="1">
        <f t="array" ref="H7">INDEX('Regional Cap levels'!$F$361:$J$528,MATCH($A7&amp;$B7&amp;$C7&amp;$D7,'Regional Cap levels'!$B$361:$B$528&amp;'Regional Cap levels'!$C$361:$C$528&amp;'Regional Cap levels'!$D$361:$D$528&amp;'Regional Cap levels'!$E$361:$E$528,0),MATCH(H$6,'Regional Cap levels'!$F$360:$J$360,0))</f>
        <v>0.26852310127521717</v>
      </c>
      <c r="I7" s="8" t="s">
        <v>67</v>
      </c>
    </row>
    <row r="8" spans="1:9" ht="13.5" customHeight="1">
      <c r="A8" s="40" t="s">
        <v>150</v>
      </c>
      <c r="B8" s="2"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0.66223854928750825</v>
      </c>
      <c r="F8" s="48" cm="1">
        <f t="array" ref="F8">INDEX('Regional Cap levels'!$F$361:$J$528,MATCH($A8&amp;$B8&amp;$C8&amp;$D8,'Regional Cap levels'!$B$361:$B$528&amp;'Regional Cap levels'!$C$361:$C$528&amp;'Regional Cap levels'!$D$361:$D$528&amp;'Regional Cap levels'!$E$361:$E$528,0),MATCH(F$6,'Regional Cap levels'!$F$360:$J$360,0))</f>
        <v>0.49052458294954332</v>
      </c>
      <c r="G8" s="148" cm="1">
        <f t="array" ref="G8">INDEX('Regional Cap levels'!$F$361:$J$528,MATCH($A8&amp;$B8&amp;$C8&amp;$D8,'Regional Cap levels'!$B$361:$B$528&amp;'Regional Cap levels'!$C$361:$C$528&amp;'Regional Cap levels'!$D$361:$D$528&amp;'Regional Cap levels'!$E$361:$E$528,0),MATCH(G$6,'Regional Cap levels'!$F$360:$J$360,0))</f>
        <v>0.2855048131268485</v>
      </c>
      <c r="H8" s="119" cm="1">
        <f t="array" ref="H8">INDEX('Regional Cap levels'!$F$361:$J$528,MATCH($A8&amp;$B8&amp;$C8&amp;$D8,'Regional Cap levels'!$B$361:$B$528&amp;'Regional Cap levels'!$C$361:$C$528&amp;'Regional Cap levels'!$D$361:$D$528&amp;'Regional Cap levels'!$E$361:$E$528,0),MATCH(H$6,'Regional Cap levels'!$F$360:$J$360,0))</f>
        <v>0.26418634036866229</v>
      </c>
    </row>
    <row r="9" spans="1:9" ht="13.5" customHeight="1">
      <c r="A9" s="40" t="s">
        <v>150</v>
      </c>
      <c r="B9" s="2"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0.70843971696440922</v>
      </c>
      <c r="F9" s="48" cm="1">
        <f t="array" ref="F9">INDEX('Regional Cap levels'!$F$361:$J$528,MATCH($A9&amp;$B9&amp;$C9&amp;$D9,'Regional Cap levels'!$B$361:$B$528&amp;'Regional Cap levels'!$C$361:$C$528&amp;'Regional Cap levels'!$D$361:$D$528&amp;'Regional Cap levels'!$E$361:$E$528,0),MATCH(F$6,'Regional Cap levels'!$F$360:$J$360,0))</f>
        <v>0.52883187671151044</v>
      </c>
      <c r="G9" s="148" cm="1">
        <f t="array" ref="G9">INDEX('Regional Cap levels'!$F$361:$J$528,MATCH($A9&amp;$B9&amp;$C9&amp;$D9,'Regional Cap levels'!$B$361:$B$528&amp;'Regional Cap levels'!$C$361:$C$528&amp;'Regional Cap levels'!$D$361:$D$528&amp;'Regional Cap levels'!$E$361:$E$528,0),MATCH(G$6,'Regional Cap levels'!$F$360:$J$360,0))</f>
        <v>0.31185757038109635</v>
      </c>
      <c r="H9" s="119" cm="1">
        <f t="array" ref="H9">INDEX('Regional Cap levels'!$F$361:$J$528,MATCH($A9&amp;$B9&amp;$C9&amp;$D9,'Regional Cap levels'!$B$361:$B$528&amp;'Regional Cap levels'!$C$361:$C$528&amp;'Regional Cap levels'!$D$361:$D$528&amp;'Regional Cap levels'!$E$361:$E$528,0),MATCH(H$6,'Regional Cap levels'!$F$360:$J$360,0))</f>
        <v>0.28265962986929766</v>
      </c>
    </row>
    <row r="10" spans="1:9" ht="13.5" customHeight="1">
      <c r="A10" s="40" t="s">
        <v>150</v>
      </c>
      <c r="B10" s="2"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0.17079667123479983</v>
      </c>
      <c r="F10" s="48" cm="1">
        <f t="array" ref="F10">INDEX('Regional Cap levels'!$F$361:$J$528,MATCH($A10&amp;$B10&amp;$C10&amp;$D10,'Regional Cap levels'!$B$361:$B$528&amp;'Regional Cap levels'!$C$361:$C$528&amp;'Regional Cap levels'!$D$361:$D$528&amp;'Regional Cap levels'!$E$361:$E$528,0),MATCH(F$6,'Regional Cap levels'!$F$360:$J$360,0))</f>
        <v>0.12531307558950913</v>
      </c>
      <c r="G10" s="148" cm="1">
        <f t="array" ref="G10">INDEX('Regional Cap levels'!$F$361:$J$528,MATCH($A10&amp;$B10&amp;$C10&amp;$D10,'Regional Cap levels'!$B$361:$B$528&amp;'Regional Cap levels'!$C$361:$C$528&amp;'Regional Cap levels'!$D$361:$D$528&amp;'Regional Cap levels'!$E$361:$E$528,0),MATCH(G$6,'Regional Cap levels'!$F$360:$J$360,0))</f>
        <v>7.4317624883686803E-2</v>
      </c>
      <c r="H10" s="119" cm="1">
        <f t="array" ref="H10">INDEX('Regional Cap levels'!$F$361:$J$528,MATCH($A10&amp;$B10&amp;$C10&amp;$D10,'Regional Cap levels'!$B$361:$B$528&amp;'Regional Cap levels'!$C$361:$C$528&amp;'Regional Cap levels'!$D$361:$D$528&amp;'Regional Cap levels'!$E$361:$E$528,0),MATCH(H$6,'Regional Cap levels'!$F$360:$J$360,0))</f>
        <v>6.8174717638034038E-2</v>
      </c>
    </row>
    <row r="11" spans="1:9" ht="13.5" customHeight="1">
      <c r="A11" s="40" t="s">
        <v>150</v>
      </c>
      <c r="B11" s="2"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0.17552217055358169</v>
      </c>
      <c r="F11" s="48" cm="1">
        <f t="array" ref="F11">INDEX('Regional Cap levels'!$F$361:$J$528,MATCH($A11&amp;$B11&amp;$C11&amp;$D11,'Regional Cap levels'!$B$361:$B$528&amp;'Regional Cap levels'!$C$361:$C$528&amp;'Regional Cap levels'!$D$361:$D$528&amp;'Regional Cap levels'!$E$361:$E$528,0),MATCH(F$6,'Regional Cap levels'!$F$360:$J$360,0))</f>
        <v>0.12747029203399507</v>
      </c>
      <c r="G11" s="148" cm="1">
        <f t="array" ref="G11">INDEX('Regional Cap levels'!$F$361:$J$528,MATCH($A11&amp;$B11&amp;$C11&amp;$D11,'Regional Cap levels'!$B$361:$B$528&amp;'Regional Cap levels'!$C$361:$C$528&amp;'Regional Cap levels'!$D$361:$D$528&amp;'Regional Cap levels'!$E$361:$E$528,0),MATCH(G$6,'Regional Cap levels'!$F$360:$J$360,0))</f>
        <v>7.2794001502664338E-2</v>
      </c>
      <c r="H11" s="119" cm="1">
        <f t="array" ref="H11">INDEX('Regional Cap levels'!$F$361:$J$528,MATCH($A11&amp;$B11&amp;$C11&amp;$D11,'Regional Cap levels'!$B$361:$B$528&amp;'Regional Cap levels'!$C$361:$C$528&amp;'Regional Cap levels'!$D$361:$D$528&amp;'Regional Cap levels'!$E$361:$E$528,0),MATCH(H$6,'Regional Cap levels'!$F$360:$J$360,0))</f>
        <v>6.5767503127843199E-2</v>
      </c>
    </row>
    <row r="12" spans="1:9" ht="13.5" customHeight="1">
      <c r="A12" s="40" t="s">
        <v>150</v>
      </c>
      <c r="B12" s="2"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0.17988989592939239</v>
      </c>
      <c r="F12" s="48" cm="1">
        <f t="array" ref="F12">INDEX('Regional Cap levels'!$F$361:$J$528,MATCH($A12&amp;$B12&amp;$C12&amp;$D12,'Regional Cap levels'!$B$361:$B$528&amp;'Regional Cap levels'!$C$361:$C$528&amp;'Regional Cap levels'!$D$361:$D$528&amp;'Regional Cap levels'!$E$361:$E$528,0),MATCH(F$6,'Regional Cap levels'!$F$360:$J$360,0))</f>
        <v>0.13198710437072608</v>
      </c>
      <c r="G12" s="148" cm="1">
        <f t="array" ref="G12">INDEX('Regional Cap levels'!$F$361:$J$528,MATCH($A12&amp;$B12&amp;$C12&amp;$D12,'Regional Cap levels'!$B$361:$B$528&amp;'Regional Cap levels'!$C$361:$C$528&amp;'Regional Cap levels'!$D$361:$D$528&amp;'Regional Cap levels'!$E$361:$E$528,0),MATCH(G$6,'Regional Cap levels'!$F$360:$J$360,0))</f>
        <v>7.8280167551348742E-2</v>
      </c>
      <c r="H12" s="119" cm="1">
        <f t="array" ref="H12">INDEX('Regional Cap levels'!$F$361:$J$528,MATCH($A12&amp;$B12&amp;$C12&amp;$D12,'Regional Cap levels'!$B$361:$B$528&amp;'Regional Cap levels'!$C$361:$C$528&amp;'Regional Cap levels'!$D$361:$D$528&amp;'Regional Cap levels'!$E$361:$E$528,0),MATCH(H$6,'Regional Cap levels'!$F$360:$J$360,0))</f>
        <v>7.175868308832356E-2</v>
      </c>
    </row>
    <row r="13" spans="1:9" ht="13.5" customHeight="1">
      <c r="A13" s="40" t="s">
        <v>150</v>
      </c>
      <c r="B13" s="2"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0.49146368148775327</v>
      </c>
      <c r="F13" s="48" cm="1">
        <f t="array" ref="F13">INDEX('Regional Cap levels'!$F$361:$J$528,MATCH($A13&amp;$B13&amp;$C13&amp;$D13,'Regional Cap levels'!$B$361:$B$528&amp;'Regional Cap levels'!$C$361:$C$528&amp;'Regional Cap levels'!$D$361:$D$528&amp;'Regional Cap levels'!$E$361:$E$528,0),MATCH(F$6,'Regional Cap levels'!$F$360:$J$360,0))</f>
        <v>0.53965202095067366</v>
      </c>
      <c r="G13" s="148" cm="1">
        <f t="array" ref="G13">INDEX('Regional Cap levels'!$F$361:$J$528,MATCH($A13&amp;$B13&amp;$C13&amp;$D13,'Regional Cap levels'!$B$361:$B$528&amp;'Regional Cap levels'!$C$361:$C$528&amp;'Regional Cap levels'!$D$361:$D$528&amp;'Regional Cap levels'!$E$361:$E$528,0),MATCH(G$6,'Regional Cap levels'!$F$360:$J$360,0))</f>
        <v>0.53965202095067366</v>
      </c>
      <c r="H13" s="119" cm="1">
        <f t="array" ref="H13">INDEX('Regional Cap levels'!$F$361:$J$528,MATCH($A13&amp;$B13&amp;$C13&amp;$D13,'Regional Cap levels'!$B$361:$B$528&amp;'Regional Cap levels'!$C$361:$C$528&amp;'Regional Cap levels'!$D$361:$D$528&amp;'Regional Cap levels'!$E$361:$E$528,0),MATCH(H$6,'Regional Cap levels'!$F$360:$J$360,0))</f>
        <v>0.54376615465300948</v>
      </c>
    </row>
    <row r="14" spans="1:9" ht="13.5" customHeight="1">
      <c r="A14" s="40" t="s">
        <v>150</v>
      </c>
      <c r="B14" s="2"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0.54186454360666314</v>
      </c>
      <c r="F14" s="48" cm="1">
        <f t="array" ref="F14">INDEX('Regional Cap levels'!$F$361:$J$528,MATCH($A14&amp;$B14&amp;$C14&amp;$D14,'Regional Cap levels'!$B$361:$B$528&amp;'Regional Cap levels'!$C$361:$C$528&amp;'Regional Cap levels'!$D$361:$D$528&amp;'Regional Cap levels'!$E$361:$E$528,0),MATCH(F$6,'Regional Cap levels'!$F$360:$J$360,0))</f>
        <v>0.59074983248396939</v>
      </c>
      <c r="G14" s="148" cm="1">
        <f t="array" ref="G14">INDEX('Regional Cap levels'!$F$361:$J$528,MATCH($A14&amp;$B14&amp;$C14&amp;$D14,'Regional Cap levels'!$B$361:$B$528&amp;'Regional Cap levels'!$C$361:$C$528&amp;'Regional Cap levels'!$D$361:$D$528&amp;'Regional Cap levels'!$E$361:$E$528,0),MATCH(G$6,'Regional Cap levels'!$F$360:$J$360,0))</f>
        <v>0.59074983248396939</v>
      </c>
      <c r="H14" s="119" cm="1">
        <f t="array" ref="H14">INDEX('Regional Cap levels'!$F$361:$J$528,MATCH($A14&amp;$B14&amp;$C14&amp;$D14,'Regional Cap levels'!$B$361:$B$528&amp;'Regional Cap levels'!$C$361:$C$528&amp;'Regional Cap levels'!$D$361:$D$528&amp;'Regional Cap levels'!$E$361:$E$528,0),MATCH(H$6,'Regional Cap levels'!$F$360:$J$360,0))</f>
        <v>0.61286916746184206</v>
      </c>
    </row>
    <row r="15" spans="1:9" ht="13.5" customHeight="1">
      <c r="A15" s="40" t="s">
        <v>150</v>
      </c>
      <c r="B15" s="2"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0.55339721108956286</v>
      </c>
      <c r="F15" s="48" cm="1">
        <f t="array" ref="F15">INDEX('Regional Cap levels'!$F$361:$J$528,MATCH($A15&amp;$B15&amp;$C15&amp;$D15,'Regional Cap levels'!$B$361:$B$528&amp;'Regional Cap levels'!$C$361:$C$528&amp;'Regional Cap levels'!$D$361:$D$528&amp;'Regional Cap levels'!$E$361:$E$528,0),MATCH(F$6,'Regional Cap levels'!$F$360:$J$360,0))</f>
        <v>0.60559487391907763</v>
      </c>
      <c r="G15" s="148" cm="1">
        <f t="array" ref="G15">INDEX('Regional Cap levels'!$F$361:$J$528,MATCH($A15&amp;$B15&amp;$C15&amp;$D15,'Regional Cap levels'!$B$361:$B$528&amp;'Regional Cap levels'!$C$361:$C$528&amp;'Regional Cap levels'!$D$361:$D$528&amp;'Regional Cap levels'!$E$361:$E$528,0),MATCH(G$6,'Regional Cap levels'!$F$360:$J$360,0))</f>
        <v>0.60559487391907763</v>
      </c>
      <c r="H15" s="119" cm="1">
        <f t="array" ref="H15">INDEX('Regional Cap levels'!$F$361:$J$528,MATCH($A15&amp;$B15&amp;$C15&amp;$D15,'Regional Cap levels'!$B$361:$B$528&amp;'Regional Cap levels'!$C$361:$C$528&amp;'Regional Cap levels'!$D$361:$D$528&amp;'Regional Cap levels'!$E$361:$E$528,0),MATCH(H$6,'Regional Cap levels'!$F$360:$J$360,0))</f>
        <v>0.61093473658305908</v>
      </c>
    </row>
    <row r="16" spans="1:9" ht="13.5" customHeight="1">
      <c r="A16" s="40" t="s">
        <v>150</v>
      </c>
      <c r="B16" s="2"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0.29622731485296344</v>
      </c>
    </row>
    <row r="17" spans="1:9" ht="13.5" customHeight="1">
      <c r="A17" s="40" t="s">
        <v>150</v>
      </c>
      <c r="B17" s="2"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0.40450676578840783</v>
      </c>
    </row>
    <row r="18" spans="1:9" ht="13.5" customHeight="1">
      <c r="A18" s="40" t="s">
        <v>150</v>
      </c>
      <c r="B18" s="2"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0.34994950435458422</v>
      </c>
    </row>
    <row r="19" spans="1:9" ht="13.5" customHeight="1">
      <c r="D19" s="12"/>
      <c r="E19" s="55"/>
      <c r="F19" s="55"/>
      <c r="G19" s="55"/>
      <c r="H19" s="120"/>
    </row>
    <row r="20" spans="1:9" ht="13.5" customHeight="1">
      <c r="B20" s="67" t="s">
        <v>72</v>
      </c>
      <c r="C20" s="68"/>
      <c r="D20" s="68"/>
      <c r="E20" s="68"/>
      <c r="F20" s="68"/>
      <c r="G20" s="68"/>
      <c r="H20" s="121"/>
    </row>
    <row r="21" spans="1:9" ht="28.5" customHeight="1">
      <c r="B21" s="2"/>
      <c r="C21" s="2"/>
      <c r="D21" s="2"/>
      <c r="E21" s="24" t="s">
        <v>50</v>
      </c>
      <c r="F21" s="24" t="s">
        <v>51</v>
      </c>
      <c r="G21" s="146" t="s">
        <v>52</v>
      </c>
      <c r="H21" s="117" t="s">
        <v>53</v>
      </c>
    </row>
    <row r="22" spans="1:9" ht="13.5" customHeight="1">
      <c r="B22" s="5"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 t="s">
        <v>64</v>
      </c>
      <c r="C24" s="2" t="s">
        <v>65</v>
      </c>
      <c r="D24" s="23" t="s">
        <v>66</v>
      </c>
      <c r="E24" s="69">
        <f>(E7*'TDCV Values'!$C$4)</f>
        <v>1950.6104906338326</v>
      </c>
      <c r="F24" s="69">
        <f>(F7*'TDCV Values'!$C$4)</f>
        <v>1456.0604445277763</v>
      </c>
      <c r="G24" s="149">
        <f>(G7*'TDCV Values'!$C$4)</f>
        <v>858.61756677970072</v>
      </c>
      <c r="H24" s="122">
        <f>(H7*'TDCV Values'!$D$4)</f>
        <v>778.71699369812984</v>
      </c>
    </row>
    <row r="25" spans="1:9" ht="13.5" customHeight="1">
      <c r="B25" s="2" t="s">
        <v>64</v>
      </c>
      <c r="C25" s="2" t="s">
        <v>68</v>
      </c>
      <c r="D25" s="23" t="s">
        <v>66</v>
      </c>
      <c r="E25" s="69">
        <f>(E8*'TDCV Values'!$C$4)</f>
        <v>1920.4917929337739</v>
      </c>
      <c r="F25" s="69">
        <f>(F8*'TDCV Values'!$C$4)</f>
        <v>1422.5212905536757</v>
      </c>
      <c r="G25" s="149">
        <f>(G8*'TDCV Values'!$C$4)</f>
        <v>827.96395806786063</v>
      </c>
      <c r="H25" s="122">
        <f>(H8*'TDCV Values'!$D$4)</f>
        <v>766.14038706912061</v>
      </c>
    </row>
    <row r="26" spans="1:9" ht="13.5" customHeight="1">
      <c r="B26" s="2" t="s">
        <v>64</v>
      </c>
      <c r="C26" s="2" t="s">
        <v>69</v>
      </c>
      <c r="D26" s="23" t="s">
        <v>66</v>
      </c>
      <c r="E26" s="69">
        <f>(E9*'TDCV Values'!$C$4)</f>
        <v>2054.4751791967869</v>
      </c>
      <c r="F26" s="69">
        <f>(F9*'TDCV Values'!$C$4)</f>
        <v>1533.6124424633804</v>
      </c>
      <c r="G26" s="149">
        <f>(G9*'TDCV Values'!$C$4)</f>
        <v>904.38695410517937</v>
      </c>
      <c r="H26" s="122">
        <f>(H9*'TDCV Values'!$D$4)</f>
        <v>819.71292662096323</v>
      </c>
    </row>
    <row r="27" spans="1:9" ht="13.5" customHeight="1">
      <c r="B27" s="2" t="s">
        <v>70</v>
      </c>
      <c r="C27" s="2" t="s">
        <v>65</v>
      </c>
      <c r="D27" s="23" t="s">
        <v>66</v>
      </c>
      <c r="E27" s="69">
        <f>(E10*'TDCV Values'!$C$5)</f>
        <v>2049.560054817598</v>
      </c>
      <c r="F27" s="69">
        <f>(F10*'TDCV Values'!$C$5)</f>
        <v>1503.7569070741097</v>
      </c>
      <c r="G27" s="149">
        <f>(G10*'TDCV Values'!$C$5)</f>
        <v>891.81149860424159</v>
      </c>
      <c r="H27" s="122">
        <f>(H10*'TDCV Values'!$D$5)</f>
        <v>818.09661165640841</v>
      </c>
    </row>
    <row r="28" spans="1:9" ht="13.5" customHeight="1">
      <c r="B28" s="2" t="s">
        <v>70</v>
      </c>
      <c r="C28" s="2" t="s">
        <v>68</v>
      </c>
      <c r="D28" s="23" t="s">
        <v>66</v>
      </c>
      <c r="E28" s="69">
        <f>(E11*'TDCV Values'!$C$5)</f>
        <v>2106.2660466429802</v>
      </c>
      <c r="F28" s="69">
        <f>(F11*'TDCV Values'!$C$5)</f>
        <v>1529.6435044079408</v>
      </c>
      <c r="G28" s="149">
        <f>(G11*'TDCV Values'!$C$5)</f>
        <v>873.52801803197201</v>
      </c>
      <c r="H28" s="122">
        <f>(H11*'TDCV Values'!$D$5)</f>
        <v>789.21003753411844</v>
      </c>
    </row>
    <row r="29" spans="1:9" ht="13.5" customHeight="1">
      <c r="B29" s="2" t="s">
        <v>70</v>
      </c>
      <c r="C29" s="2" t="s">
        <v>69</v>
      </c>
      <c r="D29" s="23" t="s">
        <v>66</v>
      </c>
      <c r="E29" s="69">
        <f>(E12*'TDCV Values'!$C$5)</f>
        <v>2158.6787511527086</v>
      </c>
      <c r="F29" s="69">
        <f>(F12*'TDCV Values'!$C$5)</f>
        <v>1583.8452524487129</v>
      </c>
      <c r="G29" s="149">
        <f>(G12*'TDCV Values'!$C$5)</f>
        <v>939.36201061618488</v>
      </c>
      <c r="H29" s="122">
        <f>(H12*'TDCV Values'!$D$5)</f>
        <v>861.10419705988272</v>
      </c>
    </row>
    <row r="30" spans="1:9" ht="13.5" customHeight="1">
      <c r="B30" s="241" t="s">
        <v>75</v>
      </c>
      <c r="C30" s="242"/>
      <c r="D30" s="242"/>
      <c r="E30" s="242"/>
      <c r="F30" s="242"/>
      <c r="G30" s="242"/>
      <c r="H30" s="242"/>
      <c r="I30" t="s">
        <v>76</v>
      </c>
    </row>
    <row r="31" spans="1:9" ht="13.5" customHeight="1">
      <c r="B31" s="2" t="s">
        <v>64</v>
      </c>
      <c r="C31" s="2" t="s">
        <v>65</v>
      </c>
      <c r="D31" s="23" t="s">
        <v>71</v>
      </c>
      <c r="E31" s="16">
        <f>E13*365</f>
        <v>179.38424374302994</v>
      </c>
      <c r="F31" s="16">
        <f t="shared" ref="F31:H31" si="0">F13*365</f>
        <v>196.97298764699588</v>
      </c>
      <c r="G31" s="150">
        <f t="shared" si="0"/>
        <v>196.97298764699588</v>
      </c>
      <c r="H31" s="123">
        <f t="shared" si="0"/>
        <v>198.47464644834847</v>
      </c>
    </row>
    <row r="32" spans="1:9" ht="13.5" customHeight="1">
      <c r="B32" s="2" t="s">
        <v>64</v>
      </c>
      <c r="C32" s="2" t="s">
        <v>68</v>
      </c>
      <c r="D32" s="23" t="s">
        <v>71</v>
      </c>
      <c r="E32" s="16">
        <f t="shared" ref="E32:H36" si="1">E14*365</f>
        <v>197.78055841643206</v>
      </c>
      <c r="F32" s="16">
        <f t="shared" si="1"/>
        <v>215.62368885664884</v>
      </c>
      <c r="G32" s="150">
        <f t="shared" si="1"/>
        <v>215.62368885664884</v>
      </c>
      <c r="H32" s="123">
        <f t="shared" si="1"/>
        <v>223.69724612357234</v>
      </c>
    </row>
    <row r="33" spans="2:9" ht="13.5" customHeight="1">
      <c r="B33" s="2" t="s">
        <v>64</v>
      </c>
      <c r="C33" s="2" t="s">
        <v>69</v>
      </c>
      <c r="D33" s="23" t="s">
        <v>71</v>
      </c>
      <c r="E33" s="16">
        <f t="shared" si="1"/>
        <v>201.98998204769043</v>
      </c>
      <c r="F33" s="16">
        <f t="shared" si="1"/>
        <v>221.04212898046333</v>
      </c>
      <c r="G33" s="150">
        <f t="shared" si="1"/>
        <v>221.04212898046333</v>
      </c>
      <c r="H33" s="123">
        <f t="shared" si="1"/>
        <v>222.99117885281657</v>
      </c>
    </row>
    <row r="34" spans="2:9" ht="13.5" customHeight="1">
      <c r="B34" s="2" t="s">
        <v>70</v>
      </c>
      <c r="C34" s="2" t="s">
        <v>65</v>
      </c>
      <c r="D34" s="23" t="s">
        <v>71</v>
      </c>
      <c r="E34" s="16">
        <f t="shared" si="1"/>
        <v>103.97092936909048</v>
      </c>
      <c r="F34" s="16">
        <f t="shared" si="1"/>
        <v>106.25787182977324</v>
      </c>
      <c r="G34" s="150">
        <f t="shared" si="1"/>
        <v>106.25787182977324</v>
      </c>
      <c r="H34" s="123">
        <f t="shared" si="1"/>
        <v>108.12296992133166</v>
      </c>
    </row>
    <row r="35" spans="2:9" ht="13.5" customHeight="1">
      <c r="B35" s="2" t="s">
        <v>70</v>
      </c>
      <c r="C35" s="2" t="s">
        <v>68</v>
      </c>
      <c r="D35" s="23" t="s">
        <v>71</v>
      </c>
      <c r="E35" s="16">
        <f t="shared" si="1"/>
        <v>136.9058156755768</v>
      </c>
      <c r="F35" s="16">
        <f t="shared" si="1"/>
        <v>137.96643218303919</v>
      </c>
      <c r="G35" s="150">
        <f t="shared" si="1"/>
        <v>137.96643218303919</v>
      </c>
      <c r="H35" s="123">
        <f t="shared" si="1"/>
        <v>147.64496951276885</v>
      </c>
    </row>
    <row r="36" spans="2:9" ht="13.5" customHeight="1">
      <c r="B36" s="2" t="s">
        <v>70</v>
      </c>
      <c r="C36" s="2" t="s">
        <v>69</v>
      </c>
      <c r="D36" s="23" t="s">
        <v>71</v>
      </c>
      <c r="E36" s="16">
        <f t="shared" si="1"/>
        <v>122.41270806287491</v>
      </c>
      <c r="F36" s="16">
        <f t="shared" si="1"/>
        <v>125.33564757652866</v>
      </c>
      <c r="G36" s="150">
        <f t="shared" si="1"/>
        <v>125.33564757652866</v>
      </c>
      <c r="H36" s="123">
        <f t="shared" si="1"/>
        <v>127.73156908942325</v>
      </c>
    </row>
    <row r="37" spans="2:9" ht="13.5" customHeight="1">
      <c r="B37" s="241" t="s">
        <v>77</v>
      </c>
      <c r="C37" s="242"/>
      <c r="D37" s="242"/>
      <c r="E37" s="242"/>
      <c r="F37" s="242"/>
      <c r="G37" s="242"/>
      <c r="H37" s="242"/>
      <c r="I37" t="s">
        <v>78</v>
      </c>
    </row>
    <row r="38" spans="2:9" ht="13.5" customHeight="1">
      <c r="B38" s="2" t="s">
        <v>64</v>
      </c>
      <c r="C38" s="2" t="s">
        <v>65</v>
      </c>
      <c r="D38" s="2"/>
      <c r="E38" s="16">
        <f t="shared" ref="E38:H43" si="2">E24+E31</f>
        <v>2129.9947343768627</v>
      </c>
      <c r="F38" s="16">
        <f t="shared" si="2"/>
        <v>1653.0334321747723</v>
      </c>
      <c r="G38" s="150">
        <f t="shared" si="2"/>
        <v>1055.5905544266966</v>
      </c>
      <c r="H38" s="123">
        <f t="shared" si="2"/>
        <v>977.19164014647833</v>
      </c>
    </row>
    <row r="39" spans="2:9" ht="13.5" customHeight="1">
      <c r="B39" s="2" t="s">
        <v>64</v>
      </c>
      <c r="C39" s="2" t="s">
        <v>68</v>
      </c>
      <c r="D39" s="2"/>
      <c r="E39" s="16">
        <f t="shared" si="2"/>
        <v>2118.272351350206</v>
      </c>
      <c r="F39" s="16">
        <f t="shared" si="2"/>
        <v>1638.1449794103246</v>
      </c>
      <c r="G39" s="150">
        <f t="shared" si="2"/>
        <v>1043.5876469245095</v>
      </c>
      <c r="H39" s="123">
        <f t="shared" si="2"/>
        <v>989.83763319269292</v>
      </c>
    </row>
    <row r="40" spans="2:9" ht="13.5" customHeight="1">
      <c r="B40" s="2" t="s">
        <v>64</v>
      </c>
      <c r="C40" s="2" t="s">
        <v>69</v>
      </c>
      <c r="D40" s="2"/>
      <c r="E40" s="16">
        <f t="shared" si="2"/>
        <v>2256.4651612444773</v>
      </c>
      <c r="F40" s="16">
        <f t="shared" si="2"/>
        <v>1754.6545714438437</v>
      </c>
      <c r="G40" s="150">
        <f t="shared" si="2"/>
        <v>1125.4290830856428</v>
      </c>
      <c r="H40" s="123">
        <f t="shared" si="2"/>
        <v>1042.7041054737797</v>
      </c>
    </row>
    <row r="41" spans="2:9" ht="13.5" customHeight="1">
      <c r="B41" s="2" t="s">
        <v>70</v>
      </c>
      <c r="C41" s="2" t="s">
        <v>65</v>
      </c>
      <c r="D41" s="2"/>
      <c r="E41" s="16">
        <f t="shared" si="2"/>
        <v>2153.5309841866883</v>
      </c>
      <c r="F41" s="16">
        <f t="shared" si="2"/>
        <v>1610.0147789038829</v>
      </c>
      <c r="G41" s="150">
        <f t="shared" si="2"/>
        <v>998.06937043401479</v>
      </c>
      <c r="H41" s="123">
        <f t="shared" si="2"/>
        <v>926.21958157774009</v>
      </c>
    </row>
    <row r="42" spans="2:9" ht="13.5" customHeight="1">
      <c r="B42" s="2" t="s">
        <v>70</v>
      </c>
      <c r="C42" s="2" t="s">
        <v>68</v>
      </c>
      <c r="D42" s="2"/>
      <c r="E42" s="16">
        <f t="shared" si="2"/>
        <v>2243.171862318557</v>
      </c>
      <c r="F42" s="16">
        <f t="shared" si="2"/>
        <v>1667.6099365909799</v>
      </c>
      <c r="G42" s="150">
        <f t="shared" si="2"/>
        <v>1011.4944502150112</v>
      </c>
      <c r="H42" s="123">
        <f t="shared" si="2"/>
        <v>936.85500704688729</v>
      </c>
    </row>
    <row r="43" spans="2:9" ht="13.5" customHeight="1">
      <c r="B43" s="2" t="s">
        <v>70</v>
      </c>
      <c r="C43" s="2" t="s">
        <v>69</v>
      </c>
      <c r="D43" s="2"/>
      <c r="E43" s="16">
        <f t="shared" si="2"/>
        <v>2281.0914592155837</v>
      </c>
      <c r="F43" s="16">
        <f t="shared" si="2"/>
        <v>1709.1809000252415</v>
      </c>
      <c r="G43" s="150">
        <f t="shared" si="2"/>
        <v>1064.6976581927136</v>
      </c>
      <c r="H43" s="123">
        <f t="shared" si="2"/>
        <v>988.83576614930598</v>
      </c>
    </row>
    <row r="44" spans="2:9" ht="13.5" customHeight="1">
      <c r="B44" s="241" t="s">
        <v>77</v>
      </c>
      <c r="C44" s="242"/>
      <c r="D44" s="242"/>
      <c r="E44" s="242"/>
      <c r="F44" s="242"/>
      <c r="G44" s="242"/>
      <c r="H44" s="242"/>
      <c r="I44" t="s">
        <v>79</v>
      </c>
    </row>
    <row r="45" spans="2:9" ht="13.5" customHeight="1">
      <c r="B45" s="2" t="s">
        <v>80</v>
      </c>
      <c r="C45" s="2" t="s">
        <v>65</v>
      </c>
      <c r="D45" s="2"/>
      <c r="E45" s="16">
        <f>E38+E41</f>
        <v>4283.525718563551</v>
      </c>
      <c r="F45" s="16">
        <f t="shared" ref="F45:H45" si="3">F38+F41</f>
        <v>3263.0482110786552</v>
      </c>
      <c r="G45" s="150">
        <f t="shared" si="3"/>
        <v>2053.6599248607113</v>
      </c>
      <c r="H45" s="123">
        <f t="shared" si="3"/>
        <v>1903.4112217242184</v>
      </c>
    </row>
    <row r="46" spans="2:9" ht="13.5" customHeight="1">
      <c r="B46" s="2" t="s">
        <v>80</v>
      </c>
      <c r="C46" s="2" t="s">
        <v>68</v>
      </c>
      <c r="D46" s="2"/>
      <c r="E46" s="16">
        <f t="shared" ref="E46:H47" si="4">E39+E42</f>
        <v>4361.444213668763</v>
      </c>
      <c r="F46" s="16">
        <f t="shared" si="4"/>
        <v>3305.7549160013045</v>
      </c>
      <c r="G46" s="150">
        <f t="shared" si="4"/>
        <v>2055.0820971395206</v>
      </c>
      <c r="H46" s="123">
        <f t="shared" si="4"/>
        <v>1926.6926402395802</v>
      </c>
    </row>
    <row r="47" spans="2:9" ht="13.5" customHeight="1">
      <c r="B47" s="2" t="s">
        <v>80</v>
      </c>
      <c r="C47" s="2" t="s">
        <v>69</v>
      </c>
      <c r="D47" s="2"/>
      <c r="E47" s="16">
        <f t="shared" si="4"/>
        <v>4537.5566204600609</v>
      </c>
      <c r="F47" s="16">
        <f t="shared" si="4"/>
        <v>3463.835471469085</v>
      </c>
      <c r="G47" s="150">
        <f t="shared" si="4"/>
        <v>2190.1267412783563</v>
      </c>
      <c r="H47" s="123">
        <f t="shared" si="4"/>
        <v>2031.5398716230857</v>
      </c>
    </row>
    <row r="48" spans="2:9" ht="13.5" customHeight="1">
      <c r="E48" s="26"/>
      <c r="F48" s="26"/>
      <c r="G48" s="26"/>
      <c r="H48" s="124"/>
      <c r="I48" s="26"/>
    </row>
    <row r="49" spans="1:9" s="65" customFormat="1" ht="13.5" customHeight="1">
      <c r="A49" s="65" t="s">
        <v>81</v>
      </c>
      <c r="E49" s="70"/>
      <c r="F49" s="70"/>
      <c r="G49" s="70"/>
      <c r="H49" s="125"/>
      <c r="I49" s="70"/>
    </row>
    <row r="50" spans="1:9" ht="13.5" customHeight="1">
      <c r="E50" s="26"/>
      <c r="F50" s="26"/>
      <c r="G50" s="26"/>
      <c r="H50" s="124"/>
      <c r="I50" s="26"/>
    </row>
    <row r="51" spans="1:9" ht="13.5" customHeight="1">
      <c r="B51" s="8" t="s">
        <v>82</v>
      </c>
      <c r="D51" s="58">
        <v>8.77</v>
      </c>
      <c r="E51" s="26"/>
      <c r="F51" s="26"/>
      <c r="G51" s="26"/>
      <c r="H51" s="124"/>
    </row>
    <row r="52" spans="1:9" ht="13.5" customHeight="1">
      <c r="B52" s="8" t="s">
        <v>83</v>
      </c>
      <c r="D52" s="58">
        <f>D51/2</f>
        <v>4.3849999999999998</v>
      </c>
      <c r="E52" s="26"/>
      <c r="F52" s="26"/>
      <c r="G52" s="26"/>
      <c r="H52" s="124"/>
    </row>
    <row r="53" spans="1:9" ht="13.5" customHeight="1">
      <c r="B53" s="8" t="s">
        <v>84</v>
      </c>
      <c r="D53" s="58">
        <f>D51/2</f>
        <v>4.3849999999999998</v>
      </c>
      <c r="E53" s="26"/>
      <c r="F53" s="26"/>
      <c r="G53" s="26"/>
      <c r="H53" s="124"/>
    </row>
    <row r="54" spans="1:9" ht="13.5" customHeight="1">
      <c r="B54" s="8" t="s">
        <v>85</v>
      </c>
      <c r="D54" s="58">
        <f>D52/365</f>
        <v>1.2013698630136986E-2</v>
      </c>
      <c r="E54" s="26"/>
      <c r="F54" s="26"/>
      <c r="G54" s="26"/>
      <c r="H54" s="124"/>
    </row>
    <row r="55" spans="1:9" ht="13.5" customHeight="1">
      <c r="B55" s="8" t="s">
        <v>86</v>
      </c>
      <c r="D55" s="58">
        <f>D53/365</f>
        <v>1.2013698630136986E-2</v>
      </c>
      <c r="E55" s="26"/>
      <c r="F55" s="26"/>
      <c r="G55" s="26"/>
      <c r="H55" s="124"/>
    </row>
    <row r="56" spans="1:9" ht="13.5" customHeight="1">
      <c r="E56" s="26"/>
      <c r="F56" s="26"/>
      <c r="G56" s="26"/>
      <c r="H56" s="124"/>
    </row>
    <row r="57" spans="1:9" ht="13.5" customHeight="1">
      <c r="B57" s="8" t="s">
        <v>87</v>
      </c>
      <c r="E57" s="26"/>
      <c r="F57" s="26"/>
      <c r="G57" s="26"/>
      <c r="H57" s="124"/>
    </row>
    <row r="58" spans="1:9" ht="25.5">
      <c r="B58" s="2"/>
      <c r="C58" s="2"/>
      <c r="D58" s="2"/>
      <c r="E58" s="24" t="s">
        <v>50</v>
      </c>
      <c r="F58" s="24" t="s">
        <v>51</v>
      </c>
      <c r="G58" s="146" t="s">
        <v>52</v>
      </c>
      <c r="H58" s="117" t="s">
        <v>53</v>
      </c>
    </row>
    <row r="59" spans="1:9" ht="13.5" customHeight="1">
      <c r="B59" s="5" t="s">
        <v>55</v>
      </c>
      <c r="C59" s="5" t="s">
        <v>56</v>
      </c>
      <c r="D59" s="5" t="s">
        <v>57</v>
      </c>
      <c r="E59" s="22" t="s">
        <v>58</v>
      </c>
      <c r="F59" s="22" t="s">
        <v>59</v>
      </c>
      <c r="G59" s="147" t="s">
        <v>60</v>
      </c>
      <c r="H59" s="118" t="s">
        <v>61</v>
      </c>
      <c r="I59" t="s">
        <v>88</v>
      </c>
    </row>
    <row r="60" spans="1:9" ht="13.5" customHeight="1">
      <c r="B60" s="2" t="s">
        <v>64</v>
      </c>
      <c r="C60" s="2" t="s">
        <v>65</v>
      </c>
      <c r="D60" s="23" t="s">
        <v>66</v>
      </c>
      <c r="E60" s="71">
        <f t="shared" ref="E60:H66" si="5">E7</f>
        <v>0.67262430711511467</v>
      </c>
      <c r="F60" s="71">
        <f t="shared" si="5"/>
        <v>0.50208980845785389</v>
      </c>
      <c r="G60" s="151">
        <f t="shared" si="5"/>
        <v>0.29607502302748301</v>
      </c>
      <c r="H60" s="126">
        <f t="shared" si="5"/>
        <v>0.26852310127521717</v>
      </c>
    </row>
    <row r="61" spans="1:9" ht="13.5" customHeight="1">
      <c r="B61" s="2" t="s">
        <v>64</v>
      </c>
      <c r="C61" s="2" t="s">
        <v>68</v>
      </c>
      <c r="D61" s="23" t="s">
        <v>66</v>
      </c>
      <c r="E61" s="71">
        <f t="shared" si="5"/>
        <v>0.66223854928750825</v>
      </c>
      <c r="F61" s="71">
        <f t="shared" si="5"/>
        <v>0.49052458294954332</v>
      </c>
      <c r="G61" s="151">
        <f t="shared" si="5"/>
        <v>0.2855048131268485</v>
      </c>
      <c r="H61" s="126">
        <f t="shared" si="5"/>
        <v>0.26418634036866229</v>
      </c>
    </row>
    <row r="62" spans="1:9" ht="13.5" customHeight="1">
      <c r="B62" s="2" t="s">
        <v>64</v>
      </c>
      <c r="C62" s="2" t="s">
        <v>69</v>
      </c>
      <c r="D62" s="23" t="s">
        <v>66</v>
      </c>
      <c r="E62" s="71">
        <f t="shared" si="5"/>
        <v>0.70843971696440922</v>
      </c>
      <c r="F62" s="71">
        <f t="shared" si="5"/>
        <v>0.52883187671151044</v>
      </c>
      <c r="G62" s="151">
        <f t="shared" si="5"/>
        <v>0.31185757038109635</v>
      </c>
      <c r="H62" s="126">
        <f t="shared" si="5"/>
        <v>0.28265962986929766</v>
      </c>
    </row>
    <row r="63" spans="1:9" ht="13.5" customHeight="1">
      <c r="B63" s="2" t="s">
        <v>70</v>
      </c>
      <c r="C63" s="2" t="s">
        <v>65</v>
      </c>
      <c r="D63" s="23" t="s">
        <v>66</v>
      </c>
      <c r="E63" s="71">
        <f t="shared" si="5"/>
        <v>0.17079667123479983</v>
      </c>
      <c r="F63" s="71">
        <f t="shared" si="5"/>
        <v>0.12531307558950913</v>
      </c>
      <c r="G63" s="151">
        <f t="shared" si="5"/>
        <v>7.4317624883686803E-2</v>
      </c>
      <c r="H63" s="126">
        <f t="shared" si="5"/>
        <v>6.8174717638034038E-2</v>
      </c>
    </row>
    <row r="64" spans="1:9" ht="13.5" customHeight="1">
      <c r="B64" s="2" t="s">
        <v>70</v>
      </c>
      <c r="C64" s="2" t="s">
        <v>68</v>
      </c>
      <c r="D64" s="23" t="s">
        <v>66</v>
      </c>
      <c r="E64" s="71">
        <f t="shared" si="5"/>
        <v>0.17552217055358169</v>
      </c>
      <c r="F64" s="71">
        <f t="shared" si="5"/>
        <v>0.12747029203399507</v>
      </c>
      <c r="G64" s="151">
        <f t="shared" si="5"/>
        <v>7.2794001502664338E-2</v>
      </c>
      <c r="H64" s="126">
        <f t="shared" si="5"/>
        <v>6.5767503127843199E-2</v>
      </c>
    </row>
    <row r="65" spans="2:9" ht="13.5" customHeight="1">
      <c r="B65" s="2" t="s">
        <v>70</v>
      </c>
      <c r="C65" s="2" t="s">
        <v>69</v>
      </c>
      <c r="D65" s="23" t="s">
        <v>66</v>
      </c>
      <c r="E65" s="71">
        <f t="shared" si="5"/>
        <v>0.17988989592939239</v>
      </c>
      <c r="F65" s="71">
        <f t="shared" si="5"/>
        <v>0.13198710437072608</v>
      </c>
      <c r="G65" s="151">
        <f t="shared" si="5"/>
        <v>7.8280167551348742E-2</v>
      </c>
      <c r="H65" s="126">
        <f t="shared" si="5"/>
        <v>7.175868308832356E-2</v>
      </c>
    </row>
    <row r="66" spans="2:9" ht="13.5" customHeight="1">
      <c r="B66" s="2" t="s">
        <v>64</v>
      </c>
      <c r="C66" s="2" t="s">
        <v>65</v>
      </c>
      <c r="D66" s="23" t="s">
        <v>71</v>
      </c>
      <c r="E66" s="71">
        <f t="shared" si="5"/>
        <v>0.49146368148775327</v>
      </c>
      <c r="F66" s="71">
        <f t="shared" si="5"/>
        <v>0.53965202095067366</v>
      </c>
      <c r="G66" s="151">
        <f t="shared" si="5"/>
        <v>0.53965202095067366</v>
      </c>
      <c r="H66" s="126">
        <f t="shared" si="5"/>
        <v>0.54376615465300948</v>
      </c>
    </row>
    <row r="67" spans="2:9" ht="13.5" customHeight="1">
      <c r="B67" s="2" t="s">
        <v>64</v>
      </c>
      <c r="C67" s="2" t="s">
        <v>68</v>
      </c>
      <c r="D67" s="23" t="s">
        <v>71</v>
      </c>
      <c r="E67" s="72">
        <f>E14-$D$54</f>
        <v>0.52985084497652613</v>
      </c>
      <c r="F67" s="72">
        <f>F14-$D$54</f>
        <v>0.57873613385383238</v>
      </c>
      <c r="G67" s="152">
        <f>G14-$D$54</f>
        <v>0.57873613385383238</v>
      </c>
      <c r="H67" s="127">
        <f>H14-$D$54</f>
        <v>0.60085546883170504</v>
      </c>
    </row>
    <row r="68" spans="2:9" ht="13.5" customHeight="1">
      <c r="B68" s="2" t="s">
        <v>64</v>
      </c>
      <c r="C68" s="2" t="s">
        <v>69</v>
      </c>
      <c r="D68" s="23" t="s">
        <v>71</v>
      </c>
      <c r="E68" s="71">
        <f t="shared" ref="E68:H69" si="6">E15</f>
        <v>0.55339721108956286</v>
      </c>
      <c r="F68" s="71">
        <f t="shared" si="6"/>
        <v>0.60559487391907763</v>
      </c>
      <c r="G68" s="151">
        <f t="shared" si="6"/>
        <v>0.60559487391907763</v>
      </c>
      <c r="H68" s="126">
        <f t="shared" si="6"/>
        <v>0.61093473658305908</v>
      </c>
    </row>
    <row r="69" spans="2:9" ht="13.5" customHeight="1">
      <c r="B69" s="2" t="s">
        <v>70</v>
      </c>
      <c r="C69" s="2" t="s">
        <v>65</v>
      </c>
      <c r="D69" s="23" t="s">
        <v>71</v>
      </c>
      <c r="E69" s="71">
        <f t="shared" si="6"/>
        <v>0.28485186128517942</v>
      </c>
      <c r="F69" s="71">
        <f t="shared" si="6"/>
        <v>0.2911174570678719</v>
      </c>
      <c r="G69" s="151">
        <f t="shared" si="6"/>
        <v>0.2911174570678719</v>
      </c>
      <c r="H69" s="126">
        <f t="shared" si="6"/>
        <v>0.29622731485296344</v>
      </c>
    </row>
    <row r="70" spans="2:9" ht="13.5" customHeight="1">
      <c r="B70" s="2" t="s">
        <v>70</v>
      </c>
      <c r="C70" s="2" t="s">
        <v>68</v>
      </c>
      <c r="D70" s="23" t="s">
        <v>71</v>
      </c>
      <c r="E70" s="72">
        <f>E17-$D$55</f>
        <v>0.36307072787829264</v>
      </c>
      <c r="F70" s="72">
        <f>F17-$D$55</f>
        <v>0.36597652652887452</v>
      </c>
      <c r="G70" s="152">
        <f>G17-$D$55</f>
        <v>0.36597652652887452</v>
      </c>
      <c r="H70" s="127">
        <f>H17-$D$55</f>
        <v>0.39249306715827087</v>
      </c>
    </row>
    <row r="71" spans="2:9" ht="13.5" customHeight="1">
      <c r="B71" s="2" t="s">
        <v>70</v>
      </c>
      <c r="C71" s="2" t="s">
        <v>69</v>
      </c>
      <c r="D71" s="23" t="s">
        <v>71</v>
      </c>
      <c r="E71" s="71">
        <f>E18</f>
        <v>0.33537728236404085</v>
      </c>
      <c r="F71" s="71">
        <f>F18</f>
        <v>0.34338533582610592</v>
      </c>
      <c r="G71" s="151">
        <f>G18</f>
        <v>0.34338533582610592</v>
      </c>
      <c r="H71" s="126">
        <f>H18</f>
        <v>0.34994950435458422</v>
      </c>
    </row>
    <row r="72" spans="2:9" ht="13.5" customHeight="1">
      <c r="D72" s="12"/>
      <c r="E72" s="55"/>
      <c r="F72" s="55"/>
      <c r="G72" s="55"/>
      <c r="H72" s="120"/>
    </row>
    <row r="73" spans="2:9" ht="13.5" customHeight="1">
      <c r="B73" s="67" t="s">
        <v>72</v>
      </c>
      <c r="C73" s="68"/>
      <c r="D73" s="68"/>
      <c r="E73" s="68"/>
      <c r="F73" s="68"/>
      <c r="G73" s="68"/>
      <c r="H73" s="121"/>
    </row>
    <row r="74" spans="2:9" ht="25.5">
      <c r="B74" s="2"/>
      <c r="C74" s="2"/>
      <c r="D74" s="2"/>
      <c r="E74" s="24" t="s">
        <v>50</v>
      </c>
      <c r="F74" s="24" t="s">
        <v>51</v>
      </c>
      <c r="G74" s="146" t="s">
        <v>52</v>
      </c>
      <c r="H74" s="117" t="s">
        <v>53</v>
      </c>
    </row>
    <row r="75" spans="2:9" ht="13.5" customHeight="1">
      <c r="B75" s="5"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 t="s">
        <v>64</v>
      </c>
      <c r="C77" s="2" t="s">
        <v>65</v>
      </c>
      <c r="D77" s="23" t="s">
        <v>66</v>
      </c>
      <c r="E77" s="69">
        <f>(E60*'TDCV Values'!$C$4)</f>
        <v>1950.6104906338326</v>
      </c>
      <c r="F77" s="69">
        <f>(F60*'TDCV Values'!$C$4)</f>
        <v>1456.0604445277763</v>
      </c>
      <c r="G77" s="149">
        <f>(G60*'TDCV Values'!$C$4)</f>
        <v>858.61756677970072</v>
      </c>
      <c r="H77" s="122">
        <f>(H60*'TDCV Values'!$D$4)</f>
        <v>778.71699369812984</v>
      </c>
    </row>
    <row r="78" spans="2:9" ht="13.5" customHeight="1">
      <c r="B78" s="2" t="s">
        <v>64</v>
      </c>
      <c r="C78" s="2" t="s">
        <v>68</v>
      </c>
      <c r="D78" s="23" t="s">
        <v>66</v>
      </c>
      <c r="E78" s="69">
        <f>(E61*'TDCV Values'!$C$4)</f>
        <v>1920.4917929337739</v>
      </c>
      <c r="F78" s="69">
        <f>(F61*'TDCV Values'!$C$4)</f>
        <v>1422.5212905536757</v>
      </c>
      <c r="G78" s="149">
        <f>(G61*'TDCV Values'!$C$4)</f>
        <v>827.96395806786063</v>
      </c>
      <c r="H78" s="122">
        <f>(H61*'TDCV Values'!$D$4)</f>
        <v>766.14038706912061</v>
      </c>
    </row>
    <row r="79" spans="2:9" ht="13.5" customHeight="1">
      <c r="B79" s="2" t="s">
        <v>64</v>
      </c>
      <c r="C79" s="2" t="s">
        <v>69</v>
      </c>
      <c r="D79" s="23" t="s">
        <v>66</v>
      </c>
      <c r="E79" s="69">
        <f>(E62*'TDCV Values'!$C$4)</f>
        <v>2054.4751791967869</v>
      </c>
      <c r="F79" s="69">
        <f>(F62*'TDCV Values'!$C$4)</f>
        <v>1533.6124424633804</v>
      </c>
      <c r="G79" s="149">
        <f>(G62*'TDCV Values'!$C$4)</f>
        <v>904.38695410517937</v>
      </c>
      <c r="H79" s="122">
        <f>(H62*'TDCV Values'!$D$4)</f>
        <v>819.71292662096323</v>
      </c>
    </row>
    <row r="80" spans="2:9" ht="13.5" customHeight="1">
      <c r="B80" s="2" t="s">
        <v>70</v>
      </c>
      <c r="C80" s="2" t="s">
        <v>65</v>
      </c>
      <c r="D80" s="23" t="s">
        <v>66</v>
      </c>
      <c r="E80" s="69">
        <f>(E63*'TDCV Values'!$C$5)</f>
        <v>2049.560054817598</v>
      </c>
      <c r="F80" s="69">
        <f>(F63*'TDCV Values'!$C$5)</f>
        <v>1503.7569070741097</v>
      </c>
      <c r="G80" s="149">
        <f>(G63*'TDCV Values'!$C$5)</f>
        <v>891.81149860424159</v>
      </c>
      <c r="H80" s="122">
        <f>(H63*'TDCV Values'!$D$5)</f>
        <v>818.09661165640841</v>
      </c>
    </row>
    <row r="81" spans="2:9" ht="13.5" customHeight="1">
      <c r="B81" s="2" t="s">
        <v>70</v>
      </c>
      <c r="C81" s="2" t="s">
        <v>68</v>
      </c>
      <c r="D81" s="23" t="s">
        <v>66</v>
      </c>
      <c r="E81" s="69">
        <f>(E64*'TDCV Values'!$C$5)</f>
        <v>2106.2660466429802</v>
      </c>
      <c r="F81" s="69">
        <f>(F64*'TDCV Values'!$C$5)</f>
        <v>1529.6435044079408</v>
      </c>
      <c r="G81" s="149">
        <f>(G64*'TDCV Values'!$C$5)</f>
        <v>873.52801803197201</v>
      </c>
      <c r="H81" s="122">
        <f>(H64*'TDCV Values'!$D$5)</f>
        <v>789.21003753411844</v>
      </c>
    </row>
    <row r="82" spans="2:9" ht="13.5" customHeight="1">
      <c r="B82" s="2" t="s">
        <v>70</v>
      </c>
      <c r="C82" s="2" t="s">
        <v>69</v>
      </c>
      <c r="D82" s="23" t="s">
        <v>66</v>
      </c>
      <c r="E82" s="69">
        <f>(E65*'TDCV Values'!$C$5)</f>
        <v>2158.6787511527086</v>
      </c>
      <c r="F82" s="69">
        <f>(F65*'TDCV Values'!$C$5)</f>
        <v>1583.8452524487129</v>
      </c>
      <c r="G82" s="149">
        <f>(G65*'TDCV Values'!$C$5)</f>
        <v>939.36201061618488</v>
      </c>
      <c r="H82" s="122">
        <f>(H65*'TDCV Values'!$D$5)</f>
        <v>861.10419705988272</v>
      </c>
    </row>
    <row r="83" spans="2:9" ht="13.5" customHeight="1">
      <c r="B83" s="241" t="s">
        <v>75</v>
      </c>
      <c r="C83" s="255"/>
      <c r="D83" s="255"/>
      <c r="E83" s="255"/>
      <c r="F83" s="255"/>
      <c r="G83" s="255"/>
      <c r="H83" s="255"/>
      <c r="I83" t="s">
        <v>76</v>
      </c>
    </row>
    <row r="84" spans="2:9" ht="13.5" customHeight="1">
      <c r="B84" s="2" t="s">
        <v>64</v>
      </c>
      <c r="C84" s="2" t="s">
        <v>65</v>
      </c>
      <c r="D84" s="23" t="s">
        <v>71</v>
      </c>
      <c r="E84" s="16">
        <f>E66*365</f>
        <v>179.38424374302994</v>
      </c>
      <c r="F84" s="16">
        <f t="shared" ref="F84:H84" si="7">F66*365</f>
        <v>196.97298764699588</v>
      </c>
      <c r="G84" s="150">
        <f t="shared" si="7"/>
        <v>196.97298764699588</v>
      </c>
      <c r="H84" s="123">
        <f t="shared" si="7"/>
        <v>198.47464644834847</v>
      </c>
    </row>
    <row r="85" spans="2:9" ht="13.5" customHeight="1">
      <c r="B85" s="2" t="s">
        <v>64</v>
      </c>
      <c r="C85" s="2" t="s">
        <v>68</v>
      </c>
      <c r="D85" s="23" t="s">
        <v>71</v>
      </c>
      <c r="E85" s="16">
        <f t="shared" ref="E85:H89" si="8">E67*365</f>
        <v>193.39555841643204</v>
      </c>
      <c r="F85" s="16">
        <f t="shared" si="8"/>
        <v>211.23868885664882</v>
      </c>
      <c r="G85" s="150">
        <f t="shared" si="8"/>
        <v>211.23868885664882</v>
      </c>
      <c r="H85" s="123">
        <f t="shared" si="8"/>
        <v>219.31224612357235</v>
      </c>
    </row>
    <row r="86" spans="2:9" ht="13.5" customHeight="1">
      <c r="B86" s="2" t="s">
        <v>64</v>
      </c>
      <c r="C86" s="2" t="s">
        <v>69</v>
      </c>
      <c r="D86" s="23" t="s">
        <v>71</v>
      </c>
      <c r="E86" s="16">
        <f t="shared" si="8"/>
        <v>201.98998204769043</v>
      </c>
      <c r="F86" s="16">
        <f t="shared" si="8"/>
        <v>221.04212898046333</v>
      </c>
      <c r="G86" s="150">
        <f t="shared" si="8"/>
        <v>221.04212898046333</v>
      </c>
      <c r="H86" s="123">
        <f t="shared" si="8"/>
        <v>222.99117885281657</v>
      </c>
    </row>
    <row r="87" spans="2:9" ht="13.5" customHeight="1">
      <c r="B87" s="2" t="s">
        <v>70</v>
      </c>
      <c r="C87" s="2" t="s">
        <v>65</v>
      </c>
      <c r="D87" s="23" t="s">
        <v>71</v>
      </c>
      <c r="E87" s="16">
        <f t="shared" si="8"/>
        <v>103.97092936909048</v>
      </c>
      <c r="F87" s="16">
        <f t="shared" si="8"/>
        <v>106.25787182977324</v>
      </c>
      <c r="G87" s="150">
        <f t="shared" si="8"/>
        <v>106.25787182977324</v>
      </c>
      <c r="H87" s="123">
        <f t="shared" si="8"/>
        <v>108.12296992133166</v>
      </c>
    </row>
    <row r="88" spans="2:9" ht="13.5" customHeight="1">
      <c r="B88" s="2" t="s">
        <v>70</v>
      </c>
      <c r="C88" s="2" t="s">
        <v>68</v>
      </c>
      <c r="D88" s="23" t="s">
        <v>71</v>
      </c>
      <c r="E88" s="16">
        <f t="shared" si="8"/>
        <v>132.52081567557681</v>
      </c>
      <c r="F88" s="16">
        <f t="shared" si="8"/>
        <v>133.5814321830392</v>
      </c>
      <c r="G88" s="150">
        <f t="shared" si="8"/>
        <v>133.5814321830392</v>
      </c>
      <c r="H88" s="123">
        <f t="shared" si="8"/>
        <v>143.25996951276886</v>
      </c>
    </row>
    <row r="89" spans="2:9" ht="13.5" customHeight="1">
      <c r="B89" s="2" t="s">
        <v>70</v>
      </c>
      <c r="C89" s="2" t="s">
        <v>69</v>
      </c>
      <c r="D89" s="23" t="s">
        <v>71</v>
      </c>
      <c r="E89" s="16">
        <f t="shared" si="8"/>
        <v>122.41270806287491</v>
      </c>
      <c r="F89" s="16">
        <f t="shared" si="8"/>
        <v>125.33564757652866</v>
      </c>
      <c r="G89" s="150">
        <f t="shared" si="8"/>
        <v>125.33564757652866</v>
      </c>
      <c r="H89" s="123">
        <f t="shared" si="8"/>
        <v>127.73156908942325</v>
      </c>
    </row>
    <row r="90" spans="2:9" ht="13.5" customHeight="1">
      <c r="B90" s="241" t="s">
        <v>77</v>
      </c>
      <c r="C90" s="242"/>
      <c r="D90" s="242"/>
      <c r="E90" s="242"/>
      <c r="F90" s="242"/>
      <c r="G90" s="242"/>
      <c r="H90" s="242"/>
      <c r="I90" t="s">
        <v>78</v>
      </c>
    </row>
    <row r="91" spans="2:9" ht="13.5" customHeight="1">
      <c r="B91" s="2" t="s">
        <v>64</v>
      </c>
      <c r="C91" s="2" t="s">
        <v>65</v>
      </c>
      <c r="D91" s="2"/>
      <c r="E91" s="16">
        <f t="shared" ref="E91:H96" si="9">E77+E84</f>
        <v>2129.9947343768627</v>
      </c>
      <c r="F91" s="16">
        <f t="shared" si="9"/>
        <v>1653.0334321747723</v>
      </c>
      <c r="G91" s="150">
        <f t="shared" si="9"/>
        <v>1055.5905544266966</v>
      </c>
      <c r="H91" s="123">
        <f t="shared" si="9"/>
        <v>977.19164014647833</v>
      </c>
    </row>
    <row r="92" spans="2:9" ht="13.5" customHeight="1">
      <c r="B92" s="2" t="s">
        <v>64</v>
      </c>
      <c r="C92" s="2" t="s">
        <v>68</v>
      </c>
      <c r="D92" s="2"/>
      <c r="E92" s="16">
        <f t="shared" si="9"/>
        <v>2113.8873513502058</v>
      </c>
      <c r="F92" s="16">
        <f t="shared" si="9"/>
        <v>1633.7599794103246</v>
      </c>
      <c r="G92" s="150">
        <f t="shared" si="9"/>
        <v>1039.2026469245095</v>
      </c>
      <c r="H92" s="123">
        <f t="shared" si="9"/>
        <v>985.45263319269293</v>
      </c>
    </row>
    <row r="93" spans="2:9" ht="13.5" customHeight="1">
      <c r="B93" s="2" t="s">
        <v>64</v>
      </c>
      <c r="C93" s="2" t="s">
        <v>69</v>
      </c>
      <c r="D93" s="2"/>
      <c r="E93" s="16">
        <f t="shared" si="9"/>
        <v>2256.4651612444773</v>
      </c>
      <c r="F93" s="16">
        <f t="shared" si="9"/>
        <v>1754.6545714438437</v>
      </c>
      <c r="G93" s="150">
        <f t="shared" si="9"/>
        <v>1125.4290830856428</v>
      </c>
      <c r="H93" s="123">
        <f t="shared" si="9"/>
        <v>1042.7041054737797</v>
      </c>
    </row>
    <row r="94" spans="2:9" ht="13.5" customHeight="1">
      <c r="B94" s="2" t="s">
        <v>70</v>
      </c>
      <c r="C94" s="2" t="s">
        <v>65</v>
      </c>
      <c r="D94" s="2"/>
      <c r="E94" s="16">
        <f t="shared" si="9"/>
        <v>2153.5309841866883</v>
      </c>
      <c r="F94" s="16">
        <f t="shared" si="9"/>
        <v>1610.0147789038829</v>
      </c>
      <c r="G94" s="150">
        <f t="shared" si="9"/>
        <v>998.06937043401479</v>
      </c>
      <c r="H94" s="123">
        <f t="shared" si="9"/>
        <v>926.21958157774009</v>
      </c>
    </row>
    <row r="95" spans="2:9" ht="13.5" customHeight="1">
      <c r="B95" s="2" t="s">
        <v>70</v>
      </c>
      <c r="C95" s="2" t="s">
        <v>68</v>
      </c>
      <c r="D95" s="2"/>
      <c r="E95" s="16">
        <f t="shared" si="9"/>
        <v>2238.7868623185568</v>
      </c>
      <c r="F95" s="16">
        <f t="shared" si="9"/>
        <v>1663.22493659098</v>
      </c>
      <c r="G95" s="150">
        <f t="shared" si="9"/>
        <v>1007.1094502150112</v>
      </c>
      <c r="H95" s="123">
        <f t="shared" si="9"/>
        <v>932.4700070468873</v>
      </c>
    </row>
    <row r="96" spans="2:9" ht="13.5" customHeight="1">
      <c r="B96" s="2" t="s">
        <v>70</v>
      </c>
      <c r="C96" s="2" t="s">
        <v>69</v>
      </c>
      <c r="D96" s="2"/>
      <c r="E96" s="16">
        <f t="shared" si="9"/>
        <v>2281.0914592155837</v>
      </c>
      <c r="F96" s="16">
        <f t="shared" si="9"/>
        <v>1709.1809000252415</v>
      </c>
      <c r="G96" s="150">
        <f t="shared" si="9"/>
        <v>1064.6976581927136</v>
      </c>
      <c r="H96" s="123">
        <f t="shared" si="9"/>
        <v>988.83576614930598</v>
      </c>
    </row>
    <row r="97" spans="1:14" ht="13.5" customHeight="1">
      <c r="B97" s="251" t="s">
        <v>77</v>
      </c>
      <c r="C97" s="251"/>
      <c r="D97" s="251"/>
      <c r="E97" s="251"/>
      <c r="F97" s="251"/>
      <c r="G97" s="251"/>
      <c r="H97" s="251"/>
      <c r="I97" t="s">
        <v>79</v>
      </c>
    </row>
    <row r="98" spans="1:14" ht="13.5" customHeight="1">
      <c r="B98" s="2" t="s">
        <v>80</v>
      </c>
      <c r="C98" s="2" t="s">
        <v>65</v>
      </c>
      <c r="D98" s="2"/>
      <c r="E98" s="16">
        <f>E91+E94</f>
        <v>4283.525718563551</v>
      </c>
      <c r="F98" s="16">
        <f t="shared" ref="F98:H98" si="10">F91+F94</f>
        <v>3263.0482110786552</v>
      </c>
      <c r="G98" s="150">
        <f t="shared" si="10"/>
        <v>2053.6599248607113</v>
      </c>
      <c r="H98" s="123">
        <f t="shared" si="10"/>
        <v>1903.4112217242184</v>
      </c>
    </row>
    <row r="99" spans="1:14" ht="13.5" customHeight="1">
      <c r="B99" s="2" t="s">
        <v>80</v>
      </c>
      <c r="C99" s="2" t="s">
        <v>68</v>
      </c>
      <c r="D99" s="2"/>
      <c r="E99" s="16">
        <f t="shared" ref="E99:H100" si="11">E92+E95</f>
        <v>4352.6742136687626</v>
      </c>
      <c r="F99" s="16">
        <f t="shared" si="11"/>
        <v>3296.9849160013046</v>
      </c>
      <c r="G99" s="150">
        <f t="shared" si="11"/>
        <v>2046.3120971395206</v>
      </c>
      <c r="H99" s="123">
        <f t="shared" si="11"/>
        <v>1917.9226402395802</v>
      </c>
    </row>
    <row r="100" spans="1:14" ht="13.5" customHeight="1">
      <c r="B100" s="2" t="s">
        <v>80</v>
      </c>
      <c r="C100" s="2" t="s">
        <v>69</v>
      </c>
      <c r="D100" s="2"/>
      <c r="E100" s="16">
        <f t="shared" si="11"/>
        <v>4537.5566204600609</v>
      </c>
      <c r="F100" s="16">
        <f t="shared" si="11"/>
        <v>3463.835471469085</v>
      </c>
      <c r="G100" s="150">
        <f t="shared" si="11"/>
        <v>2190.1267412783563</v>
      </c>
      <c r="H100" s="123">
        <f t="shared" si="11"/>
        <v>2031.5398716230857</v>
      </c>
    </row>
    <row r="101" spans="1:14" ht="13.5" customHeight="1">
      <c r="E101" s="26"/>
      <c r="F101" s="26"/>
      <c r="G101" s="26"/>
      <c r="H101" s="124"/>
    </row>
    <row r="102" spans="1:14" s="65" customFormat="1">
      <c r="A102" s="65" t="s">
        <v>90</v>
      </c>
      <c r="E102" s="70"/>
      <c r="F102" s="70"/>
      <c r="G102" s="70"/>
      <c r="H102" s="125"/>
    </row>
    <row r="103" spans="1:14">
      <c r="E103" s="26"/>
      <c r="F103" s="26"/>
      <c r="G103" s="26"/>
      <c r="H103" s="124"/>
    </row>
    <row r="104" spans="1:14">
      <c r="B104" s="8" t="s">
        <v>82</v>
      </c>
      <c r="D104" s="58">
        <f>D51</f>
        <v>8.77</v>
      </c>
      <c r="F104" s="18"/>
      <c r="I104" t="s">
        <v>91</v>
      </c>
    </row>
    <row r="105" spans="1:14">
      <c r="B105" s="8" t="s">
        <v>83</v>
      </c>
      <c r="D105" s="58">
        <f t="shared" ref="D105:D108" si="12">D52</f>
        <v>4.3849999999999998</v>
      </c>
    </row>
    <row r="106" spans="1:14">
      <c r="B106" s="8" t="s">
        <v>84</v>
      </c>
      <c r="D106" s="58">
        <f t="shared" si="12"/>
        <v>4.3849999999999998</v>
      </c>
    </row>
    <row r="107" spans="1:14">
      <c r="B107" s="8" t="s">
        <v>85</v>
      </c>
      <c r="D107" s="58">
        <f>D54</f>
        <v>1.2013698630136986E-2</v>
      </c>
    </row>
    <row r="108" spans="1:14">
      <c r="B108" s="8" t="s">
        <v>86</v>
      </c>
      <c r="C108" s="18"/>
      <c r="D108" s="58">
        <f t="shared" si="12"/>
        <v>1.2013698630136986E-2</v>
      </c>
    </row>
    <row r="109" spans="1:14">
      <c r="E109" s="26"/>
      <c r="F109" s="26"/>
      <c r="G109" s="26"/>
      <c r="H109" s="124"/>
      <c r="I109" s="26"/>
    </row>
    <row r="110" spans="1:14">
      <c r="B110" s="67" t="s">
        <v>92</v>
      </c>
      <c r="C110" s="68"/>
      <c r="D110" s="59"/>
      <c r="E110" s="73"/>
      <c r="F110" s="73"/>
      <c r="G110" s="73"/>
      <c r="H110" s="128"/>
    </row>
    <row r="111" spans="1:14" ht="63.75" customHeight="1">
      <c r="B111" s="2"/>
      <c r="C111" s="2"/>
      <c r="D111" s="2"/>
      <c r="E111" s="24" t="s">
        <v>50</v>
      </c>
      <c r="F111" s="24" t="s">
        <v>51</v>
      </c>
      <c r="G111" s="146" t="s">
        <v>52</v>
      </c>
      <c r="H111" s="117" t="s">
        <v>53</v>
      </c>
      <c r="I111" s="74"/>
      <c r="K111" s="74"/>
      <c r="L111" s="74"/>
      <c r="M111" s="74"/>
      <c r="N111" s="74"/>
    </row>
    <row r="112" spans="1:14">
      <c r="B112" s="5" t="s">
        <v>55</v>
      </c>
      <c r="C112" s="5" t="s">
        <v>93</v>
      </c>
      <c r="D112" s="5" t="s">
        <v>57</v>
      </c>
      <c r="E112" s="22" t="s">
        <v>58</v>
      </c>
      <c r="F112" s="22" t="s">
        <v>59</v>
      </c>
      <c r="G112" s="147" t="s">
        <v>60</v>
      </c>
      <c r="H112" s="118" t="s">
        <v>61</v>
      </c>
      <c r="I112" t="s">
        <v>94</v>
      </c>
    </row>
    <row r="113" spans="2:14">
      <c r="B113" s="2" t="s">
        <v>64</v>
      </c>
      <c r="C113" s="2" t="s">
        <v>65</v>
      </c>
      <c r="D113" s="2" t="s">
        <v>71</v>
      </c>
      <c r="E113" s="16">
        <f>'Customer Numbers - Midlands'!$D$17*$D$107</f>
        <v>1.8139387467083761E-3</v>
      </c>
      <c r="F113" s="16">
        <f>'Customer Numbers - Midlands'!$D$17*$D$107</f>
        <v>1.8139387467083761E-3</v>
      </c>
      <c r="G113" s="150">
        <f>'Customer Numbers - Midlands'!$D$17*$D$107</f>
        <v>1.8139387467083761E-3</v>
      </c>
      <c r="H113" s="123">
        <f>'Customer Numbers - Midlands'!$D$17*$D$107</f>
        <v>1.8139387467083761E-3</v>
      </c>
      <c r="I113" s="75"/>
      <c r="K113" s="75"/>
      <c r="L113" s="75"/>
      <c r="M113" s="75"/>
      <c r="N113" s="75"/>
    </row>
    <row r="114" spans="2:14">
      <c r="B114" s="2" t="s">
        <v>64</v>
      </c>
      <c r="C114" s="2" t="s">
        <v>68</v>
      </c>
      <c r="D114" s="2" t="s">
        <v>71</v>
      </c>
      <c r="E114" s="16">
        <f>'Customer Numbers - Midlands'!$D$17*$D$107</f>
        <v>1.8139387467083761E-3</v>
      </c>
      <c r="F114" s="16">
        <f>'Customer Numbers - Midlands'!$D$17*$D$107</f>
        <v>1.8139387467083761E-3</v>
      </c>
      <c r="G114" s="150">
        <f>'Customer Numbers - Midlands'!$D$17*$D$107</f>
        <v>1.8139387467083761E-3</v>
      </c>
      <c r="H114" s="123">
        <f>'Customer Numbers - Midlands'!$D$17*$D$107</f>
        <v>1.8139387467083761E-3</v>
      </c>
      <c r="I114" s="75"/>
      <c r="K114" s="75"/>
      <c r="L114" s="75"/>
      <c r="M114" s="75"/>
      <c r="N114" s="75"/>
    </row>
    <row r="115" spans="2:14">
      <c r="B115" s="2" t="s">
        <v>64</v>
      </c>
      <c r="C115" s="2" t="s">
        <v>95</v>
      </c>
      <c r="D115" s="23" t="s">
        <v>71</v>
      </c>
      <c r="E115" s="16">
        <f>'Customer Numbers - Midlands'!$D$17*$D$107</f>
        <v>1.8139387467083761E-3</v>
      </c>
      <c r="F115" s="16">
        <f>'Customer Numbers - Midlands'!$D$17*$D$107</f>
        <v>1.8139387467083761E-3</v>
      </c>
      <c r="G115" s="150">
        <f>'Customer Numbers - Midlands'!$D$17*$D$107</f>
        <v>1.8139387467083761E-3</v>
      </c>
      <c r="H115" s="123">
        <f>'Customer Numbers - Midlands'!$D$17*$D$107</f>
        <v>1.8139387467083761E-3</v>
      </c>
      <c r="I115" s="75"/>
      <c r="K115" s="75"/>
      <c r="L115" s="75"/>
      <c r="M115" s="75"/>
      <c r="N115" s="75"/>
    </row>
    <row r="116" spans="2:14">
      <c r="B116" s="2" t="s">
        <v>70</v>
      </c>
      <c r="C116" s="2" t="s">
        <v>65</v>
      </c>
      <c r="D116" s="2" t="s">
        <v>71</v>
      </c>
      <c r="E116" s="16">
        <f>'Customer Numbers - Midlands'!$D$22*$D$108</f>
        <v>1.7206182930566969E-3</v>
      </c>
      <c r="F116" s="16">
        <f>'Customer Numbers - Midlands'!$D$22*$D$108</f>
        <v>1.7206182930566969E-3</v>
      </c>
      <c r="G116" s="150">
        <f>'Customer Numbers - Midlands'!$D$22*$D$108</f>
        <v>1.7206182930566969E-3</v>
      </c>
      <c r="H116" s="123">
        <f>'Customer Numbers - Midlands'!$D$22*$D$108</f>
        <v>1.7206182930566969E-3</v>
      </c>
      <c r="I116" s="75"/>
      <c r="K116" s="75"/>
      <c r="L116" s="75"/>
      <c r="M116" s="75"/>
      <c r="N116" s="75"/>
    </row>
    <row r="117" spans="2:14">
      <c r="B117" s="2" t="s">
        <v>70</v>
      </c>
      <c r="C117" s="2" t="s">
        <v>68</v>
      </c>
      <c r="D117" s="2" t="s">
        <v>71</v>
      </c>
      <c r="E117" s="16">
        <f>'Customer Numbers - Midlands'!$D$22*$D$108</f>
        <v>1.7206182930566969E-3</v>
      </c>
      <c r="F117" s="16">
        <f>'Customer Numbers - Midlands'!$D$22*$D$108</f>
        <v>1.7206182930566969E-3</v>
      </c>
      <c r="G117" s="150">
        <f>'Customer Numbers - Midlands'!$D$22*$D$108</f>
        <v>1.7206182930566969E-3</v>
      </c>
      <c r="H117" s="123">
        <f>'Customer Numbers - Midlands'!$D$22*$D$108</f>
        <v>1.7206182930566969E-3</v>
      </c>
      <c r="I117" s="75"/>
      <c r="K117" s="75"/>
      <c r="L117" s="75"/>
      <c r="M117" s="75"/>
      <c r="N117" s="75"/>
    </row>
    <row r="118" spans="2:14">
      <c r="B118" s="2" t="s">
        <v>70</v>
      </c>
      <c r="C118" s="2" t="s">
        <v>95</v>
      </c>
      <c r="D118" s="23" t="s">
        <v>71</v>
      </c>
      <c r="E118" s="16">
        <f>'Customer Numbers - Midlands'!$D$22*$D$108</f>
        <v>1.7206182930566969E-3</v>
      </c>
      <c r="F118" s="16">
        <f>'Customer Numbers - Midlands'!$D$22*$D$108</f>
        <v>1.7206182930566969E-3</v>
      </c>
      <c r="G118" s="150">
        <f>'Customer Numbers - Midlands'!$D$22*$D$108</f>
        <v>1.7206182930566969E-3</v>
      </c>
      <c r="H118" s="123">
        <f>'Customer Numbers - Midlands'!$D$22*$D$108</f>
        <v>1.7206182930566969E-3</v>
      </c>
      <c r="I118" s="75"/>
      <c r="K118" s="75"/>
      <c r="L118" s="75"/>
      <c r="M118" s="75"/>
      <c r="N118" s="75"/>
    </row>
    <row r="119" spans="2:14">
      <c r="D119" s="12"/>
      <c r="E119" s="26"/>
      <c r="F119" s="26"/>
      <c r="G119" s="26"/>
      <c r="H119" s="124"/>
    </row>
    <row r="120" spans="2:14">
      <c r="B120" s="8" t="s">
        <v>96</v>
      </c>
      <c r="F120" s="9"/>
      <c r="I120" s="18"/>
    </row>
    <row r="121" spans="2:14" ht="25.5">
      <c r="B121" s="2"/>
      <c r="C121" s="2"/>
      <c r="D121" s="2"/>
      <c r="E121" s="24" t="s">
        <v>50</v>
      </c>
      <c r="F121" s="24" t="s">
        <v>51</v>
      </c>
      <c r="G121" s="146" t="s">
        <v>52</v>
      </c>
      <c r="H121" s="117" t="s">
        <v>53</v>
      </c>
      <c r="I121" s="18"/>
    </row>
    <row r="122" spans="2:14">
      <c r="B122" s="5" t="s">
        <v>55</v>
      </c>
      <c r="C122" s="5" t="s">
        <v>56</v>
      </c>
      <c r="D122" s="5" t="s">
        <v>57</v>
      </c>
      <c r="E122" s="22" t="s">
        <v>58</v>
      </c>
      <c r="F122" s="22" t="s">
        <v>59</v>
      </c>
      <c r="G122" s="147" t="s">
        <v>60</v>
      </c>
      <c r="H122" s="118" t="s">
        <v>61</v>
      </c>
      <c r="I122" s="76" t="s">
        <v>97</v>
      </c>
      <c r="K122" s="75"/>
      <c r="L122" s="75"/>
      <c r="M122" s="75"/>
      <c r="N122" s="75"/>
    </row>
    <row r="123" spans="2:14">
      <c r="B123" s="2" t="s">
        <v>64</v>
      </c>
      <c r="C123" s="2" t="s">
        <v>65</v>
      </c>
      <c r="D123" s="23" t="s">
        <v>66</v>
      </c>
      <c r="E123" s="16">
        <f>E60</f>
        <v>0.67262430711511467</v>
      </c>
      <c r="F123" s="16">
        <f t="shared" ref="F123:H128" si="13">F7</f>
        <v>0.50208980845785389</v>
      </c>
      <c r="G123" s="150">
        <f t="shared" si="13"/>
        <v>0.29607502302748301</v>
      </c>
      <c r="H123" s="123">
        <f t="shared" si="13"/>
        <v>0.26852310127521717</v>
      </c>
      <c r="K123" s="75"/>
      <c r="L123" s="75"/>
      <c r="M123" s="75"/>
      <c r="N123" s="75"/>
    </row>
    <row r="124" spans="2:14">
      <c r="B124" s="2" t="s">
        <v>64</v>
      </c>
      <c r="C124" s="2" t="s">
        <v>68</v>
      </c>
      <c r="D124" s="23" t="s">
        <v>66</v>
      </c>
      <c r="E124" s="16">
        <f t="shared" ref="E124:E127" si="14">E61</f>
        <v>0.66223854928750825</v>
      </c>
      <c r="F124" s="16">
        <f t="shared" si="13"/>
        <v>0.49052458294954332</v>
      </c>
      <c r="G124" s="150">
        <f t="shared" si="13"/>
        <v>0.2855048131268485</v>
      </c>
      <c r="H124" s="123">
        <f t="shared" si="13"/>
        <v>0.26418634036866229</v>
      </c>
      <c r="J124" s="75"/>
      <c r="K124" s="75"/>
      <c r="L124" s="75"/>
      <c r="M124" s="75"/>
      <c r="N124" s="75"/>
    </row>
    <row r="125" spans="2:14">
      <c r="B125" s="2" t="s">
        <v>64</v>
      </c>
      <c r="C125" s="2" t="s">
        <v>69</v>
      </c>
      <c r="D125" s="23" t="s">
        <v>66</v>
      </c>
      <c r="E125" s="16">
        <f t="shared" si="14"/>
        <v>0.70843971696440922</v>
      </c>
      <c r="F125" s="16">
        <f t="shared" si="13"/>
        <v>0.52883187671151044</v>
      </c>
      <c r="G125" s="150">
        <f t="shared" si="13"/>
        <v>0.31185757038109635</v>
      </c>
      <c r="H125" s="123">
        <f t="shared" si="13"/>
        <v>0.28265962986929766</v>
      </c>
      <c r="J125" s="75"/>
      <c r="K125" s="75"/>
      <c r="L125" s="75"/>
      <c r="M125" s="75"/>
      <c r="N125" s="75"/>
    </row>
    <row r="126" spans="2:14">
      <c r="B126" s="2" t="s">
        <v>70</v>
      </c>
      <c r="C126" s="2" t="s">
        <v>65</v>
      </c>
      <c r="D126" s="23" t="s">
        <v>66</v>
      </c>
      <c r="E126" s="16">
        <f t="shared" si="14"/>
        <v>0.17079667123479983</v>
      </c>
      <c r="F126" s="16">
        <f t="shared" si="13"/>
        <v>0.12531307558950913</v>
      </c>
      <c r="G126" s="150">
        <f t="shared" si="13"/>
        <v>7.4317624883686803E-2</v>
      </c>
      <c r="H126" s="123">
        <f t="shared" si="13"/>
        <v>6.8174717638034038E-2</v>
      </c>
      <c r="J126" s="75"/>
      <c r="K126" s="75"/>
      <c r="L126" s="75"/>
      <c r="M126" s="75"/>
      <c r="N126" s="75"/>
    </row>
    <row r="127" spans="2:14">
      <c r="B127" s="2" t="s">
        <v>70</v>
      </c>
      <c r="C127" s="2" t="s">
        <v>68</v>
      </c>
      <c r="D127" s="23" t="s">
        <v>66</v>
      </c>
      <c r="E127" s="16">
        <f t="shared" si="14"/>
        <v>0.17552217055358169</v>
      </c>
      <c r="F127" s="16">
        <f t="shared" si="13"/>
        <v>0.12747029203399507</v>
      </c>
      <c r="G127" s="150">
        <f t="shared" si="13"/>
        <v>7.2794001502664338E-2</v>
      </c>
      <c r="H127" s="123">
        <f t="shared" si="13"/>
        <v>6.5767503127843199E-2</v>
      </c>
      <c r="J127" s="75"/>
      <c r="K127" s="75"/>
      <c r="L127" s="75"/>
      <c r="M127" s="75"/>
      <c r="N127" s="75"/>
    </row>
    <row r="128" spans="2:14">
      <c r="B128" s="2" t="s">
        <v>70</v>
      </c>
      <c r="C128" s="2" t="s">
        <v>69</v>
      </c>
      <c r="D128" s="23" t="s">
        <v>66</v>
      </c>
      <c r="E128" s="16">
        <f>E65</f>
        <v>0.17988989592939239</v>
      </c>
      <c r="F128" s="16">
        <f t="shared" si="13"/>
        <v>0.13198710437072608</v>
      </c>
      <c r="G128" s="150">
        <f t="shared" si="13"/>
        <v>7.8280167551348742E-2</v>
      </c>
      <c r="H128" s="123">
        <f t="shared" si="13"/>
        <v>7.175868308832356E-2</v>
      </c>
      <c r="J128" s="77"/>
    </row>
    <row r="129" spans="2:14">
      <c r="B129" s="2" t="s">
        <v>64</v>
      </c>
      <c r="C129" s="2" t="s">
        <v>65</v>
      </c>
      <c r="D129" s="23" t="s">
        <v>71</v>
      </c>
      <c r="E129" s="69">
        <f>E66+E113</f>
        <v>0.49327762023446164</v>
      </c>
      <c r="F129" s="69">
        <f t="shared" ref="E129:H134" si="15">F66+F113</f>
        <v>0.54146595969738198</v>
      </c>
      <c r="G129" s="149">
        <f t="shared" si="15"/>
        <v>0.54146595969738198</v>
      </c>
      <c r="H129" s="122">
        <f t="shared" si="15"/>
        <v>0.5455800933997178</v>
      </c>
      <c r="J129" s="18"/>
      <c r="K129" s="18"/>
      <c r="L129" s="18"/>
      <c r="M129" s="18"/>
      <c r="N129" s="18"/>
    </row>
    <row r="130" spans="2:14">
      <c r="B130" s="2" t="s">
        <v>64</v>
      </c>
      <c r="C130" s="2" t="s">
        <v>68</v>
      </c>
      <c r="D130" s="23" t="s">
        <v>71</v>
      </c>
      <c r="E130" s="69">
        <f>E67+E114</f>
        <v>0.53166478372323445</v>
      </c>
      <c r="F130" s="69">
        <f t="shared" si="15"/>
        <v>0.5805500726005407</v>
      </c>
      <c r="G130" s="149">
        <f t="shared" si="15"/>
        <v>0.5805500726005407</v>
      </c>
      <c r="H130" s="122">
        <f t="shared" si="15"/>
        <v>0.60266940757841336</v>
      </c>
      <c r="J130" s="18"/>
      <c r="K130" s="18"/>
      <c r="L130" s="18"/>
      <c r="M130" s="18"/>
      <c r="N130" s="18"/>
    </row>
    <row r="131" spans="2:14">
      <c r="B131" s="2" t="s">
        <v>64</v>
      </c>
      <c r="C131" s="2" t="s">
        <v>69</v>
      </c>
      <c r="D131" s="23" t="s">
        <v>71</v>
      </c>
      <c r="E131" s="69">
        <f t="shared" si="15"/>
        <v>0.55521114983627118</v>
      </c>
      <c r="F131" s="69">
        <f t="shared" si="15"/>
        <v>0.60740881266578595</v>
      </c>
      <c r="G131" s="149">
        <f>G68+G115</f>
        <v>0.60740881266578595</v>
      </c>
      <c r="H131" s="122">
        <f t="shared" si="15"/>
        <v>0.6127486753297674</v>
      </c>
      <c r="J131" s="18"/>
      <c r="K131" s="18"/>
      <c r="L131" s="18"/>
      <c r="M131" s="18"/>
      <c r="N131" s="18"/>
    </row>
    <row r="132" spans="2:14">
      <c r="B132" s="2" t="s">
        <v>70</v>
      </c>
      <c r="C132" s="2" t="s">
        <v>65</v>
      </c>
      <c r="D132" s="23" t="s">
        <v>71</v>
      </c>
      <c r="E132" s="69">
        <f t="shared" si="15"/>
        <v>0.28657247957823612</v>
      </c>
      <c r="F132" s="69">
        <f t="shared" si="15"/>
        <v>0.2928380753609286</v>
      </c>
      <c r="G132" s="149">
        <f t="shared" si="15"/>
        <v>0.2928380753609286</v>
      </c>
      <c r="H132" s="122">
        <f t="shared" si="15"/>
        <v>0.29794793314602014</v>
      </c>
      <c r="J132" s="18"/>
      <c r="K132" s="18"/>
      <c r="L132" s="18"/>
      <c r="M132" s="18"/>
      <c r="N132" s="18"/>
    </row>
    <row r="133" spans="2:14">
      <c r="B133" s="2" t="s">
        <v>70</v>
      </c>
      <c r="C133" s="2" t="s">
        <v>68</v>
      </c>
      <c r="D133" s="23" t="s">
        <v>71</v>
      </c>
      <c r="E133" s="69">
        <f t="shared" si="15"/>
        <v>0.36479134617134934</v>
      </c>
      <c r="F133" s="69">
        <f t="shared" si="15"/>
        <v>0.36769714482193122</v>
      </c>
      <c r="G133" s="149">
        <f t="shared" si="15"/>
        <v>0.36769714482193122</v>
      </c>
      <c r="H133" s="122">
        <f t="shared" si="15"/>
        <v>0.39421368545132757</v>
      </c>
      <c r="J133" s="18"/>
      <c r="K133" s="18"/>
      <c r="L133" s="18"/>
      <c r="M133" s="18"/>
      <c r="N133" s="18"/>
    </row>
    <row r="134" spans="2:14">
      <c r="B134" s="2" t="s">
        <v>70</v>
      </c>
      <c r="C134" s="2" t="s">
        <v>69</v>
      </c>
      <c r="D134" s="23" t="s">
        <v>71</v>
      </c>
      <c r="E134" s="69">
        <f t="shared" si="15"/>
        <v>0.33709790065709755</v>
      </c>
      <c r="F134" s="69">
        <f t="shared" si="15"/>
        <v>0.34510595411916262</v>
      </c>
      <c r="G134" s="149">
        <f t="shared" si="15"/>
        <v>0.34510595411916262</v>
      </c>
      <c r="H134" s="122">
        <f t="shared" si="15"/>
        <v>0.35167012264764091</v>
      </c>
      <c r="J134" s="18"/>
      <c r="K134" s="18"/>
      <c r="L134" s="18"/>
      <c r="M134" s="18"/>
      <c r="N134" s="18"/>
    </row>
    <row r="135" spans="2:14">
      <c r="D135" s="12"/>
      <c r="E135" s="26"/>
      <c r="F135" s="26"/>
      <c r="G135" s="26"/>
      <c r="H135" s="124"/>
      <c r="J135" s="18"/>
    </row>
    <row r="136" spans="2:14">
      <c r="B136" s="67" t="s">
        <v>72</v>
      </c>
      <c r="C136" s="68"/>
      <c r="D136" s="68"/>
      <c r="E136" s="68"/>
      <c r="F136" s="68"/>
      <c r="G136" s="68"/>
      <c r="H136" s="121"/>
      <c r="J136" s="18"/>
    </row>
    <row r="137" spans="2:14" ht="25.5">
      <c r="B137" s="2"/>
      <c r="C137" s="2"/>
      <c r="D137" s="2"/>
      <c r="E137" s="24" t="s">
        <v>50</v>
      </c>
      <c r="F137" s="24" t="s">
        <v>51</v>
      </c>
      <c r="G137" s="146" t="s">
        <v>52</v>
      </c>
      <c r="H137" s="117" t="s">
        <v>53</v>
      </c>
      <c r="J137" s="18"/>
    </row>
    <row r="138" spans="2:14">
      <c r="B138" s="5"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 t="s">
        <v>64</v>
      </c>
      <c r="C140" s="2" t="s">
        <v>65</v>
      </c>
      <c r="D140" s="23" t="s">
        <v>66</v>
      </c>
      <c r="E140" s="69">
        <f>(E123*'TDCV Values'!$C$4)</f>
        <v>1950.6104906338326</v>
      </c>
      <c r="F140" s="69">
        <f>(F123*'TDCV Values'!$C$4)</f>
        <v>1456.0604445277763</v>
      </c>
      <c r="G140" s="149">
        <f>(G123*'TDCV Values'!$C$4)</f>
        <v>858.61756677970072</v>
      </c>
      <c r="H140" s="122">
        <f>(H123*'TDCV Values'!$D$4)</f>
        <v>778.71699369812984</v>
      </c>
    </row>
    <row r="141" spans="2:14">
      <c r="B141" s="2" t="s">
        <v>64</v>
      </c>
      <c r="C141" s="2" t="s">
        <v>68</v>
      </c>
      <c r="D141" s="23" t="s">
        <v>66</v>
      </c>
      <c r="E141" s="69">
        <f>(E124*'TDCV Values'!$C$4)</f>
        <v>1920.4917929337739</v>
      </c>
      <c r="F141" s="69">
        <f>(F124*'TDCV Values'!$C$4)</f>
        <v>1422.5212905536757</v>
      </c>
      <c r="G141" s="149">
        <f>(G124*'TDCV Values'!$C$4)</f>
        <v>827.96395806786063</v>
      </c>
      <c r="H141" s="122">
        <f>(H124*'TDCV Values'!$D$4)</f>
        <v>766.14038706912061</v>
      </c>
    </row>
    <row r="142" spans="2:14">
      <c r="B142" s="2" t="s">
        <v>64</v>
      </c>
      <c r="C142" s="2" t="s">
        <v>69</v>
      </c>
      <c r="D142" s="23" t="s">
        <v>66</v>
      </c>
      <c r="E142" s="69">
        <f>(E125*'TDCV Values'!$C$4)</f>
        <v>2054.4751791967869</v>
      </c>
      <c r="F142" s="69">
        <f>(F125*'TDCV Values'!$C$4)</f>
        <v>1533.6124424633804</v>
      </c>
      <c r="G142" s="149">
        <f>(G125*'TDCV Values'!$C$4)</f>
        <v>904.38695410517937</v>
      </c>
      <c r="H142" s="122">
        <f>(H125*'TDCV Values'!$D$4)</f>
        <v>819.71292662096323</v>
      </c>
    </row>
    <row r="143" spans="2:14">
      <c r="B143" s="2" t="s">
        <v>70</v>
      </c>
      <c r="C143" s="2" t="s">
        <v>65</v>
      </c>
      <c r="D143" s="23" t="s">
        <v>66</v>
      </c>
      <c r="E143" s="69">
        <f>(E126*'TDCV Values'!$C$5)</f>
        <v>2049.560054817598</v>
      </c>
      <c r="F143" s="69">
        <f>(F126*'TDCV Values'!$C$5)</f>
        <v>1503.7569070741097</v>
      </c>
      <c r="G143" s="149">
        <f>(G126*'TDCV Values'!$C$5)</f>
        <v>891.81149860424159</v>
      </c>
      <c r="H143" s="122">
        <f>(H126*'TDCV Values'!$D$5)</f>
        <v>818.09661165640841</v>
      </c>
    </row>
    <row r="144" spans="2:14">
      <c r="B144" s="2" t="s">
        <v>70</v>
      </c>
      <c r="C144" s="2" t="s">
        <v>68</v>
      </c>
      <c r="D144" s="23" t="s">
        <v>66</v>
      </c>
      <c r="E144" s="69">
        <f>(E127*'TDCV Values'!$C$5)</f>
        <v>2106.2660466429802</v>
      </c>
      <c r="F144" s="69">
        <f>(F127*'TDCV Values'!$C$5)</f>
        <v>1529.6435044079408</v>
      </c>
      <c r="G144" s="149">
        <f>(G127*'TDCV Values'!$C$5)</f>
        <v>873.52801803197201</v>
      </c>
      <c r="H144" s="122">
        <f>(H127*'TDCV Values'!$D$5)</f>
        <v>789.21003753411844</v>
      </c>
    </row>
    <row r="145" spans="2:14">
      <c r="B145" s="2" t="s">
        <v>70</v>
      </c>
      <c r="C145" s="2" t="s">
        <v>69</v>
      </c>
      <c r="D145" s="23" t="s">
        <v>66</v>
      </c>
      <c r="E145" s="69">
        <f>(E128*'TDCV Values'!$C$5)</f>
        <v>2158.6787511527086</v>
      </c>
      <c r="F145" s="69">
        <f>(F128*'TDCV Values'!$C$5)</f>
        <v>1583.8452524487129</v>
      </c>
      <c r="G145" s="149">
        <f>(G128*'TDCV Values'!$C$5)</f>
        <v>939.36201061618488</v>
      </c>
      <c r="H145" s="122">
        <f>(H128*'TDCV Values'!$D$5)</f>
        <v>861.10419705988272</v>
      </c>
    </row>
    <row r="146" spans="2:14">
      <c r="B146" s="241" t="s">
        <v>75</v>
      </c>
      <c r="C146" s="255"/>
      <c r="D146" s="255"/>
      <c r="E146" s="255"/>
      <c r="F146" s="255"/>
      <c r="G146" s="255"/>
      <c r="H146" s="255"/>
      <c r="I146" t="s">
        <v>76</v>
      </c>
    </row>
    <row r="147" spans="2:14">
      <c r="B147" s="2" t="s">
        <v>64</v>
      </c>
      <c r="C147" s="2" t="s">
        <v>65</v>
      </c>
      <c r="D147" s="23" t="s">
        <v>71</v>
      </c>
      <c r="E147" s="78">
        <f>E129*365</f>
        <v>180.0463313855785</v>
      </c>
      <c r="F147" s="78">
        <f t="shared" ref="F147:H147" si="16">F129*365</f>
        <v>197.63507528954443</v>
      </c>
      <c r="G147" s="153">
        <f t="shared" si="16"/>
        <v>197.63507528954443</v>
      </c>
      <c r="H147" s="129">
        <f t="shared" si="16"/>
        <v>199.13673409089699</v>
      </c>
      <c r="K147" s="18"/>
      <c r="L147" s="18"/>
      <c r="M147" s="18"/>
      <c r="N147" s="18"/>
    </row>
    <row r="148" spans="2:14">
      <c r="B148" s="2" t="s">
        <v>64</v>
      </c>
      <c r="C148" s="2" t="s">
        <v>68</v>
      </c>
      <c r="D148" s="23" t="s">
        <v>71</v>
      </c>
      <c r="E148" s="78">
        <f t="shared" ref="E148:H150" si="17">E130*365</f>
        <v>194.05764605898057</v>
      </c>
      <c r="F148" s="78">
        <f t="shared" si="17"/>
        <v>211.90077649919735</v>
      </c>
      <c r="G148" s="153">
        <f t="shared" si="17"/>
        <v>211.90077649919735</v>
      </c>
      <c r="H148" s="129">
        <f t="shared" si="17"/>
        <v>219.97433376612088</v>
      </c>
      <c r="K148" s="18"/>
      <c r="L148" s="18"/>
      <c r="M148" s="18"/>
      <c r="N148" s="18"/>
    </row>
    <row r="149" spans="2:14">
      <c r="B149" s="2" t="s">
        <v>64</v>
      </c>
      <c r="C149" s="2" t="s">
        <v>69</v>
      </c>
      <c r="D149" s="23" t="s">
        <v>71</v>
      </c>
      <c r="E149" s="78">
        <f t="shared" si="17"/>
        <v>202.65206969023899</v>
      </c>
      <c r="F149" s="78">
        <f t="shared" si="17"/>
        <v>221.70421662301186</v>
      </c>
      <c r="G149" s="153">
        <f t="shared" si="17"/>
        <v>221.70421662301186</v>
      </c>
      <c r="H149" s="129">
        <f t="shared" si="17"/>
        <v>223.6532664953651</v>
      </c>
      <c r="K149" s="18"/>
      <c r="L149" s="18"/>
      <c r="M149" s="18"/>
      <c r="N149" s="18"/>
    </row>
    <row r="150" spans="2:14">
      <c r="B150" s="2" t="s">
        <v>70</v>
      </c>
      <c r="C150" s="2" t="s">
        <v>65</v>
      </c>
      <c r="D150" s="23" t="s">
        <v>71</v>
      </c>
      <c r="E150" s="78">
        <f>E132*365</f>
        <v>104.59895504605618</v>
      </c>
      <c r="F150" s="78">
        <f t="shared" si="17"/>
        <v>106.88589750673894</v>
      </c>
      <c r="G150" s="153">
        <f t="shared" si="17"/>
        <v>106.88589750673894</v>
      </c>
      <c r="H150" s="129">
        <f t="shared" si="17"/>
        <v>108.75099559829735</v>
      </c>
      <c r="K150" s="18"/>
      <c r="L150" s="18"/>
      <c r="M150" s="18"/>
      <c r="N150" s="18"/>
    </row>
    <row r="151" spans="2:14">
      <c r="B151" s="2" t="s">
        <v>70</v>
      </c>
      <c r="C151" s="2" t="s">
        <v>68</v>
      </c>
      <c r="D151" s="23" t="s">
        <v>71</v>
      </c>
      <c r="E151" s="78">
        <f t="shared" ref="E151:H152" si="18">E133*365</f>
        <v>133.14884135254252</v>
      </c>
      <c r="F151" s="78">
        <f t="shared" si="18"/>
        <v>134.2094578600049</v>
      </c>
      <c r="G151" s="153">
        <f t="shared" si="18"/>
        <v>134.2094578600049</v>
      </c>
      <c r="H151" s="129">
        <f t="shared" si="18"/>
        <v>143.88799518973457</v>
      </c>
      <c r="K151" s="18"/>
      <c r="L151" s="18"/>
      <c r="M151" s="18"/>
      <c r="N151" s="18"/>
    </row>
    <row r="152" spans="2:14">
      <c r="B152" s="2" t="s">
        <v>70</v>
      </c>
      <c r="C152" s="2" t="s">
        <v>69</v>
      </c>
      <c r="D152" s="23" t="s">
        <v>71</v>
      </c>
      <c r="E152" s="78">
        <f>E134*365</f>
        <v>123.0407337398406</v>
      </c>
      <c r="F152" s="78">
        <f t="shared" si="18"/>
        <v>125.96367325349435</v>
      </c>
      <c r="G152" s="153">
        <f t="shared" si="18"/>
        <v>125.96367325349435</v>
      </c>
      <c r="H152" s="129">
        <f t="shared" si="18"/>
        <v>128.35959476638894</v>
      </c>
      <c r="K152" s="18"/>
      <c r="L152" s="18"/>
      <c r="M152" s="18"/>
      <c r="N152" s="18"/>
    </row>
    <row r="153" spans="2:14">
      <c r="B153" s="241" t="s">
        <v>77</v>
      </c>
      <c r="C153" s="242"/>
      <c r="D153" s="242"/>
      <c r="E153" s="242"/>
      <c r="F153" s="242"/>
      <c r="G153" s="242"/>
      <c r="H153" s="242"/>
      <c r="I153" t="s">
        <v>78</v>
      </c>
    </row>
    <row r="154" spans="2:14">
      <c r="B154" s="2" t="s">
        <v>64</v>
      </c>
      <c r="C154" s="2" t="s">
        <v>65</v>
      </c>
      <c r="D154" s="2"/>
      <c r="E154" s="16">
        <f>E140+E147</f>
        <v>2130.6568220194113</v>
      </c>
      <c r="F154" s="16">
        <f t="shared" ref="F154:H154" si="19">F140+F147</f>
        <v>1653.6955198173207</v>
      </c>
      <c r="G154" s="150">
        <f t="shared" si="19"/>
        <v>1056.2526420692452</v>
      </c>
      <c r="H154" s="123">
        <f t="shared" si="19"/>
        <v>977.85372778902683</v>
      </c>
      <c r="K154" s="75"/>
      <c r="L154" s="75"/>
      <c r="M154" s="75"/>
      <c r="N154" s="75"/>
    </row>
    <row r="155" spans="2:14">
      <c r="B155" s="2" t="s">
        <v>64</v>
      </c>
      <c r="C155" s="2" t="s">
        <v>68</v>
      </c>
      <c r="D155" s="2"/>
      <c r="E155" s="16">
        <f t="shared" ref="E155:H159" si="20">E141+E148</f>
        <v>2114.5494389927544</v>
      </c>
      <c r="F155" s="16">
        <f t="shared" si="20"/>
        <v>1634.422067052873</v>
      </c>
      <c r="G155" s="150">
        <f t="shared" si="20"/>
        <v>1039.8647345670579</v>
      </c>
      <c r="H155" s="123">
        <f t="shared" si="20"/>
        <v>986.11472083524154</v>
      </c>
      <c r="K155" s="75"/>
      <c r="L155" s="75"/>
      <c r="M155" s="75"/>
      <c r="N155" s="75"/>
    </row>
    <row r="156" spans="2:14">
      <c r="B156" s="2" t="s">
        <v>64</v>
      </c>
      <c r="C156" s="2" t="s">
        <v>69</v>
      </c>
      <c r="D156" s="2"/>
      <c r="E156" s="16">
        <f t="shared" si="20"/>
        <v>2257.1272488870259</v>
      </c>
      <c r="F156" s="16">
        <f t="shared" si="20"/>
        <v>1755.3166590863923</v>
      </c>
      <c r="G156" s="150">
        <f t="shared" si="20"/>
        <v>1126.0911707281912</v>
      </c>
      <c r="H156" s="123">
        <f t="shared" si="20"/>
        <v>1043.3661931163283</v>
      </c>
      <c r="K156" s="75"/>
      <c r="L156" s="75"/>
      <c r="M156" s="75"/>
      <c r="N156" s="75"/>
    </row>
    <row r="157" spans="2:14">
      <c r="B157" s="2" t="s">
        <v>70</v>
      </c>
      <c r="C157" s="2" t="s">
        <v>65</v>
      </c>
      <c r="D157" s="2"/>
      <c r="E157" s="16">
        <f t="shared" si="20"/>
        <v>2154.1590098636543</v>
      </c>
      <c r="F157" s="16">
        <f t="shared" si="20"/>
        <v>1610.6428045808486</v>
      </c>
      <c r="G157" s="150">
        <f t="shared" si="20"/>
        <v>998.69739611098055</v>
      </c>
      <c r="H157" s="123">
        <f t="shared" si="20"/>
        <v>926.84760725470574</v>
      </c>
      <c r="K157" s="75"/>
      <c r="L157" s="75"/>
      <c r="M157" s="75"/>
      <c r="N157" s="75"/>
    </row>
    <row r="158" spans="2:14">
      <c r="B158" s="2" t="s">
        <v>70</v>
      </c>
      <c r="C158" s="2" t="s">
        <v>68</v>
      </c>
      <c r="D158" s="2"/>
      <c r="E158" s="16">
        <f t="shared" si="20"/>
        <v>2239.4148879955228</v>
      </c>
      <c r="F158" s="16">
        <f t="shared" si="20"/>
        <v>1663.8529622679457</v>
      </c>
      <c r="G158" s="150">
        <f t="shared" si="20"/>
        <v>1007.7374758919769</v>
      </c>
      <c r="H158" s="123">
        <f t="shared" si="20"/>
        <v>933.09803272385307</v>
      </c>
      <c r="K158" s="75"/>
      <c r="L158" s="75"/>
      <c r="M158" s="75"/>
      <c r="N158" s="75"/>
    </row>
    <row r="159" spans="2:14">
      <c r="B159" s="2" t="s">
        <v>70</v>
      </c>
      <c r="C159" s="2" t="s">
        <v>69</v>
      </c>
      <c r="D159" s="2"/>
      <c r="E159" s="16">
        <f t="shared" si="20"/>
        <v>2281.7194848925492</v>
      </c>
      <c r="F159" s="16">
        <f t="shared" si="20"/>
        <v>1709.8089257022073</v>
      </c>
      <c r="G159" s="150">
        <f t="shared" si="20"/>
        <v>1065.3256838696793</v>
      </c>
      <c r="H159" s="123">
        <f t="shared" si="20"/>
        <v>989.46379182627163</v>
      </c>
      <c r="K159" s="75"/>
      <c r="L159" s="75"/>
      <c r="M159" s="75"/>
      <c r="N159" s="75"/>
    </row>
    <row r="160" spans="2:14">
      <c r="B160" s="251" t="s">
        <v>77</v>
      </c>
      <c r="C160" s="251"/>
      <c r="D160" s="251"/>
      <c r="E160" s="251"/>
      <c r="F160" s="251"/>
      <c r="G160" s="251"/>
      <c r="H160" s="251"/>
      <c r="I160" t="s">
        <v>79</v>
      </c>
      <c r="K160" s="79"/>
      <c r="L160" s="79"/>
      <c r="M160" s="79"/>
      <c r="N160" s="79"/>
    </row>
    <row r="161" spans="1:14">
      <c r="B161" s="2" t="s">
        <v>80</v>
      </c>
      <c r="C161" s="2" t="s">
        <v>65</v>
      </c>
      <c r="D161" s="2"/>
      <c r="E161" s="16">
        <f>E154+E157</f>
        <v>4284.8158318830656</v>
      </c>
      <c r="F161" s="16">
        <f t="shared" ref="F161:H161" si="21">F154+F157</f>
        <v>3264.3383243981693</v>
      </c>
      <c r="G161" s="150">
        <f t="shared" si="21"/>
        <v>2054.9500381802259</v>
      </c>
      <c r="H161" s="123">
        <f t="shared" si="21"/>
        <v>1904.7013350437326</v>
      </c>
      <c r="K161" s="75"/>
      <c r="L161" s="75"/>
      <c r="M161" s="75"/>
      <c r="N161" s="75"/>
    </row>
    <row r="162" spans="1:14">
      <c r="B162" s="2" t="s">
        <v>80</v>
      </c>
      <c r="C162" s="2" t="s">
        <v>68</v>
      </c>
      <c r="D162" s="2"/>
      <c r="E162" s="16">
        <f t="shared" ref="E162:H163" si="22">E155+E158</f>
        <v>4353.9643269882772</v>
      </c>
      <c r="F162" s="16">
        <f t="shared" si="22"/>
        <v>3298.2750293208187</v>
      </c>
      <c r="G162" s="150">
        <f t="shared" si="22"/>
        <v>2047.6022104590347</v>
      </c>
      <c r="H162" s="123">
        <f t="shared" si="22"/>
        <v>1919.2127535590946</v>
      </c>
      <c r="K162" s="75"/>
      <c r="L162" s="75"/>
      <c r="M162" s="75"/>
      <c r="N162" s="75"/>
    </row>
    <row r="163" spans="1:14">
      <c r="B163" s="2" t="s">
        <v>80</v>
      </c>
      <c r="C163" s="2" t="s">
        <v>69</v>
      </c>
      <c r="D163" s="2"/>
      <c r="E163" s="16">
        <f t="shared" si="22"/>
        <v>4538.8467337795755</v>
      </c>
      <c r="F163" s="16">
        <f t="shared" si="22"/>
        <v>3465.1255847885996</v>
      </c>
      <c r="G163" s="150">
        <f t="shared" si="22"/>
        <v>2191.4168545978705</v>
      </c>
      <c r="H163" s="123">
        <f t="shared" si="22"/>
        <v>2032.8299849425998</v>
      </c>
      <c r="K163" s="75"/>
      <c r="L163" s="75"/>
      <c r="M163" s="75"/>
      <c r="N163" s="75"/>
    </row>
    <row r="164" spans="1:14">
      <c r="E164" s="26"/>
      <c r="F164" s="26"/>
      <c r="G164" s="26"/>
      <c r="H164" s="124"/>
      <c r="I164" s="26"/>
    </row>
    <row r="165" spans="1:14" s="66" customFormat="1">
      <c r="A165" s="65" t="s">
        <v>98</v>
      </c>
      <c r="E165" s="80"/>
      <c r="F165" s="80"/>
      <c r="G165" s="80"/>
      <c r="H165" s="130"/>
      <c r="I165" s="80"/>
    </row>
    <row r="166" spans="1:14">
      <c r="A166" s="8"/>
      <c r="E166" s="56"/>
      <c r="F166" s="56"/>
      <c r="G166" s="56"/>
      <c r="H166" s="131"/>
      <c r="I166" s="56"/>
    </row>
    <row r="167" spans="1:14">
      <c r="B167" s="8" t="s">
        <v>99</v>
      </c>
      <c r="E167" s="26"/>
      <c r="F167" s="26"/>
      <c r="G167" s="26"/>
      <c r="H167" s="124"/>
      <c r="I167" s="26"/>
    </row>
    <row r="168" spans="1:14" ht="25.5">
      <c r="B168" s="2"/>
      <c r="C168" s="2"/>
      <c r="D168" s="2"/>
      <c r="E168" s="24" t="s">
        <v>50</v>
      </c>
      <c r="F168" s="24" t="s">
        <v>51</v>
      </c>
      <c r="G168" s="146" t="s">
        <v>52</v>
      </c>
      <c r="H168" s="117" t="s">
        <v>53</v>
      </c>
    </row>
    <row r="169" spans="1:14">
      <c r="B169" s="5" t="s">
        <v>55</v>
      </c>
      <c r="C169" s="5" t="s">
        <v>56</v>
      </c>
      <c r="D169" s="5" t="s">
        <v>57</v>
      </c>
      <c r="E169" s="22" t="s">
        <v>58</v>
      </c>
      <c r="F169" s="22" t="s">
        <v>59</v>
      </c>
      <c r="G169" s="147" t="s">
        <v>60</v>
      </c>
      <c r="H169" s="118" t="s">
        <v>61</v>
      </c>
      <c r="I169" t="s">
        <v>100</v>
      </c>
    </row>
    <row r="170" spans="1:14">
      <c r="B170" s="2" t="s">
        <v>64</v>
      </c>
      <c r="C170" s="2" t="s">
        <v>65</v>
      </c>
      <c r="D170" s="23" t="s">
        <v>71</v>
      </c>
      <c r="E170" s="16">
        <f>E147</f>
        <v>180.0463313855785</v>
      </c>
      <c r="F170" s="16">
        <f>F147</f>
        <v>197.63507528954443</v>
      </c>
      <c r="G170" s="150">
        <f t="shared" ref="F170:H171" si="23">G147</f>
        <v>197.63507528954443</v>
      </c>
      <c r="H170" s="123">
        <f t="shared" si="23"/>
        <v>199.13673409089699</v>
      </c>
      <c r="I170" s="18"/>
      <c r="K170" s="18"/>
      <c r="L170" s="18"/>
      <c r="M170" s="18"/>
      <c r="N170" s="18"/>
    </row>
    <row r="171" spans="1:14">
      <c r="B171" s="2" t="s">
        <v>64</v>
      </c>
      <c r="C171" s="2" t="s">
        <v>68</v>
      </c>
      <c r="D171" s="23" t="s">
        <v>71</v>
      </c>
      <c r="E171" s="16">
        <f>E148</f>
        <v>194.05764605898057</v>
      </c>
      <c r="F171" s="16">
        <f t="shared" si="23"/>
        <v>211.90077649919735</v>
      </c>
      <c r="G171" s="150">
        <f t="shared" si="23"/>
        <v>211.90077649919735</v>
      </c>
      <c r="H171" s="123">
        <f t="shared" si="23"/>
        <v>219.97433376612088</v>
      </c>
      <c r="I171" s="18"/>
      <c r="K171" s="18"/>
      <c r="L171" s="18"/>
      <c r="M171" s="18"/>
      <c r="N171" s="18"/>
    </row>
    <row r="172" spans="1:14">
      <c r="B172" s="2" t="s">
        <v>70</v>
      </c>
      <c r="C172" s="2" t="s">
        <v>65</v>
      </c>
      <c r="D172" s="23" t="s">
        <v>71</v>
      </c>
      <c r="E172" s="16">
        <f>E150</f>
        <v>104.59895504605618</v>
      </c>
      <c r="F172" s="16">
        <f t="shared" ref="F172:H173" si="24">F150</f>
        <v>106.88589750673894</v>
      </c>
      <c r="G172" s="150">
        <f t="shared" si="24"/>
        <v>106.88589750673894</v>
      </c>
      <c r="H172" s="123">
        <f t="shared" si="24"/>
        <v>108.75099559829735</v>
      </c>
      <c r="I172" s="18"/>
      <c r="K172" s="18"/>
      <c r="L172" s="18"/>
      <c r="M172" s="18"/>
      <c r="N172" s="18"/>
    </row>
    <row r="173" spans="1:14">
      <c r="B173" s="2" t="s">
        <v>70</v>
      </c>
      <c r="C173" s="2" t="s">
        <v>68</v>
      </c>
      <c r="D173" s="23" t="s">
        <v>71</v>
      </c>
      <c r="E173" s="16">
        <f>E151</f>
        <v>133.14884135254252</v>
      </c>
      <c r="F173" s="16">
        <f t="shared" si="24"/>
        <v>134.2094578600049</v>
      </c>
      <c r="G173" s="150">
        <f t="shared" si="24"/>
        <v>134.2094578600049</v>
      </c>
      <c r="H173" s="123">
        <f t="shared" si="24"/>
        <v>143.88799518973457</v>
      </c>
      <c r="I173" s="18"/>
      <c r="K173" s="18"/>
      <c r="L173" s="18"/>
      <c r="M173" s="18"/>
      <c r="N173" s="18"/>
    </row>
    <row r="175" spans="1:14">
      <c r="B175" s="81" t="s">
        <v>25</v>
      </c>
      <c r="C175" s="82"/>
      <c r="D175" s="82"/>
      <c r="E175" s="82"/>
      <c r="F175" s="82"/>
      <c r="G175" s="82"/>
      <c r="H175" s="132"/>
    </row>
    <row r="176" spans="1:14" ht="25.5">
      <c r="E176" s="24" t="s">
        <v>50</v>
      </c>
      <c r="F176" s="24" t="s">
        <v>51</v>
      </c>
      <c r="G176" s="146" t="s">
        <v>52</v>
      </c>
      <c r="H176" s="117" t="s">
        <v>53</v>
      </c>
    </row>
    <row r="177" spans="2:14">
      <c r="B177" s="5" t="s">
        <v>55</v>
      </c>
      <c r="C177" s="5" t="s">
        <v>101</v>
      </c>
      <c r="D177" s="5" t="s">
        <v>57</v>
      </c>
      <c r="E177" s="53" t="s">
        <v>58</v>
      </c>
      <c r="F177" s="53" t="s">
        <v>59</v>
      </c>
      <c r="G177" s="154" t="s">
        <v>60</v>
      </c>
      <c r="H177" s="133" t="s">
        <v>61</v>
      </c>
      <c r="I177" t="s">
        <v>102</v>
      </c>
    </row>
    <row r="178" spans="2:14">
      <c r="B178" s="2" t="s">
        <v>64</v>
      </c>
      <c r="C178" s="2" t="s">
        <v>103</v>
      </c>
      <c r="D178" s="23" t="s">
        <v>71</v>
      </c>
      <c r="E178" s="83">
        <f>E171-E170</f>
        <v>14.011314673402069</v>
      </c>
      <c r="F178" s="83">
        <f>F171-F170</f>
        <v>14.265701209652917</v>
      </c>
      <c r="G178" s="155">
        <f>G171-G170</f>
        <v>14.265701209652917</v>
      </c>
      <c r="H178" s="134">
        <f>H171-H170</f>
        <v>20.837599675223885</v>
      </c>
      <c r="J178" s="18"/>
      <c r="K178" s="18"/>
      <c r="L178" s="18"/>
      <c r="M178" s="18"/>
      <c r="N178" s="18"/>
    </row>
    <row r="179" spans="2:14">
      <c r="B179" s="2" t="s">
        <v>70</v>
      </c>
      <c r="C179" s="2" t="s">
        <v>103</v>
      </c>
      <c r="D179" s="23" t="s">
        <v>71</v>
      </c>
      <c r="E179" s="83">
        <f>E173-E172</f>
        <v>28.549886306486343</v>
      </c>
      <c r="F179" s="83">
        <f>F173-F172</f>
        <v>27.323560353265961</v>
      </c>
      <c r="G179" s="155">
        <f>G173-G172</f>
        <v>27.323560353265961</v>
      </c>
      <c r="H179" s="134">
        <f>H173-H172</f>
        <v>35.136999591437217</v>
      </c>
      <c r="J179" s="18"/>
      <c r="K179" s="18"/>
      <c r="L179" s="18"/>
      <c r="M179" s="18"/>
      <c r="N179" s="18"/>
    </row>
    <row r="180" spans="2:14">
      <c r="E180" s="84"/>
      <c r="F180" s="84"/>
      <c r="G180" s="84"/>
    </row>
    <row r="181" spans="2:14">
      <c r="F181" s="18"/>
      <c r="G181" s="18"/>
      <c r="H181" s="135"/>
    </row>
    <row r="182" spans="2:14">
      <c r="B182" s="8" t="s">
        <v>104</v>
      </c>
      <c r="E182" s="11"/>
    </row>
    <row r="183" spans="2:14" ht="25.5" customHeight="1">
      <c r="B183" s="49" t="s">
        <v>55</v>
      </c>
      <c r="C183" s="22" t="s">
        <v>68</v>
      </c>
      <c r="D183" s="22" t="s">
        <v>65</v>
      </c>
      <c r="E183" s="249" t="s">
        <v>105</v>
      </c>
      <c r="F183" s="249"/>
      <c r="I183" s="162" t="s">
        <v>106</v>
      </c>
      <c r="J183" s="252" t="s">
        <v>106</v>
      </c>
      <c r="K183" s="253"/>
      <c r="L183" s="254"/>
    </row>
    <row r="184" spans="2:14">
      <c r="B184" s="2" t="s">
        <v>64</v>
      </c>
      <c r="C184" s="50">
        <f>'Customer Numbers - Midlands'!$D$5</f>
        <v>365468</v>
      </c>
      <c r="D184" s="50">
        <f>'Customer Numbers - Midlands'!$C$5</f>
        <v>1637907</v>
      </c>
      <c r="E184" s="250">
        <f>C184/(C184+D184)</f>
        <v>0.18242615586198291</v>
      </c>
      <c r="F184" s="250"/>
      <c r="I184" s="86">
        <f>E192*D184+C184*E193</f>
        <v>365821006.2906422</v>
      </c>
      <c r="J184" s="85">
        <f>E192*D184+C184*E193</f>
        <v>365821006.2906422</v>
      </c>
      <c r="K184" s="86">
        <f>E170*D184+E171*C184</f>
        <v>365821006.2906422</v>
      </c>
      <c r="L184" s="87">
        <f>J184-K184</f>
        <v>0</v>
      </c>
    </row>
    <row r="185" spans="2:14">
      <c r="B185" s="2" t="s">
        <v>70</v>
      </c>
      <c r="C185" s="50">
        <f>'Customer Numbers - Midlands'!$D$10</f>
        <v>293460</v>
      </c>
      <c r="D185" s="50">
        <f>'Customer Numbers - Midlands'!$C$10</f>
        <v>1404204</v>
      </c>
      <c r="E185" s="250">
        <f>C185/(C185+D185)</f>
        <v>0.17286106084596245</v>
      </c>
      <c r="F185" s="250"/>
      <c r="I185" s="88"/>
      <c r="J185" s="89"/>
      <c r="K185" s="89"/>
      <c r="L185" s="247"/>
      <c r="M185" s="247"/>
    </row>
    <row r="187" spans="2:14">
      <c r="B187" s="8" t="s">
        <v>107</v>
      </c>
    </row>
    <row r="188" spans="2:14">
      <c r="B188" s="248" t="s">
        <v>108</v>
      </c>
      <c r="C188" s="248"/>
      <c r="D188" s="54">
        <v>1</v>
      </c>
    </row>
    <row r="190" spans="2:14" ht="25.5">
      <c r="B190" s="2"/>
      <c r="C190" s="2"/>
      <c r="D190" s="2"/>
      <c r="E190" s="24" t="s">
        <v>50</v>
      </c>
      <c r="F190" s="24" t="s">
        <v>51</v>
      </c>
      <c r="G190" s="146" t="s">
        <v>52</v>
      </c>
      <c r="H190" s="117" t="s">
        <v>53</v>
      </c>
    </row>
    <row r="191" spans="2:14">
      <c r="B191" s="5" t="s">
        <v>55</v>
      </c>
      <c r="C191" s="5" t="s">
        <v>56</v>
      </c>
      <c r="D191" s="5" t="s">
        <v>57</v>
      </c>
      <c r="E191" s="22" t="s">
        <v>58</v>
      </c>
      <c r="F191" s="22" t="s">
        <v>59</v>
      </c>
      <c r="G191" s="147" t="s">
        <v>60</v>
      </c>
      <c r="H191" s="118" t="s">
        <v>61</v>
      </c>
      <c r="I191" t="s">
        <v>109</v>
      </c>
    </row>
    <row r="192" spans="2:14">
      <c r="B192" s="2" t="s">
        <v>64</v>
      </c>
      <c r="C192" s="2" t="s">
        <v>65</v>
      </c>
      <c r="D192" s="23" t="s">
        <v>71</v>
      </c>
      <c r="E192" s="69">
        <f>IF(E178&lt;0,E170,E170+($E$184*E178)*$D$188)</f>
        <v>182.60236166001982</v>
      </c>
      <c r="F192" s="69">
        <f>IF(F178&lt;0,F170,F170+($E$184*F178)*$D$188)</f>
        <v>200.23751232189704</v>
      </c>
      <c r="G192" s="149">
        <f>IF(G178&lt;0,G170,G170+($E$184*G178)*$D$188)</f>
        <v>200.23751232189704</v>
      </c>
      <c r="H192" s="122">
        <f>IF(H178&lt;0,H170,H170+($E$184*H178)*$D$188)</f>
        <v>202.93805729703899</v>
      </c>
      <c r="I192" s="12" t="s">
        <v>110</v>
      </c>
    </row>
    <row r="193" spans="2:14">
      <c r="B193" s="2" t="s">
        <v>64</v>
      </c>
      <c r="C193" s="2" t="s">
        <v>68</v>
      </c>
      <c r="D193" s="23" t="s">
        <v>71</v>
      </c>
      <c r="E193" s="90">
        <f>IF(E178&lt;=0,E171,E192+E178*(1-$D$188))</f>
        <v>182.60236166001982</v>
      </c>
      <c r="F193" s="90">
        <f>IF(F178&lt;=0,F171,F192+F178*(1-$D$188))</f>
        <v>200.23751232189704</v>
      </c>
      <c r="G193" s="156">
        <f>IF(G178&lt;=0,G171,G192+G178*(1-$D$188))</f>
        <v>200.23751232189704</v>
      </c>
      <c r="H193" s="137">
        <f>IF(H178&lt;=0,H171,H192+H178*(1-$D$188))</f>
        <v>202.93805729703899</v>
      </c>
      <c r="I193" s="18" t="s">
        <v>111</v>
      </c>
      <c r="K193" s="18"/>
      <c r="L193" s="18"/>
      <c r="M193" s="18"/>
      <c r="N193" s="18"/>
    </row>
    <row r="194" spans="2:14">
      <c r="B194" s="2" t="s">
        <v>70</v>
      </c>
      <c r="C194" s="2" t="s">
        <v>65</v>
      </c>
      <c r="D194" s="23" t="s">
        <v>71</v>
      </c>
      <c r="E194" s="69">
        <f>IF(E179&lt;0,E172,E172+($E$185*E179)*$D$188)</f>
        <v>109.53411868002702</v>
      </c>
      <c r="F194" s="69">
        <f>IF(F179&lt;0,F172,F172+($E$185*F179)*$D$188)</f>
        <v>111.60907713549318</v>
      </c>
      <c r="G194" s="149">
        <f>IF(G179&lt;0,G172,G172+($E$185*G179)*$D$188)</f>
        <v>111.60907713549318</v>
      </c>
      <c r="H194" s="122">
        <f>IF(H179&lt;0,H172,H172+($E$185*H179)*$D$188)</f>
        <v>114.82481462261734</v>
      </c>
      <c r="I194" s="18"/>
      <c r="K194" s="18"/>
      <c r="L194" s="18"/>
      <c r="M194" s="18"/>
      <c r="N194" s="18"/>
    </row>
    <row r="195" spans="2:14">
      <c r="B195" s="2" t="s">
        <v>70</v>
      </c>
      <c r="C195" s="2" t="s">
        <v>68</v>
      </c>
      <c r="D195" s="23" t="s">
        <v>71</v>
      </c>
      <c r="E195" s="69">
        <f>IF(E179&lt;=0,E173,E194+E179*(1-$D$188))</f>
        <v>109.53411868002702</v>
      </c>
      <c r="F195" s="69">
        <f>IF(F179&lt;=0,F173,F194+F179*(1-$D$188))</f>
        <v>111.60907713549318</v>
      </c>
      <c r="G195" s="149">
        <f>IF(G179&lt;=0,G173,G194+G179*(1-$D$188))</f>
        <v>111.60907713549318</v>
      </c>
      <c r="H195" s="122">
        <f>IF(H179&lt;=0,H173,H194+H179*(1-$D$188))</f>
        <v>114.82481462261734</v>
      </c>
      <c r="I195" s="18"/>
      <c r="K195" s="18"/>
      <c r="L195" s="18"/>
      <c r="M195" s="18"/>
      <c r="N195" s="18"/>
    </row>
    <row r="196" spans="2:14">
      <c r="E196" s="84"/>
      <c r="F196" s="84"/>
      <c r="I196" s="18"/>
      <c r="K196" s="18"/>
      <c r="L196" s="18"/>
      <c r="M196" s="18"/>
      <c r="N196" s="18"/>
    </row>
    <row r="197" spans="2:14">
      <c r="B197" s="8" t="s">
        <v>112</v>
      </c>
    </row>
    <row r="198" spans="2:14" ht="25.5">
      <c r="B198" s="2"/>
      <c r="C198" s="2"/>
      <c r="D198" s="2"/>
      <c r="E198" s="24" t="s">
        <v>50</v>
      </c>
      <c r="F198" s="24" t="s">
        <v>51</v>
      </c>
      <c r="G198" s="146" t="s">
        <v>52</v>
      </c>
      <c r="H198" s="117" t="s">
        <v>53</v>
      </c>
    </row>
    <row r="199" spans="2:14">
      <c r="B199" s="5" t="s">
        <v>55</v>
      </c>
      <c r="C199" s="5" t="s">
        <v>56</v>
      </c>
      <c r="D199" s="5" t="s">
        <v>57</v>
      </c>
      <c r="E199" s="22" t="s">
        <v>58</v>
      </c>
      <c r="F199" s="22" t="s">
        <v>59</v>
      </c>
      <c r="G199" s="147" t="s">
        <v>60</v>
      </c>
      <c r="H199" s="118" t="s">
        <v>61</v>
      </c>
      <c r="I199" t="s">
        <v>113</v>
      </c>
    </row>
    <row r="200" spans="2:14">
      <c r="B200" s="2" t="s">
        <v>64</v>
      </c>
      <c r="C200" s="2" t="s">
        <v>65</v>
      </c>
      <c r="D200" s="23" t="s">
        <v>71</v>
      </c>
      <c r="E200" s="16">
        <f>E192/365</f>
        <v>0.50028044290416385</v>
      </c>
      <c r="F200" s="16">
        <f t="shared" ref="F200:H203" si="25">F192/365</f>
        <v>0.54859592416958092</v>
      </c>
      <c r="G200" s="150">
        <f t="shared" si="25"/>
        <v>0.54859592416958092</v>
      </c>
      <c r="H200" s="123">
        <f t="shared" si="25"/>
        <v>0.55599467752613418</v>
      </c>
      <c r="I200" s="56"/>
      <c r="K200" s="56"/>
      <c r="L200" s="56"/>
      <c r="M200" s="56"/>
      <c r="N200" s="56"/>
    </row>
    <row r="201" spans="2:14">
      <c r="B201" s="2" t="s">
        <v>64</v>
      </c>
      <c r="C201" s="2" t="s">
        <v>68</v>
      </c>
      <c r="D201" s="23" t="s">
        <v>71</v>
      </c>
      <c r="E201" s="16">
        <f t="shared" ref="E201:G203" si="26">E193/365</f>
        <v>0.50028044290416385</v>
      </c>
      <c r="F201" s="16">
        <f t="shared" si="26"/>
        <v>0.54859592416958092</v>
      </c>
      <c r="G201" s="150">
        <f>G193/365</f>
        <v>0.54859592416958092</v>
      </c>
      <c r="H201" s="123">
        <f t="shared" si="25"/>
        <v>0.55599467752613418</v>
      </c>
      <c r="I201" s="56"/>
      <c r="K201" s="56"/>
      <c r="L201" s="56"/>
      <c r="M201" s="56"/>
      <c r="N201" s="56"/>
    </row>
    <row r="202" spans="2:14">
      <c r="B202" s="2" t="s">
        <v>70</v>
      </c>
      <c r="C202" s="2" t="s">
        <v>65</v>
      </c>
      <c r="D202" s="23" t="s">
        <v>71</v>
      </c>
      <c r="E202" s="16">
        <f t="shared" si="26"/>
        <v>0.30009347583569046</v>
      </c>
      <c r="F202" s="16">
        <f t="shared" si="26"/>
        <v>0.30577829352189911</v>
      </c>
      <c r="G202" s="150">
        <f t="shared" si="26"/>
        <v>0.30577829352189911</v>
      </c>
      <c r="H202" s="123">
        <f t="shared" si="25"/>
        <v>0.31458853321265023</v>
      </c>
      <c r="I202" s="56"/>
      <c r="K202" s="56"/>
      <c r="L202" s="56"/>
      <c r="M202" s="56"/>
      <c r="N202" s="56"/>
    </row>
    <row r="203" spans="2:14">
      <c r="B203" s="2" t="s">
        <v>70</v>
      </c>
      <c r="C203" s="2" t="s">
        <v>68</v>
      </c>
      <c r="D203" s="23" t="s">
        <v>71</v>
      </c>
      <c r="E203" s="16">
        <f t="shared" si="26"/>
        <v>0.30009347583569046</v>
      </c>
      <c r="F203" s="16">
        <f t="shared" si="26"/>
        <v>0.30577829352189911</v>
      </c>
      <c r="G203" s="150">
        <f t="shared" si="26"/>
        <v>0.30577829352189911</v>
      </c>
      <c r="H203" s="123">
        <f t="shared" si="25"/>
        <v>0.31458853321265023</v>
      </c>
      <c r="I203" s="56"/>
      <c r="K203" s="56"/>
      <c r="L203" s="56"/>
      <c r="M203" s="56"/>
      <c r="N203" s="56"/>
    </row>
    <row r="205" spans="2:14">
      <c r="B205" s="81" t="s">
        <v>26</v>
      </c>
      <c r="C205" s="82"/>
      <c r="D205" s="82"/>
      <c r="E205" s="82"/>
      <c r="F205" s="82"/>
      <c r="G205" s="82"/>
      <c r="H205" s="132"/>
    </row>
    <row r="206" spans="2:14" ht="25.5">
      <c r="B206" s="2"/>
      <c r="C206" s="2"/>
      <c r="D206" s="2"/>
      <c r="E206" s="24" t="s">
        <v>50</v>
      </c>
      <c r="F206" s="24" t="s">
        <v>51</v>
      </c>
      <c r="G206" s="146" t="s">
        <v>52</v>
      </c>
      <c r="H206" s="117" t="s">
        <v>53</v>
      </c>
    </row>
    <row r="207" spans="2:14">
      <c r="B207" s="5" t="s">
        <v>55</v>
      </c>
      <c r="C207" s="5" t="s">
        <v>56</v>
      </c>
      <c r="D207" s="5" t="s">
        <v>57</v>
      </c>
      <c r="E207" s="22" t="s">
        <v>58</v>
      </c>
      <c r="F207" s="22" t="s">
        <v>59</v>
      </c>
      <c r="G207" s="147" t="s">
        <v>60</v>
      </c>
      <c r="H207" s="118" t="s">
        <v>61</v>
      </c>
      <c r="I207" t="s">
        <v>114</v>
      </c>
    </row>
    <row r="208" spans="2:14">
      <c r="B208" s="2" t="s">
        <v>64</v>
      </c>
      <c r="C208" s="2" t="s">
        <v>65</v>
      </c>
      <c r="D208" s="23" t="s">
        <v>71</v>
      </c>
      <c r="E208" s="69">
        <f>E192-E170</f>
        <v>2.5560302744413264</v>
      </c>
      <c r="F208" s="69">
        <f t="shared" ref="E208:H211" si="27">F192-F170</f>
        <v>2.6024370323526114</v>
      </c>
      <c r="G208" s="149">
        <f t="shared" si="27"/>
        <v>2.6024370323526114</v>
      </c>
      <c r="H208" s="122">
        <f t="shared" si="27"/>
        <v>3.8013232061420013</v>
      </c>
      <c r="I208" s="56"/>
      <c r="K208" s="56"/>
      <c r="L208" s="56"/>
      <c r="M208" s="56"/>
      <c r="N208" s="56"/>
    </row>
    <row r="209" spans="2:14">
      <c r="B209" s="2" t="s">
        <v>64</v>
      </c>
      <c r="C209" s="2" t="s">
        <v>68</v>
      </c>
      <c r="D209" s="23" t="s">
        <v>71</v>
      </c>
      <c r="E209" s="69">
        <f t="shared" si="27"/>
        <v>-11.455284398960742</v>
      </c>
      <c r="F209" s="69">
        <f t="shared" si="27"/>
        <v>-11.663264177300306</v>
      </c>
      <c r="G209" s="149">
        <f t="shared" si="27"/>
        <v>-11.663264177300306</v>
      </c>
      <c r="H209" s="122">
        <f t="shared" si="27"/>
        <v>-17.036276469081884</v>
      </c>
      <c r="I209" s="56"/>
      <c r="K209" s="56"/>
      <c r="L209" s="56"/>
      <c r="M209" s="56"/>
      <c r="N209" s="56"/>
    </row>
    <row r="210" spans="2:14">
      <c r="B210" s="2" t="s">
        <v>70</v>
      </c>
      <c r="C210" s="2" t="s">
        <v>65</v>
      </c>
      <c r="D210" s="23" t="s">
        <v>71</v>
      </c>
      <c r="E210" s="69">
        <f t="shared" si="27"/>
        <v>4.9351636339708449</v>
      </c>
      <c r="F210" s="69">
        <f t="shared" si="27"/>
        <v>4.723179628754238</v>
      </c>
      <c r="G210" s="149">
        <f t="shared" si="27"/>
        <v>4.723179628754238</v>
      </c>
      <c r="H210" s="122">
        <f t="shared" si="27"/>
        <v>6.0738190243199881</v>
      </c>
      <c r="I210" s="56"/>
      <c r="K210" s="56"/>
      <c r="L210" s="56"/>
      <c r="M210" s="56"/>
      <c r="N210" s="56"/>
    </row>
    <row r="211" spans="2:14">
      <c r="B211" s="2" t="s">
        <v>70</v>
      </c>
      <c r="C211" s="2" t="s">
        <v>68</v>
      </c>
      <c r="D211" s="23" t="s">
        <v>71</v>
      </c>
      <c r="E211" s="69">
        <f t="shared" si="27"/>
        <v>-23.614722672515498</v>
      </c>
      <c r="F211" s="69">
        <f t="shared" si="27"/>
        <v>-22.600380724511723</v>
      </c>
      <c r="G211" s="149">
        <f t="shared" si="27"/>
        <v>-22.600380724511723</v>
      </c>
      <c r="H211" s="122">
        <f t="shared" si="27"/>
        <v>-29.063180567117229</v>
      </c>
      <c r="I211" s="56"/>
      <c r="K211" s="56"/>
      <c r="L211" s="56"/>
      <c r="M211" s="56"/>
      <c r="N211" s="56"/>
    </row>
    <row r="213" spans="2:14">
      <c r="B213" s="81" t="s">
        <v>27</v>
      </c>
      <c r="C213" s="82"/>
      <c r="D213" s="82"/>
      <c r="E213" s="82"/>
      <c r="F213" s="82"/>
      <c r="G213" s="82"/>
      <c r="H213" s="132"/>
    </row>
    <row r="214" spans="2:14" ht="25.5">
      <c r="B214" s="2"/>
      <c r="C214" s="2"/>
      <c r="D214" s="2"/>
      <c r="E214" s="24" t="s">
        <v>50</v>
      </c>
      <c r="F214" s="24" t="s">
        <v>51</v>
      </c>
      <c r="G214" s="146" t="s">
        <v>52</v>
      </c>
      <c r="H214" s="117" t="s">
        <v>53</v>
      </c>
    </row>
    <row r="215" spans="2:14">
      <c r="B215" s="5" t="s">
        <v>55</v>
      </c>
      <c r="C215" s="5" t="s">
        <v>56</v>
      </c>
      <c r="D215" s="5" t="s">
        <v>57</v>
      </c>
      <c r="E215" s="22" t="s">
        <v>58</v>
      </c>
      <c r="F215" s="22" t="s">
        <v>59</v>
      </c>
      <c r="G215" s="147" t="s">
        <v>60</v>
      </c>
      <c r="H215" s="118" t="s">
        <v>61</v>
      </c>
      <c r="I215" t="s">
        <v>115</v>
      </c>
    </row>
    <row r="216" spans="2:14">
      <c r="B216" s="2" t="s">
        <v>64</v>
      </c>
      <c r="C216" s="2" t="s">
        <v>65</v>
      </c>
      <c r="D216" s="23" t="s">
        <v>71</v>
      </c>
      <c r="E216" s="16">
        <f>E208/365</f>
        <v>7.0028226697022638E-3</v>
      </c>
      <c r="F216" s="16">
        <f t="shared" ref="E216:H219" si="28">F208/365</f>
        <v>7.1299644721989353E-3</v>
      </c>
      <c r="G216" s="150">
        <f t="shared" si="28"/>
        <v>7.1299644721989353E-3</v>
      </c>
      <c r="H216" s="123">
        <f t="shared" si="28"/>
        <v>1.0414584126416443E-2</v>
      </c>
      <c r="J216" s="56"/>
      <c r="K216" s="56"/>
      <c r="L216" s="56"/>
      <c r="M216" s="56"/>
      <c r="N216" s="56"/>
    </row>
    <row r="217" spans="2:14">
      <c r="B217" s="2" t="s">
        <v>64</v>
      </c>
      <c r="C217" s="2" t="s">
        <v>68</v>
      </c>
      <c r="D217" s="23" t="s">
        <v>71</v>
      </c>
      <c r="E217" s="16">
        <f t="shared" si="28"/>
        <v>-3.138434081907053E-2</v>
      </c>
      <c r="F217" s="16">
        <f t="shared" si="28"/>
        <v>-3.1954148430959742E-2</v>
      </c>
      <c r="G217" s="150">
        <f t="shared" si="28"/>
        <v>-3.1954148430959742E-2</v>
      </c>
      <c r="H217" s="123">
        <f t="shared" si="28"/>
        <v>-4.667473005227913E-2</v>
      </c>
      <c r="J217" s="56"/>
      <c r="K217" s="56"/>
      <c r="L217" s="56"/>
      <c r="M217" s="56"/>
      <c r="N217" s="56"/>
    </row>
    <row r="218" spans="2:14">
      <c r="B218" s="2" t="s">
        <v>70</v>
      </c>
      <c r="C218" s="2" t="s">
        <v>65</v>
      </c>
      <c r="D218" s="23" t="s">
        <v>71</v>
      </c>
      <c r="E218" s="16">
        <f t="shared" si="28"/>
        <v>1.3520996257454369E-2</v>
      </c>
      <c r="F218" s="16">
        <f t="shared" si="28"/>
        <v>1.2940218160970515E-2</v>
      </c>
      <c r="G218" s="150">
        <f t="shared" si="28"/>
        <v>1.2940218160970515E-2</v>
      </c>
      <c r="H218" s="123">
        <f t="shared" si="28"/>
        <v>1.6640600066630103E-2</v>
      </c>
      <c r="J218" s="56"/>
      <c r="K218" s="56"/>
      <c r="L218" s="56"/>
      <c r="M218" s="56"/>
      <c r="N218" s="56"/>
    </row>
    <row r="219" spans="2:14">
      <c r="B219" s="2" t="s">
        <v>70</v>
      </c>
      <c r="C219" s="2" t="s">
        <v>68</v>
      </c>
      <c r="D219" s="23" t="s">
        <v>71</v>
      </c>
      <c r="E219" s="16">
        <f t="shared" si="28"/>
        <v>-6.4697870335658894E-2</v>
      </c>
      <c r="F219" s="16">
        <f t="shared" si="28"/>
        <v>-6.1918851300032121E-2</v>
      </c>
      <c r="G219" s="150">
        <f t="shared" si="28"/>
        <v>-6.1918851300032121E-2</v>
      </c>
      <c r="H219" s="123">
        <f t="shared" si="28"/>
        <v>-7.9625152238677332E-2</v>
      </c>
      <c r="J219" s="56"/>
      <c r="K219" s="56"/>
      <c r="L219" s="56"/>
      <c r="M219" s="56"/>
      <c r="N219" s="56"/>
    </row>
    <row r="220" spans="2:14">
      <c r="E220" s="26"/>
      <c r="F220" s="26"/>
      <c r="G220" s="26"/>
      <c r="H220" s="124"/>
    </row>
    <row r="221" spans="2:14" ht="25.5">
      <c r="B221" s="2"/>
      <c r="C221" s="2"/>
      <c r="D221" s="2"/>
      <c r="E221" s="24" t="s">
        <v>50</v>
      </c>
      <c r="F221" s="24" t="s">
        <v>51</v>
      </c>
      <c r="G221" s="146" t="s">
        <v>52</v>
      </c>
      <c r="H221" s="117" t="s">
        <v>53</v>
      </c>
    </row>
    <row r="222" spans="2:14">
      <c r="B222" s="5" t="s">
        <v>55</v>
      </c>
      <c r="C222" s="5" t="s">
        <v>56</v>
      </c>
      <c r="D222" s="5" t="s">
        <v>57</v>
      </c>
      <c r="E222" s="22" t="s">
        <v>58</v>
      </c>
      <c r="F222" s="22" t="s">
        <v>59</v>
      </c>
      <c r="G222" s="147" t="s">
        <v>60</v>
      </c>
      <c r="H222" s="118" t="s">
        <v>61</v>
      </c>
      <c r="I222" t="s">
        <v>116</v>
      </c>
    </row>
    <row r="223" spans="2:14">
      <c r="B223" s="2" t="s">
        <v>64</v>
      </c>
      <c r="C223" s="2" t="s">
        <v>65</v>
      </c>
      <c r="D223" s="23" t="s">
        <v>66</v>
      </c>
      <c r="E223" s="71">
        <f>E123</f>
        <v>0.67262430711511467</v>
      </c>
      <c r="F223" s="71">
        <f t="shared" ref="E223:H228" si="29">F123</f>
        <v>0.50208980845785389</v>
      </c>
      <c r="G223" s="151">
        <f t="shared" si="29"/>
        <v>0.29607502302748301</v>
      </c>
      <c r="H223" s="126">
        <f t="shared" si="29"/>
        <v>0.26852310127521717</v>
      </c>
    </row>
    <row r="224" spans="2:14">
      <c r="B224" s="2" t="s">
        <v>64</v>
      </c>
      <c r="C224" s="2" t="s">
        <v>68</v>
      </c>
      <c r="D224" s="23" t="s">
        <v>66</v>
      </c>
      <c r="E224" s="71">
        <f t="shared" si="29"/>
        <v>0.66223854928750825</v>
      </c>
      <c r="F224" s="71">
        <f t="shared" si="29"/>
        <v>0.49052458294954332</v>
      </c>
      <c r="G224" s="151">
        <f t="shared" si="29"/>
        <v>0.2855048131268485</v>
      </c>
      <c r="H224" s="126">
        <f t="shared" si="29"/>
        <v>0.26418634036866229</v>
      </c>
    </row>
    <row r="225" spans="2:14">
      <c r="B225" s="2" t="s">
        <v>64</v>
      </c>
      <c r="C225" s="2" t="s">
        <v>69</v>
      </c>
      <c r="D225" s="23" t="s">
        <v>66</v>
      </c>
      <c r="E225" s="71">
        <f t="shared" si="29"/>
        <v>0.70843971696440922</v>
      </c>
      <c r="F225" s="71">
        <f t="shared" si="29"/>
        <v>0.52883187671151044</v>
      </c>
      <c r="G225" s="151">
        <f t="shared" si="29"/>
        <v>0.31185757038109635</v>
      </c>
      <c r="H225" s="126">
        <f t="shared" si="29"/>
        <v>0.28265962986929766</v>
      </c>
    </row>
    <row r="226" spans="2:14">
      <c r="B226" s="2" t="s">
        <v>70</v>
      </c>
      <c r="C226" s="2" t="s">
        <v>65</v>
      </c>
      <c r="D226" s="23" t="s">
        <v>66</v>
      </c>
      <c r="E226" s="71">
        <f t="shared" si="29"/>
        <v>0.17079667123479983</v>
      </c>
      <c r="F226" s="71">
        <f t="shared" si="29"/>
        <v>0.12531307558950913</v>
      </c>
      <c r="G226" s="151">
        <f t="shared" si="29"/>
        <v>7.4317624883686803E-2</v>
      </c>
      <c r="H226" s="126">
        <f t="shared" si="29"/>
        <v>6.8174717638034038E-2</v>
      </c>
    </row>
    <row r="227" spans="2:14">
      <c r="B227" s="2" t="s">
        <v>70</v>
      </c>
      <c r="C227" s="2" t="s">
        <v>68</v>
      </c>
      <c r="D227" s="23" t="s">
        <v>66</v>
      </c>
      <c r="E227" s="71">
        <f t="shared" si="29"/>
        <v>0.17552217055358169</v>
      </c>
      <c r="F227" s="71">
        <f t="shared" si="29"/>
        <v>0.12747029203399507</v>
      </c>
      <c r="G227" s="151">
        <f t="shared" si="29"/>
        <v>7.2794001502664338E-2</v>
      </c>
      <c r="H227" s="126">
        <f t="shared" si="29"/>
        <v>6.5767503127843199E-2</v>
      </c>
    </row>
    <row r="228" spans="2:14">
      <c r="B228" s="2" t="s">
        <v>70</v>
      </c>
      <c r="C228" s="2" t="s">
        <v>69</v>
      </c>
      <c r="D228" s="23" t="s">
        <v>66</v>
      </c>
      <c r="E228" s="71">
        <f t="shared" si="29"/>
        <v>0.17988989592939239</v>
      </c>
      <c r="F228" s="71">
        <f t="shared" si="29"/>
        <v>0.13198710437072608</v>
      </c>
      <c r="G228" s="151">
        <f t="shared" si="29"/>
        <v>7.8280167551348742E-2</v>
      </c>
      <c r="H228" s="126">
        <f t="shared" si="29"/>
        <v>7.175868308832356E-2</v>
      </c>
    </row>
    <row r="229" spans="2:14">
      <c r="B229" s="2" t="s">
        <v>64</v>
      </c>
      <c r="C229" s="2" t="s">
        <v>65</v>
      </c>
      <c r="D229" s="23" t="s">
        <v>71</v>
      </c>
      <c r="E229" s="91">
        <f>E200</f>
        <v>0.50028044290416385</v>
      </c>
      <c r="F229" s="91">
        <f t="shared" ref="E229:H230" si="30">F200</f>
        <v>0.54859592416958092</v>
      </c>
      <c r="G229" s="157">
        <f t="shared" si="30"/>
        <v>0.54859592416958092</v>
      </c>
      <c r="H229" s="138">
        <f t="shared" si="30"/>
        <v>0.55599467752613418</v>
      </c>
      <c r="J229" s="92"/>
      <c r="K229" s="92"/>
      <c r="L229" s="92"/>
      <c r="M229" s="92"/>
      <c r="N229" s="92"/>
    </row>
    <row r="230" spans="2:14">
      <c r="B230" s="2" t="s">
        <v>64</v>
      </c>
      <c r="C230" s="2" t="s">
        <v>68</v>
      </c>
      <c r="D230" s="23" t="s">
        <v>71</v>
      </c>
      <c r="E230" s="91">
        <f t="shared" si="30"/>
        <v>0.50028044290416385</v>
      </c>
      <c r="F230" s="91">
        <f t="shared" si="30"/>
        <v>0.54859592416958092</v>
      </c>
      <c r="G230" s="157">
        <f t="shared" si="30"/>
        <v>0.54859592416958092</v>
      </c>
      <c r="H230" s="138">
        <f t="shared" si="30"/>
        <v>0.55599467752613418</v>
      </c>
      <c r="J230" s="92"/>
      <c r="K230" s="92"/>
      <c r="L230" s="92"/>
      <c r="M230" s="92"/>
      <c r="N230" s="92"/>
    </row>
    <row r="231" spans="2:14">
      <c r="B231" s="2" t="s">
        <v>64</v>
      </c>
      <c r="C231" s="2" t="s">
        <v>69</v>
      </c>
      <c r="D231" s="23" t="s">
        <v>71</v>
      </c>
      <c r="E231" s="71">
        <f>E131</f>
        <v>0.55521114983627118</v>
      </c>
      <c r="F231" s="71">
        <f>F131</f>
        <v>0.60740881266578595</v>
      </c>
      <c r="G231" s="151">
        <f>G131</f>
        <v>0.60740881266578595</v>
      </c>
      <c r="H231" s="126">
        <f>H131</f>
        <v>0.6127486753297674</v>
      </c>
      <c r="J231" s="92"/>
      <c r="K231" s="92"/>
      <c r="L231" s="92"/>
      <c r="M231" s="92"/>
      <c r="N231" s="92"/>
    </row>
    <row r="232" spans="2:14">
      <c r="B232" s="2" t="s">
        <v>70</v>
      </c>
      <c r="C232" s="2" t="s">
        <v>65</v>
      </c>
      <c r="D232" s="23" t="s">
        <v>71</v>
      </c>
      <c r="E232" s="91">
        <f t="shared" ref="E232:H233" si="31">E202</f>
        <v>0.30009347583569046</v>
      </c>
      <c r="F232" s="91">
        <f t="shared" si="31"/>
        <v>0.30577829352189911</v>
      </c>
      <c r="G232" s="157">
        <f t="shared" si="31"/>
        <v>0.30577829352189911</v>
      </c>
      <c r="H232" s="138">
        <f t="shared" si="31"/>
        <v>0.31458853321265023</v>
      </c>
      <c r="J232" s="92"/>
      <c r="K232" s="92"/>
      <c r="L232" s="92"/>
      <c r="M232" s="92"/>
      <c r="N232" s="92"/>
    </row>
    <row r="233" spans="2:14">
      <c r="B233" s="2" t="s">
        <v>70</v>
      </c>
      <c r="C233" s="2" t="s">
        <v>68</v>
      </c>
      <c r="D233" s="23" t="s">
        <v>71</v>
      </c>
      <c r="E233" s="91">
        <f t="shared" si="31"/>
        <v>0.30009347583569046</v>
      </c>
      <c r="F233" s="91">
        <f t="shared" si="31"/>
        <v>0.30577829352189911</v>
      </c>
      <c r="G233" s="157">
        <f t="shared" si="31"/>
        <v>0.30577829352189911</v>
      </c>
      <c r="H233" s="138">
        <f t="shared" si="31"/>
        <v>0.31458853321265023</v>
      </c>
      <c r="J233" s="92"/>
      <c r="K233" s="92"/>
      <c r="L233" s="92"/>
      <c r="M233" s="92"/>
      <c r="N233" s="92"/>
    </row>
    <row r="234" spans="2:14">
      <c r="B234" s="2" t="s">
        <v>70</v>
      </c>
      <c r="C234" s="2" t="s">
        <v>69</v>
      </c>
      <c r="D234" s="23" t="s">
        <v>71</v>
      </c>
      <c r="E234" s="71">
        <f>E134</f>
        <v>0.33709790065709755</v>
      </c>
      <c r="F234" s="71">
        <f>F134</f>
        <v>0.34510595411916262</v>
      </c>
      <c r="G234" s="151">
        <f>G134</f>
        <v>0.34510595411916262</v>
      </c>
      <c r="H234" s="126">
        <f>H134</f>
        <v>0.35167012264764091</v>
      </c>
      <c r="J234" s="92"/>
      <c r="K234" s="92"/>
      <c r="L234" s="92"/>
      <c r="M234" s="92"/>
      <c r="N234" s="92"/>
    </row>
    <row r="235" spans="2:14">
      <c r="E235" s="26"/>
      <c r="F235" s="26"/>
      <c r="G235" s="26"/>
      <c r="H235" s="124"/>
    </row>
    <row r="236" spans="2:14">
      <c r="B236" s="67" t="s">
        <v>72</v>
      </c>
      <c r="C236" s="68"/>
      <c r="D236" s="68"/>
      <c r="E236" s="68"/>
      <c r="F236" s="68"/>
      <c r="G236" s="68"/>
      <c r="H236" s="121"/>
    </row>
    <row r="237" spans="2:14" ht="25.5">
      <c r="B237" s="2"/>
      <c r="C237" s="2"/>
      <c r="D237" s="2"/>
      <c r="E237" s="24" t="s">
        <v>50</v>
      </c>
      <c r="F237" s="24" t="s">
        <v>51</v>
      </c>
      <c r="G237" s="146" t="s">
        <v>52</v>
      </c>
      <c r="H237" s="117" t="s">
        <v>53</v>
      </c>
    </row>
    <row r="238" spans="2:14">
      <c r="B238" s="5"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 t="s">
        <v>64</v>
      </c>
      <c r="C240" s="2" t="s">
        <v>65</v>
      </c>
      <c r="D240" s="23" t="s">
        <v>66</v>
      </c>
      <c r="E240" s="69">
        <f>(E223*'TDCV Values'!$C$4)</f>
        <v>1950.6104906338326</v>
      </c>
      <c r="F240" s="69">
        <f>(F223*'TDCV Values'!$C$4)</f>
        <v>1456.0604445277763</v>
      </c>
      <c r="G240" s="149">
        <f>(G223*'TDCV Values'!$C$4)</f>
        <v>858.61756677970072</v>
      </c>
      <c r="H240" s="122">
        <f>(H223*'TDCV Values'!$D$4)</f>
        <v>778.71699369812984</v>
      </c>
    </row>
    <row r="241" spans="2:14">
      <c r="B241" s="2" t="s">
        <v>64</v>
      </c>
      <c r="C241" s="2" t="s">
        <v>68</v>
      </c>
      <c r="D241" s="23" t="s">
        <v>66</v>
      </c>
      <c r="E241" s="69">
        <f>(E224*'TDCV Values'!$C$4)</f>
        <v>1920.4917929337739</v>
      </c>
      <c r="F241" s="69">
        <f>(F224*'TDCV Values'!$C$4)</f>
        <v>1422.5212905536757</v>
      </c>
      <c r="G241" s="149">
        <f>(G224*'TDCV Values'!$C$4)</f>
        <v>827.96395806786063</v>
      </c>
      <c r="H241" s="122">
        <f>(H224*'TDCV Values'!$D$4)</f>
        <v>766.14038706912061</v>
      </c>
    </row>
    <row r="242" spans="2:14">
      <c r="B242" s="2" t="s">
        <v>64</v>
      </c>
      <c r="C242" s="2" t="s">
        <v>69</v>
      </c>
      <c r="D242" s="23" t="s">
        <v>66</v>
      </c>
      <c r="E242" s="69">
        <f>(E225*'TDCV Values'!$C$4)</f>
        <v>2054.4751791967869</v>
      </c>
      <c r="F242" s="69">
        <f>(F225*'TDCV Values'!$C$4)</f>
        <v>1533.6124424633804</v>
      </c>
      <c r="G242" s="149">
        <f>(G225*'TDCV Values'!$C$4)</f>
        <v>904.38695410517937</v>
      </c>
      <c r="H242" s="122">
        <f>(H225*'TDCV Values'!$D$4)</f>
        <v>819.71292662096323</v>
      </c>
    </row>
    <row r="243" spans="2:14">
      <c r="B243" s="2" t="s">
        <v>70</v>
      </c>
      <c r="C243" s="2" t="s">
        <v>65</v>
      </c>
      <c r="D243" s="23" t="s">
        <v>66</v>
      </c>
      <c r="E243" s="69">
        <f>(E226*'TDCV Values'!$C$5)</f>
        <v>2049.560054817598</v>
      </c>
      <c r="F243" s="69">
        <f>(F226*'TDCV Values'!$C$5)</f>
        <v>1503.7569070741097</v>
      </c>
      <c r="G243" s="149">
        <f>(G226*'TDCV Values'!$C$5)</f>
        <v>891.81149860424159</v>
      </c>
      <c r="H243" s="122">
        <f>(H226*'TDCV Values'!$D$5)</f>
        <v>818.09661165640841</v>
      </c>
    </row>
    <row r="244" spans="2:14">
      <c r="B244" s="2" t="s">
        <v>70</v>
      </c>
      <c r="C244" s="2" t="s">
        <v>68</v>
      </c>
      <c r="D244" s="23" t="s">
        <v>66</v>
      </c>
      <c r="E244" s="69">
        <f>(E227*'TDCV Values'!$C$5)</f>
        <v>2106.2660466429802</v>
      </c>
      <c r="F244" s="69">
        <f>(F227*'TDCV Values'!$C$5)</f>
        <v>1529.6435044079408</v>
      </c>
      <c r="G244" s="149">
        <f>(G227*'TDCV Values'!$C$5)</f>
        <v>873.52801803197201</v>
      </c>
      <c r="H244" s="122">
        <f>(H227*'TDCV Values'!$D$5)</f>
        <v>789.21003753411844</v>
      </c>
    </row>
    <row r="245" spans="2:14">
      <c r="B245" s="2" t="s">
        <v>70</v>
      </c>
      <c r="C245" s="2" t="s">
        <v>69</v>
      </c>
      <c r="D245" s="23" t="s">
        <v>66</v>
      </c>
      <c r="E245" s="69">
        <f>(E228*'TDCV Values'!$C$5)</f>
        <v>2158.6787511527086</v>
      </c>
      <c r="F245" s="69">
        <f>(F228*'TDCV Values'!$C$5)</f>
        <v>1583.8452524487129</v>
      </c>
      <c r="G245" s="149">
        <f>(G228*'TDCV Values'!$C$5)</f>
        <v>939.36201061618488</v>
      </c>
      <c r="H245" s="122">
        <f>(H228*'TDCV Values'!$D$5)</f>
        <v>861.10419705988272</v>
      </c>
    </row>
    <row r="246" spans="2:14">
      <c r="B246" s="241" t="s">
        <v>75</v>
      </c>
      <c r="C246" s="255"/>
      <c r="D246" s="255"/>
      <c r="E246" s="255"/>
      <c r="F246" s="255"/>
      <c r="G246" s="255"/>
      <c r="H246" s="255"/>
      <c r="I246" t="s">
        <v>76</v>
      </c>
    </row>
    <row r="247" spans="2:14">
      <c r="B247" s="2" t="s">
        <v>64</v>
      </c>
      <c r="C247" s="2" t="s">
        <v>65</v>
      </c>
      <c r="D247" s="23" t="s">
        <v>71</v>
      </c>
      <c r="E247" s="16">
        <f>E229*365</f>
        <v>182.6023616600198</v>
      </c>
      <c r="F247" s="16">
        <f t="shared" ref="E247:H252" si="32">F229*365</f>
        <v>200.23751232189704</v>
      </c>
      <c r="G247" s="150">
        <f t="shared" si="32"/>
        <v>200.23751232189704</v>
      </c>
      <c r="H247" s="123">
        <f t="shared" si="32"/>
        <v>202.93805729703897</v>
      </c>
      <c r="J247" s="56"/>
      <c r="K247" s="56"/>
      <c r="L247" s="56"/>
      <c r="M247" s="56"/>
      <c r="N247" s="56"/>
    </row>
    <row r="248" spans="2:14">
      <c r="B248" s="2" t="s">
        <v>64</v>
      </c>
      <c r="C248" s="2" t="s">
        <v>68</v>
      </c>
      <c r="D248" s="23" t="s">
        <v>71</v>
      </c>
      <c r="E248" s="16">
        <f>E230*365</f>
        <v>182.6023616600198</v>
      </c>
      <c r="F248" s="16">
        <f t="shared" si="32"/>
        <v>200.23751232189704</v>
      </c>
      <c r="G248" s="150">
        <f t="shared" si="32"/>
        <v>200.23751232189704</v>
      </c>
      <c r="H248" s="123">
        <f t="shared" si="32"/>
        <v>202.93805729703897</v>
      </c>
      <c r="J248" s="56"/>
      <c r="K248" s="56"/>
      <c r="L248" s="56"/>
      <c r="M248" s="56"/>
      <c r="N248" s="56"/>
    </row>
    <row r="249" spans="2:14">
      <c r="B249" s="2" t="s">
        <v>64</v>
      </c>
      <c r="C249" s="2" t="s">
        <v>69</v>
      </c>
      <c r="D249" s="23" t="s">
        <v>71</v>
      </c>
      <c r="E249" s="16">
        <f t="shared" si="32"/>
        <v>202.65206969023899</v>
      </c>
      <c r="F249" s="16">
        <f t="shared" si="32"/>
        <v>221.70421662301186</v>
      </c>
      <c r="G249" s="150">
        <f t="shared" si="32"/>
        <v>221.70421662301186</v>
      </c>
      <c r="H249" s="123">
        <f t="shared" si="32"/>
        <v>223.6532664953651</v>
      </c>
      <c r="J249" s="56"/>
      <c r="K249" s="56"/>
      <c r="L249" s="56"/>
      <c r="M249" s="56"/>
      <c r="N249" s="56"/>
    </row>
    <row r="250" spans="2:14">
      <c r="B250" s="2" t="s">
        <v>70</v>
      </c>
      <c r="C250" s="2" t="s">
        <v>65</v>
      </c>
      <c r="D250" s="23" t="s">
        <v>71</v>
      </c>
      <c r="E250" s="16">
        <f>E232*365</f>
        <v>109.53411868002702</v>
      </c>
      <c r="F250" s="16">
        <f t="shared" si="32"/>
        <v>111.60907713549318</v>
      </c>
      <c r="G250" s="150">
        <f t="shared" si="32"/>
        <v>111.60907713549318</v>
      </c>
      <c r="H250" s="123">
        <f t="shared" si="32"/>
        <v>114.82481462261734</v>
      </c>
      <c r="J250" s="56"/>
      <c r="K250" s="56"/>
      <c r="L250" s="56"/>
      <c r="M250" s="56"/>
      <c r="N250" s="56"/>
    </row>
    <row r="251" spans="2:14">
      <c r="B251" s="2" t="s">
        <v>70</v>
      </c>
      <c r="C251" s="2" t="s">
        <v>68</v>
      </c>
      <c r="D251" s="23" t="s">
        <v>71</v>
      </c>
      <c r="E251" s="16">
        <f>E233*365</f>
        <v>109.53411868002702</v>
      </c>
      <c r="F251" s="16">
        <f t="shared" si="32"/>
        <v>111.60907713549318</v>
      </c>
      <c r="G251" s="150">
        <f t="shared" si="32"/>
        <v>111.60907713549318</v>
      </c>
      <c r="H251" s="123">
        <f t="shared" si="32"/>
        <v>114.82481462261734</v>
      </c>
      <c r="J251" s="56"/>
      <c r="K251" s="56"/>
      <c r="L251" s="56"/>
      <c r="M251" s="56"/>
      <c r="N251" s="56"/>
    </row>
    <row r="252" spans="2:14">
      <c r="B252" s="2" t="s">
        <v>70</v>
      </c>
      <c r="C252" s="2" t="s">
        <v>69</v>
      </c>
      <c r="D252" s="23" t="s">
        <v>71</v>
      </c>
      <c r="E252" s="16">
        <f>E234*365</f>
        <v>123.0407337398406</v>
      </c>
      <c r="F252" s="16">
        <f t="shared" si="32"/>
        <v>125.96367325349435</v>
      </c>
      <c r="G252" s="150">
        <f t="shared" si="32"/>
        <v>125.96367325349435</v>
      </c>
      <c r="H252" s="123">
        <f t="shared" si="32"/>
        <v>128.35959476638894</v>
      </c>
      <c r="J252" s="56"/>
      <c r="K252" s="56"/>
      <c r="L252" s="56"/>
      <c r="M252" s="56"/>
      <c r="N252" s="56"/>
    </row>
    <row r="253" spans="2:14">
      <c r="B253" s="241" t="s">
        <v>77</v>
      </c>
      <c r="C253" s="242"/>
      <c r="D253" s="242"/>
      <c r="E253" s="242"/>
      <c r="F253" s="242"/>
      <c r="G253" s="242"/>
      <c r="H253" s="242"/>
      <c r="I253" t="s">
        <v>78</v>
      </c>
    </row>
    <row r="254" spans="2:14">
      <c r="B254" s="2" t="s">
        <v>64</v>
      </c>
      <c r="C254" s="2" t="s">
        <v>65</v>
      </c>
      <c r="D254" s="2"/>
      <c r="E254" s="16">
        <f>E240+E247</f>
        <v>2133.2128522938524</v>
      </c>
      <c r="F254" s="16">
        <f t="shared" ref="E254:H259" si="33">F240+F247</f>
        <v>1656.2979568496735</v>
      </c>
      <c r="G254" s="150">
        <f t="shared" si="33"/>
        <v>1058.8550791015978</v>
      </c>
      <c r="H254" s="123">
        <f t="shared" si="33"/>
        <v>981.65505099516884</v>
      </c>
      <c r="J254" s="56"/>
      <c r="K254" s="56"/>
      <c r="L254" s="56"/>
      <c r="M254" s="56"/>
      <c r="N254" s="56"/>
    </row>
    <row r="255" spans="2:14">
      <c r="B255" s="2" t="s">
        <v>64</v>
      </c>
      <c r="C255" s="2" t="s">
        <v>68</v>
      </c>
      <c r="D255" s="2"/>
      <c r="E255" s="16">
        <f>E241+E248</f>
        <v>2103.0941545937935</v>
      </c>
      <c r="F255" s="16">
        <f t="shared" si="33"/>
        <v>1622.7588028755727</v>
      </c>
      <c r="G255" s="150">
        <f t="shared" si="33"/>
        <v>1028.2014703897576</v>
      </c>
      <c r="H255" s="123">
        <f t="shared" si="33"/>
        <v>969.0784443661596</v>
      </c>
      <c r="J255" s="56"/>
      <c r="K255" s="56"/>
      <c r="L255" s="56"/>
      <c r="M255" s="56"/>
      <c r="N255" s="56"/>
    </row>
    <row r="256" spans="2:14">
      <c r="B256" s="2" t="s">
        <v>64</v>
      </c>
      <c r="C256" s="2" t="s">
        <v>69</v>
      </c>
      <c r="D256" s="2"/>
      <c r="E256" s="16">
        <f t="shared" si="33"/>
        <v>2257.1272488870259</v>
      </c>
      <c r="F256" s="16">
        <f t="shared" si="33"/>
        <v>1755.3166590863923</v>
      </c>
      <c r="G256" s="150">
        <f t="shared" si="33"/>
        <v>1126.0911707281912</v>
      </c>
      <c r="H256" s="123">
        <f>H242+H249</f>
        <v>1043.3661931163283</v>
      </c>
      <c r="J256" s="56"/>
      <c r="K256" s="56"/>
      <c r="L256" s="56"/>
      <c r="M256" s="56"/>
      <c r="N256" s="56"/>
    </row>
    <row r="257" spans="2:14">
      <c r="B257" s="2" t="s">
        <v>70</v>
      </c>
      <c r="C257" s="2" t="s">
        <v>65</v>
      </c>
      <c r="D257" s="2"/>
      <c r="E257" s="16">
        <f t="shared" si="33"/>
        <v>2159.094173497625</v>
      </c>
      <c r="F257" s="16">
        <f t="shared" si="33"/>
        <v>1615.3659842096029</v>
      </c>
      <c r="G257" s="150">
        <f>G243+G250</f>
        <v>1003.4205757397348</v>
      </c>
      <c r="H257" s="123">
        <f t="shared" si="33"/>
        <v>932.92142627902581</v>
      </c>
      <c r="J257" s="56"/>
      <c r="K257" s="56"/>
      <c r="L257" s="56"/>
      <c r="M257" s="56"/>
      <c r="N257" s="56"/>
    </row>
    <row r="258" spans="2:14">
      <c r="B258" s="2" t="s">
        <v>70</v>
      </c>
      <c r="C258" s="2" t="s">
        <v>68</v>
      </c>
      <c r="D258" s="2"/>
      <c r="E258" s="16">
        <f t="shared" si="33"/>
        <v>2215.8001653230071</v>
      </c>
      <c r="F258" s="16">
        <f t="shared" si="33"/>
        <v>1641.252581543434</v>
      </c>
      <c r="G258" s="150">
        <f t="shared" si="33"/>
        <v>985.13709516746519</v>
      </c>
      <c r="H258" s="123">
        <f t="shared" si="33"/>
        <v>904.03485215673572</v>
      </c>
      <c r="J258" s="56"/>
      <c r="K258" s="56"/>
      <c r="L258" s="56"/>
      <c r="M258" s="56"/>
      <c r="N258" s="56"/>
    </row>
    <row r="259" spans="2:14">
      <c r="B259" s="2" t="s">
        <v>70</v>
      </c>
      <c r="C259" s="2" t="s">
        <v>69</v>
      </c>
      <c r="D259" s="2"/>
      <c r="E259" s="16">
        <f>E245+E252</f>
        <v>2281.7194848925492</v>
      </c>
      <c r="F259" s="16">
        <f t="shared" si="33"/>
        <v>1709.8089257022073</v>
      </c>
      <c r="G259" s="150">
        <f t="shared" si="33"/>
        <v>1065.3256838696793</v>
      </c>
      <c r="H259" s="123">
        <f t="shared" si="33"/>
        <v>989.46379182627163</v>
      </c>
      <c r="J259" s="56"/>
      <c r="K259" s="56"/>
      <c r="L259" s="56"/>
      <c r="M259" s="56"/>
      <c r="N259" s="56"/>
    </row>
    <row r="260" spans="2:14">
      <c r="B260" s="251" t="s">
        <v>77</v>
      </c>
      <c r="C260" s="251"/>
      <c r="D260" s="251"/>
      <c r="E260" s="251"/>
      <c r="F260" s="251"/>
      <c r="G260" s="251"/>
      <c r="H260" s="251"/>
      <c r="I260" t="s">
        <v>79</v>
      </c>
    </row>
    <row r="261" spans="2:14">
      <c r="B261" s="2" t="s">
        <v>80</v>
      </c>
      <c r="C261" s="2" t="s">
        <v>65</v>
      </c>
      <c r="D261" s="2"/>
      <c r="E261" s="16">
        <f>E254+E257</f>
        <v>4292.3070257914769</v>
      </c>
      <c r="F261" s="16">
        <f t="shared" ref="F261:H261" si="34">F254+F257</f>
        <v>3271.6639410592761</v>
      </c>
      <c r="G261" s="150">
        <f>G254+G257</f>
        <v>2062.2756548413327</v>
      </c>
      <c r="H261" s="123">
        <f t="shared" si="34"/>
        <v>1914.5764772741945</v>
      </c>
      <c r="J261" s="56"/>
      <c r="K261" s="56"/>
      <c r="L261" s="56"/>
      <c r="M261" s="56"/>
      <c r="N261" s="56"/>
    </row>
    <row r="262" spans="2:14">
      <c r="B262" s="2" t="s">
        <v>80</v>
      </c>
      <c r="C262" s="2" t="s">
        <v>68</v>
      </c>
      <c r="D262" s="2"/>
      <c r="E262" s="16">
        <f t="shared" ref="E262:H263" si="35">E255+E258</f>
        <v>4318.8943199168007</v>
      </c>
      <c r="F262" s="16">
        <f t="shared" si="35"/>
        <v>3264.0113844190064</v>
      </c>
      <c r="G262" s="150">
        <f>G255+G258</f>
        <v>2013.3385655572229</v>
      </c>
      <c r="H262" s="123">
        <f t="shared" si="35"/>
        <v>1873.1132965228953</v>
      </c>
      <c r="J262" s="56"/>
      <c r="K262" s="56"/>
      <c r="L262" s="56"/>
      <c r="M262" s="56"/>
      <c r="N262" s="56"/>
    </row>
    <row r="263" spans="2:14">
      <c r="B263" s="2" t="s">
        <v>80</v>
      </c>
      <c r="C263" s="2" t="s">
        <v>69</v>
      </c>
      <c r="D263" s="2"/>
      <c r="E263" s="16">
        <f t="shared" si="35"/>
        <v>4538.8467337795755</v>
      </c>
      <c r="F263" s="16">
        <f t="shared" si="35"/>
        <v>3465.1255847885996</v>
      </c>
      <c r="G263" s="150">
        <f>G256+G259</f>
        <v>2191.4168545978705</v>
      </c>
      <c r="H263" s="123">
        <f t="shared" si="35"/>
        <v>2032.8299849425998</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
      <c r="C266" s="2"/>
      <c r="D266" s="2"/>
      <c r="E266" s="24" t="s">
        <v>50</v>
      </c>
      <c r="F266" s="24" t="s">
        <v>51</v>
      </c>
      <c r="G266" s="146" t="s">
        <v>52</v>
      </c>
      <c r="H266" s="117" t="s">
        <v>53</v>
      </c>
    </row>
    <row r="267" spans="2:14">
      <c r="B267" s="5"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 t="s">
        <v>64</v>
      </c>
      <c r="C269" s="2" t="s">
        <v>65</v>
      </c>
      <c r="D269" s="2"/>
      <c r="E269" s="69">
        <f t="shared" ref="E269:H274" si="36">E254-E38</f>
        <v>3.2181179169897405</v>
      </c>
      <c r="F269" s="69">
        <f t="shared" si="36"/>
        <v>3.2645246749011676</v>
      </c>
      <c r="G269" s="149">
        <f t="shared" si="36"/>
        <v>3.2645246749011676</v>
      </c>
      <c r="H269" s="122">
        <f t="shared" si="36"/>
        <v>4.4634108486905006</v>
      </c>
      <c r="J269" s="56"/>
      <c r="K269" s="56"/>
      <c r="L269" s="56"/>
      <c r="M269" s="56"/>
      <c r="N269" s="56"/>
    </row>
    <row r="270" spans="2:14">
      <c r="B270" s="2" t="s">
        <v>64</v>
      </c>
      <c r="C270" s="2" t="s">
        <v>68</v>
      </c>
      <c r="D270" s="2"/>
      <c r="E270" s="69">
        <f t="shared" si="36"/>
        <v>-15.17819675641249</v>
      </c>
      <c r="F270" s="69">
        <f t="shared" si="36"/>
        <v>-15.386176534751939</v>
      </c>
      <c r="G270" s="149">
        <f t="shared" si="36"/>
        <v>-15.386176534751939</v>
      </c>
      <c r="H270" s="122">
        <f t="shared" si="36"/>
        <v>-20.759188826533318</v>
      </c>
      <c r="J270" s="56"/>
      <c r="K270" s="56"/>
      <c r="L270" s="56"/>
      <c r="M270" s="56"/>
      <c r="N270" s="56"/>
    </row>
    <row r="271" spans="2:14">
      <c r="B271" s="2" t="s">
        <v>64</v>
      </c>
      <c r="C271" s="2" t="s">
        <v>69</v>
      </c>
      <c r="D271" s="2"/>
      <c r="E271" s="69">
        <f t="shared" si="36"/>
        <v>0.66208764254861308</v>
      </c>
      <c r="F271" s="69">
        <f t="shared" si="36"/>
        <v>0.66208764254861308</v>
      </c>
      <c r="G271" s="149">
        <f t="shared" si="36"/>
        <v>0.6620876425483857</v>
      </c>
      <c r="H271" s="122">
        <f t="shared" si="36"/>
        <v>0.66208764254861308</v>
      </c>
      <c r="J271" s="56"/>
      <c r="K271" s="56"/>
      <c r="L271" s="56"/>
      <c r="M271" s="56"/>
      <c r="N271" s="56"/>
    </row>
    <row r="272" spans="2:14">
      <c r="B272" s="2" t="s">
        <v>70</v>
      </c>
      <c r="C272" s="2" t="s">
        <v>65</v>
      </c>
      <c r="D272" s="2"/>
      <c r="E272" s="69">
        <f t="shared" si="36"/>
        <v>5.5631893109366501</v>
      </c>
      <c r="F272" s="69">
        <f t="shared" si="36"/>
        <v>5.3512053057199864</v>
      </c>
      <c r="G272" s="149">
        <f t="shared" si="36"/>
        <v>5.3512053057199864</v>
      </c>
      <c r="H272" s="122">
        <f t="shared" si="36"/>
        <v>6.7018447012857223</v>
      </c>
      <c r="J272" s="56"/>
      <c r="K272" s="56"/>
      <c r="L272" s="56"/>
      <c r="M272" s="56"/>
      <c r="N272" s="56"/>
    </row>
    <row r="273" spans="1:14">
      <c r="B273" s="2" t="s">
        <v>70</v>
      </c>
      <c r="C273" s="2" t="s">
        <v>68</v>
      </c>
      <c r="D273" s="2"/>
      <c r="E273" s="69">
        <f t="shared" si="36"/>
        <v>-27.371696995549883</v>
      </c>
      <c r="F273" s="69">
        <f t="shared" si="36"/>
        <v>-26.35735504754598</v>
      </c>
      <c r="G273" s="149">
        <f t="shared" si="36"/>
        <v>-26.35735504754598</v>
      </c>
      <c r="H273" s="122">
        <f t="shared" si="36"/>
        <v>-32.820154890151571</v>
      </c>
      <c r="J273" s="56"/>
      <c r="K273" s="56"/>
      <c r="L273" s="56"/>
      <c r="M273" s="56"/>
      <c r="N273" s="56"/>
    </row>
    <row r="274" spans="1:14">
      <c r="B274" s="2" t="s">
        <v>70</v>
      </c>
      <c r="C274" s="2" t="s">
        <v>69</v>
      </c>
      <c r="D274" s="2"/>
      <c r="E274" s="69">
        <f t="shared" si="36"/>
        <v>0.62802567696553524</v>
      </c>
      <c r="F274" s="69">
        <f t="shared" si="36"/>
        <v>0.62802567696576261</v>
      </c>
      <c r="G274" s="149">
        <f t="shared" si="36"/>
        <v>0.62802567696576261</v>
      </c>
      <c r="H274" s="122">
        <f t="shared" si="36"/>
        <v>0.62802567696564893</v>
      </c>
      <c r="J274" s="56"/>
      <c r="K274" s="56"/>
      <c r="L274" s="56"/>
      <c r="M274" s="56"/>
      <c r="N274" s="56"/>
    </row>
    <row r="275" spans="1:14">
      <c r="B275" s="251" t="s">
        <v>77</v>
      </c>
      <c r="C275" s="251"/>
      <c r="D275" s="251"/>
      <c r="E275" s="251"/>
      <c r="F275" s="251"/>
      <c r="G275" s="251"/>
      <c r="H275" s="251"/>
    </row>
    <row r="276" spans="1:14">
      <c r="B276" s="2" t="s">
        <v>80</v>
      </c>
      <c r="C276" s="2" t="s">
        <v>65</v>
      </c>
      <c r="D276" s="2"/>
      <c r="E276" s="16">
        <f>E269+E272</f>
        <v>8.7813072279263906</v>
      </c>
      <c r="F276" s="16">
        <f t="shared" ref="F276:H276" si="37">F269+F272</f>
        <v>8.615729980621154</v>
      </c>
      <c r="G276" s="150">
        <f>G269+G272</f>
        <v>8.615729980621154</v>
      </c>
      <c r="H276" s="123">
        <f t="shared" si="37"/>
        <v>11.165255549976223</v>
      </c>
      <c r="J276" s="56"/>
      <c r="K276" s="56"/>
      <c r="L276" s="56"/>
      <c r="M276" s="56"/>
      <c r="N276" s="56"/>
    </row>
    <row r="277" spans="1:14">
      <c r="B277" s="2" t="s">
        <v>80</v>
      </c>
      <c r="C277" s="2" t="s">
        <v>68</v>
      </c>
      <c r="D277" s="2"/>
      <c r="E277" s="16">
        <f t="shared" ref="E277:H278" si="38">E270+E273</f>
        <v>-42.549893751962372</v>
      </c>
      <c r="F277" s="16">
        <f t="shared" si="38"/>
        <v>-41.743531582297919</v>
      </c>
      <c r="G277" s="150">
        <f>G270+G273</f>
        <v>-41.743531582297919</v>
      </c>
      <c r="H277" s="123">
        <f t="shared" si="38"/>
        <v>-53.579343716684889</v>
      </c>
      <c r="J277" s="56"/>
      <c r="K277" s="56"/>
      <c r="L277" s="56"/>
      <c r="M277" s="56"/>
      <c r="N277" s="56"/>
    </row>
    <row r="278" spans="1:14">
      <c r="B278" s="2" t="s">
        <v>80</v>
      </c>
      <c r="C278" s="2" t="s">
        <v>69</v>
      </c>
      <c r="D278" s="2"/>
      <c r="E278" s="16">
        <f>E271+E274</f>
        <v>1.2901133195141483</v>
      </c>
      <c r="F278" s="16">
        <f t="shared" si="38"/>
        <v>1.2901133195143757</v>
      </c>
      <c r="G278" s="150">
        <f>G271+G274</f>
        <v>1.2901133195141483</v>
      </c>
      <c r="H278" s="123">
        <f t="shared" si="38"/>
        <v>1.290113319514262</v>
      </c>
      <c r="I278" s="18"/>
      <c r="J278" s="56"/>
      <c r="K278" s="56"/>
      <c r="L278" s="56"/>
      <c r="M278" s="56"/>
      <c r="N278" s="56"/>
    </row>
    <row r="279" spans="1:14">
      <c r="E279" s="26"/>
      <c r="F279" s="26"/>
      <c r="G279" s="26"/>
      <c r="H279" s="124"/>
      <c r="I279" s="94"/>
    </row>
    <row r="280" spans="1:14" s="65" customFormat="1">
      <c r="A280" s="65" t="s">
        <v>118</v>
      </c>
      <c r="E280" s="70"/>
      <c r="F280" s="70"/>
      <c r="G280" s="70"/>
      <c r="H280" s="125"/>
    </row>
    <row r="281" spans="1:14" s="8" customFormat="1">
      <c r="E281" s="57"/>
      <c r="F281" s="57"/>
      <c r="G281" s="57"/>
      <c r="H281" s="140"/>
      <c r="J281" s="95"/>
      <c r="K281" s="95"/>
      <c r="L281" s="95"/>
    </row>
    <row r="282" spans="1:14">
      <c r="B282" s="8" t="s">
        <v>119</v>
      </c>
      <c r="E282" s="26"/>
      <c r="F282" s="26"/>
      <c r="G282" s="26"/>
      <c r="H282" s="124"/>
      <c r="I282" s="96"/>
      <c r="J282" s="97"/>
      <c r="K282" s="97"/>
      <c r="L282" s="97"/>
    </row>
    <row r="283" spans="1:14" ht="25.5">
      <c r="B283" s="2"/>
      <c r="C283" s="2"/>
      <c r="D283" s="2"/>
      <c r="E283" s="24" t="s">
        <v>50</v>
      </c>
      <c r="F283" s="24" t="s">
        <v>51</v>
      </c>
      <c r="G283" s="146" t="s">
        <v>52</v>
      </c>
      <c r="H283" s="117" t="s">
        <v>53</v>
      </c>
      <c r="I283" s="96"/>
      <c r="J283" s="97"/>
      <c r="K283" s="97"/>
      <c r="L283" s="97"/>
    </row>
    <row r="284" spans="1:14">
      <c r="B284" s="5" t="s">
        <v>55</v>
      </c>
      <c r="C284" s="5" t="s">
        <v>93</v>
      </c>
      <c r="D284" s="5" t="s">
        <v>57</v>
      </c>
      <c r="E284" s="22" t="s">
        <v>58</v>
      </c>
      <c r="F284" s="22" t="s">
        <v>59</v>
      </c>
      <c r="G284" s="147" t="s">
        <v>60</v>
      </c>
      <c r="H284" s="118" t="s">
        <v>61</v>
      </c>
      <c r="I284" t="s">
        <v>120</v>
      </c>
    </row>
    <row r="285" spans="1:14">
      <c r="B285" s="2" t="s">
        <v>64</v>
      </c>
      <c r="C285" s="2" t="s">
        <v>65</v>
      </c>
      <c r="D285" s="2" t="s">
        <v>66</v>
      </c>
      <c r="E285" s="98">
        <f>'Regional Cap levels'!F743</f>
        <v>6.8415161017659288E-3</v>
      </c>
      <c r="F285" s="98">
        <f>'Regional Cap levels'!G743</f>
        <v>5.1083120735394534E-3</v>
      </c>
      <c r="G285" s="158">
        <f>'Regional Cap levels'!H743</f>
        <v>3.0148070984243485E-3</v>
      </c>
      <c r="H285" s="141">
        <f>'Regional Cap levels'!I743</f>
        <v>2.7214231440793584E-3</v>
      </c>
    </row>
    <row r="286" spans="1:14">
      <c r="B286" s="2" t="s">
        <v>64</v>
      </c>
      <c r="C286" s="2" t="s">
        <v>68</v>
      </c>
      <c r="D286" s="2" t="s">
        <v>66</v>
      </c>
      <c r="E286" s="100">
        <v>0</v>
      </c>
      <c r="F286" s="100">
        <v>0</v>
      </c>
      <c r="G286" s="159">
        <v>0</v>
      </c>
      <c r="H286" s="142">
        <v>0</v>
      </c>
      <c r="I286" s="99"/>
    </row>
    <row r="287" spans="1:14">
      <c r="B287" s="2" t="s">
        <v>64</v>
      </c>
      <c r="C287" s="2" t="s">
        <v>95</v>
      </c>
      <c r="D287" s="23" t="s">
        <v>66</v>
      </c>
      <c r="E287" s="98">
        <f>'Regional Cap levels'!F739</f>
        <v>2.6913978992027021E-2</v>
      </c>
      <c r="F287" s="98">
        <f>'Regional Cap levels'!G739</f>
        <v>2.0095692502495353E-2</v>
      </c>
      <c r="G287" s="158">
        <f>'Regional Cap levels'!H739</f>
        <v>1.1860010808286036E-2</v>
      </c>
      <c r="H287" s="141">
        <f>'Regional Cap levels'!I739</f>
        <v>1.0705861718174161E-2</v>
      </c>
      <c r="I287" s="99"/>
    </row>
    <row r="288" spans="1:14">
      <c r="B288" s="2" t="s">
        <v>70</v>
      </c>
      <c r="C288" s="2" t="s">
        <v>65</v>
      </c>
      <c r="D288" s="2" t="s">
        <v>66</v>
      </c>
      <c r="E288" s="98">
        <f>'Regional Cap levels'!F745</f>
        <v>1.6209815397274505E-3</v>
      </c>
      <c r="F288" s="98">
        <f>'Regional Cap levels'!G745</f>
        <v>1.1897294758806229E-3</v>
      </c>
      <c r="G288" s="158">
        <f>'Regional Cap levels'!H745</f>
        <v>7.0637301181857102E-4</v>
      </c>
      <c r="H288" s="141">
        <f>'Regional Cap levels'!I745</f>
        <v>2.4938251905128202E-3</v>
      </c>
      <c r="I288" s="99"/>
    </row>
    <row r="289" spans="2:10">
      <c r="B289" s="2" t="s">
        <v>70</v>
      </c>
      <c r="C289" s="2" t="s">
        <v>68</v>
      </c>
      <c r="D289" s="2" t="s">
        <v>66</v>
      </c>
      <c r="E289" s="100">
        <v>0</v>
      </c>
      <c r="F289" s="100">
        <v>0</v>
      </c>
      <c r="G289" s="159">
        <v>0</v>
      </c>
      <c r="H289" s="142">
        <v>0</v>
      </c>
      <c r="I289" s="99"/>
    </row>
    <row r="290" spans="2:10">
      <c r="B290" s="2" t="s">
        <v>70</v>
      </c>
      <c r="C290" s="2" t="s">
        <v>95</v>
      </c>
      <c r="D290" s="23" t="s">
        <v>66</v>
      </c>
      <c r="E290" s="98">
        <f>'Regional Cap levels'!F741</f>
        <v>6.7203879113527758E-3</v>
      </c>
      <c r="F290" s="98">
        <f>'Regional Cap levels'!G741</f>
        <v>4.9324704763957731E-3</v>
      </c>
      <c r="G290" s="158">
        <f>'Regional Cap levels'!H741</f>
        <v>2.9285346767919059E-3</v>
      </c>
      <c r="H290" s="141">
        <f>'Regional Cap levels'!I741</f>
        <v>2.6709313659178903E-3</v>
      </c>
      <c r="I290" s="99"/>
    </row>
    <row r="291" spans="2:10">
      <c r="B291" s="2" t="s">
        <v>64</v>
      </c>
      <c r="C291" s="2" t="s">
        <v>65</v>
      </c>
      <c r="D291" s="2" t="s">
        <v>71</v>
      </c>
      <c r="E291" s="98">
        <f>'Regional Cap levels'!F744</f>
        <v>4.9130998424710467E-3</v>
      </c>
      <c r="F291" s="98">
        <f>'Regional Cap levels'!G744</f>
        <v>5.4034136294927003E-3</v>
      </c>
      <c r="G291" s="158">
        <f>'Regional Cap levels'!H744</f>
        <v>5.4034136294927003E-3</v>
      </c>
      <c r="H291" s="141">
        <f>'Regional Cap levels'!I744</f>
        <v>5.4137044930987295E-3</v>
      </c>
      <c r="I291" s="99"/>
    </row>
    <row r="292" spans="2:10">
      <c r="B292" s="2" t="s">
        <v>64</v>
      </c>
      <c r="C292" s="2" t="s">
        <v>68</v>
      </c>
      <c r="D292" s="2" t="s">
        <v>71</v>
      </c>
      <c r="E292" s="100">
        <v>0</v>
      </c>
      <c r="F292" s="100">
        <v>0</v>
      </c>
      <c r="G292" s="159">
        <v>0</v>
      </c>
      <c r="H292" s="142">
        <v>0</v>
      </c>
      <c r="I292" s="99"/>
    </row>
    <row r="293" spans="2:10">
      <c r="B293" s="2" t="s">
        <v>64</v>
      </c>
      <c r="C293" s="2" t="s">
        <v>95</v>
      </c>
      <c r="D293" s="23" t="s">
        <v>71</v>
      </c>
      <c r="E293" s="98">
        <f>'Regional Cap levels'!F740</f>
        <v>1.9327743146269231E-2</v>
      </c>
      <c r="F293" s="98">
        <f>'Regional Cap levels'!G740</f>
        <v>2.1256598500420304E-2</v>
      </c>
      <c r="G293" s="158">
        <f>'Regional Cap levels'!H740</f>
        <v>2.1256598500420304E-2</v>
      </c>
      <c r="H293" s="141">
        <f>'Regional Cap levels'!I740</f>
        <v>2.1297081937539014E-2</v>
      </c>
      <c r="I293" s="99"/>
    </row>
    <row r="294" spans="2:10">
      <c r="B294" s="2" t="s">
        <v>70</v>
      </c>
      <c r="C294" s="2" t="s">
        <v>65</v>
      </c>
      <c r="D294" s="2" t="s">
        <v>71</v>
      </c>
      <c r="E294" s="98">
        <f>'Regional Cap levels'!F746</f>
        <v>2.5940103363497921E-3</v>
      </c>
      <c r="F294" s="98">
        <f>'Regional Cap levels'!G746</f>
        <v>2.6491784412743242E-3</v>
      </c>
      <c r="G294" s="158">
        <f>'Regional Cap levels'!H746</f>
        <v>2.6491784412743242E-3</v>
      </c>
      <c r="H294" s="141">
        <f>'Regional Cap levels'!I746</f>
        <v>2.6769511264842561E-3</v>
      </c>
      <c r="I294" s="99"/>
    </row>
    <row r="295" spans="2:10">
      <c r="B295" s="2" t="s">
        <v>70</v>
      </c>
      <c r="C295" s="2" t="s">
        <v>68</v>
      </c>
      <c r="D295" s="2" t="s">
        <v>71</v>
      </c>
      <c r="E295" s="100">
        <v>0</v>
      </c>
      <c r="F295" s="100">
        <v>0</v>
      </c>
      <c r="G295" s="159">
        <v>0</v>
      </c>
      <c r="H295" s="142">
        <v>0</v>
      </c>
      <c r="I295" s="99"/>
    </row>
    <row r="296" spans="2:10">
      <c r="B296" s="2" t="s">
        <v>70</v>
      </c>
      <c r="C296" s="2" t="s">
        <v>95</v>
      </c>
      <c r="D296" s="23" t="s">
        <v>71</v>
      </c>
      <c r="E296" s="98">
        <f>'Regional Cap levels'!F742</f>
        <v>1.0754444316041011E-2</v>
      </c>
      <c r="F296" s="98">
        <f>'Regional Cap levels'!G742</f>
        <v>1.0983164419472545E-2</v>
      </c>
      <c r="G296" s="158">
        <f>'Regional Cap levels'!H742</f>
        <v>1.0983164419472545E-2</v>
      </c>
      <c r="H296" s="141">
        <f>'Regional Cap levels'!I742</f>
        <v>1.1098306519105592E-2</v>
      </c>
      <c r="I296" s="99"/>
    </row>
    <row r="297" spans="2:10" s="8" customFormat="1">
      <c r="E297" s="57"/>
      <c r="F297" s="57"/>
      <c r="G297" s="57"/>
      <c r="H297" s="140"/>
      <c r="I297" s="101"/>
      <c r="J297" s="102"/>
    </row>
    <row r="298" spans="2:10">
      <c r="B298" s="8" t="s">
        <v>121</v>
      </c>
      <c r="D298" s="12"/>
      <c r="E298" s="52"/>
      <c r="F298" s="52"/>
      <c r="G298" s="52"/>
      <c r="H298" s="143"/>
      <c r="I298" s="96"/>
    </row>
    <row r="299" spans="2:10" ht="25.5">
      <c r="B299" s="2"/>
      <c r="C299" s="2"/>
      <c r="D299" s="2"/>
      <c r="E299" s="24" t="s">
        <v>50</v>
      </c>
      <c r="F299" s="24" t="s">
        <v>51</v>
      </c>
      <c r="G299" s="146" t="s">
        <v>52</v>
      </c>
      <c r="H299" s="117" t="s">
        <v>53</v>
      </c>
      <c r="I299" s="96"/>
    </row>
    <row r="300" spans="2:10">
      <c r="B300" s="5" t="s">
        <v>55</v>
      </c>
      <c r="C300" s="5" t="s">
        <v>93</v>
      </c>
      <c r="D300" s="5" t="s">
        <v>57</v>
      </c>
      <c r="E300" s="22" t="s">
        <v>58</v>
      </c>
      <c r="F300" s="22" t="s">
        <v>59</v>
      </c>
      <c r="G300" s="147" t="s">
        <v>60</v>
      </c>
      <c r="H300" s="118" t="s">
        <v>61</v>
      </c>
      <c r="I300" t="s">
        <v>122</v>
      </c>
    </row>
    <row r="301" spans="2:10">
      <c r="B301" s="2" t="s">
        <v>64</v>
      </c>
      <c r="C301" s="2" t="s">
        <v>65</v>
      </c>
      <c r="D301" s="2" t="s">
        <v>66</v>
      </c>
      <c r="E301" s="51">
        <f>E223-E285</f>
        <v>0.6657827910133487</v>
      </c>
      <c r="F301" s="51">
        <f t="shared" ref="E301:H312" si="39">F223-F285</f>
        <v>0.49698149638431444</v>
      </c>
      <c r="G301" s="160">
        <f t="shared" si="39"/>
        <v>0.29306021592905868</v>
      </c>
      <c r="H301" s="144">
        <f t="shared" si="39"/>
        <v>0.26580167813113781</v>
      </c>
    </row>
    <row r="302" spans="2:10">
      <c r="B302" s="2" t="s">
        <v>64</v>
      </c>
      <c r="C302" s="2" t="s">
        <v>68</v>
      </c>
      <c r="D302" s="2" t="s">
        <v>66</v>
      </c>
      <c r="E302" s="51">
        <f>E224-E286</f>
        <v>0.66223854928750825</v>
      </c>
      <c r="F302" s="51">
        <f t="shared" si="39"/>
        <v>0.49052458294954332</v>
      </c>
      <c r="G302" s="160">
        <f t="shared" si="39"/>
        <v>0.2855048131268485</v>
      </c>
      <c r="H302" s="144">
        <f t="shared" si="39"/>
        <v>0.26418634036866229</v>
      </c>
    </row>
    <row r="303" spans="2:10">
      <c r="B303" s="2" t="s">
        <v>64</v>
      </c>
      <c r="C303" s="2" t="s">
        <v>95</v>
      </c>
      <c r="D303" s="23" t="s">
        <v>66</v>
      </c>
      <c r="E303" s="51">
        <f t="shared" si="39"/>
        <v>0.68152573797238225</v>
      </c>
      <c r="F303" s="51">
        <f t="shared" si="39"/>
        <v>0.50873618420901512</v>
      </c>
      <c r="G303" s="160">
        <f t="shared" si="39"/>
        <v>0.29999755957281032</v>
      </c>
      <c r="H303" s="144">
        <f t="shared" si="39"/>
        <v>0.27195376815112349</v>
      </c>
    </row>
    <row r="304" spans="2:10">
      <c r="B304" s="2" t="s">
        <v>70</v>
      </c>
      <c r="C304" s="2" t="s">
        <v>65</v>
      </c>
      <c r="D304" s="2" t="s">
        <v>66</v>
      </c>
      <c r="E304" s="51">
        <f t="shared" si="39"/>
        <v>0.16917568969507238</v>
      </c>
      <c r="F304" s="51">
        <f t="shared" si="39"/>
        <v>0.1241233461136285</v>
      </c>
      <c r="G304" s="160">
        <f t="shared" si="39"/>
        <v>7.3611251871868233E-2</v>
      </c>
      <c r="H304" s="144">
        <f t="shared" si="39"/>
        <v>6.5680892447521219E-2</v>
      </c>
    </row>
    <row r="305" spans="2:21">
      <c r="B305" s="2" t="s">
        <v>70</v>
      </c>
      <c r="C305" s="2" t="s">
        <v>68</v>
      </c>
      <c r="D305" s="2" t="s">
        <v>66</v>
      </c>
      <c r="E305" s="51">
        <f t="shared" si="39"/>
        <v>0.17552217055358169</v>
      </c>
      <c r="F305" s="51">
        <f t="shared" si="39"/>
        <v>0.12747029203399507</v>
      </c>
      <c r="G305" s="160">
        <f t="shared" si="39"/>
        <v>7.2794001502664338E-2</v>
      </c>
      <c r="H305" s="144">
        <f t="shared" si="39"/>
        <v>6.5767503127843199E-2</v>
      </c>
    </row>
    <row r="306" spans="2:21">
      <c r="B306" s="2" t="s">
        <v>70</v>
      </c>
      <c r="C306" s="2" t="s">
        <v>95</v>
      </c>
      <c r="D306" s="23" t="s">
        <v>66</v>
      </c>
      <c r="E306" s="51">
        <f t="shared" si="39"/>
        <v>0.17316950801803963</v>
      </c>
      <c r="F306" s="51">
        <f t="shared" si="39"/>
        <v>0.1270546338943303</v>
      </c>
      <c r="G306" s="160">
        <f t="shared" si="39"/>
        <v>7.5351632874556831E-2</v>
      </c>
      <c r="H306" s="144">
        <f t="shared" si="39"/>
        <v>6.9087751722405666E-2</v>
      </c>
    </row>
    <row r="307" spans="2:21">
      <c r="B307" s="2" t="s">
        <v>64</v>
      </c>
      <c r="C307" s="2" t="s">
        <v>65</v>
      </c>
      <c r="D307" s="2" t="s">
        <v>71</v>
      </c>
      <c r="E307" s="51">
        <f>E229-E291</f>
        <v>0.49536734306169278</v>
      </c>
      <c r="F307" s="51">
        <f t="shared" si="39"/>
        <v>0.54319251054008821</v>
      </c>
      <c r="G307" s="160">
        <f t="shared" si="39"/>
        <v>0.54319251054008821</v>
      </c>
      <c r="H307" s="144">
        <f t="shared" si="39"/>
        <v>0.55058097303303544</v>
      </c>
      <c r="J307" s="103"/>
      <c r="K307" s="103"/>
      <c r="L307" s="103"/>
      <c r="M307" s="103"/>
      <c r="N307" s="103"/>
    </row>
    <row r="308" spans="2:21">
      <c r="B308" s="2" t="s">
        <v>64</v>
      </c>
      <c r="C308" s="2" t="s">
        <v>68</v>
      </c>
      <c r="D308" s="2" t="s">
        <v>71</v>
      </c>
      <c r="E308" s="51">
        <f>E230-E292</f>
        <v>0.50028044290416385</v>
      </c>
      <c r="F308" s="51">
        <f t="shared" si="39"/>
        <v>0.54859592416958092</v>
      </c>
      <c r="G308" s="160">
        <f t="shared" si="39"/>
        <v>0.54859592416958092</v>
      </c>
      <c r="H308" s="144">
        <f t="shared" si="39"/>
        <v>0.55599467752613418</v>
      </c>
      <c r="J308" s="103"/>
      <c r="K308" s="103"/>
      <c r="L308" s="103"/>
      <c r="M308" s="103"/>
      <c r="N308" s="103"/>
    </row>
    <row r="309" spans="2:21">
      <c r="B309" s="2" t="s">
        <v>64</v>
      </c>
      <c r="C309" s="2" t="s">
        <v>95</v>
      </c>
      <c r="D309" s="23" t="s">
        <v>71</v>
      </c>
      <c r="E309" s="51">
        <f t="shared" si="39"/>
        <v>0.5358834066900019</v>
      </c>
      <c r="F309" s="51">
        <f t="shared" si="39"/>
        <v>0.58615221416536567</v>
      </c>
      <c r="G309" s="160">
        <f t="shared" si="39"/>
        <v>0.58615221416536567</v>
      </c>
      <c r="H309" s="144">
        <f t="shared" si="39"/>
        <v>0.59145159339222841</v>
      </c>
      <c r="J309" s="103"/>
      <c r="K309" s="103"/>
      <c r="L309" s="103"/>
      <c r="M309" s="103"/>
      <c r="N309" s="103"/>
    </row>
    <row r="310" spans="2:21">
      <c r="B310" s="2" t="s">
        <v>70</v>
      </c>
      <c r="C310" s="2" t="s">
        <v>65</v>
      </c>
      <c r="D310" s="2" t="s">
        <v>71</v>
      </c>
      <c r="E310" s="51">
        <f t="shared" si="39"/>
        <v>0.29749946549934064</v>
      </c>
      <c r="F310" s="51">
        <f t="shared" si="39"/>
        <v>0.30312911508062479</v>
      </c>
      <c r="G310" s="160">
        <f t="shared" si="39"/>
        <v>0.30312911508062479</v>
      </c>
      <c r="H310" s="144">
        <f t="shared" si="39"/>
        <v>0.31191158208616598</v>
      </c>
      <c r="J310" s="103"/>
      <c r="K310" s="103"/>
      <c r="L310" s="103"/>
      <c r="M310" s="103"/>
      <c r="N310" s="103"/>
    </row>
    <row r="311" spans="2:21">
      <c r="B311" s="2" t="s">
        <v>70</v>
      </c>
      <c r="C311" s="2" t="s">
        <v>68</v>
      </c>
      <c r="D311" s="2" t="s">
        <v>71</v>
      </c>
      <c r="E311" s="51">
        <f t="shared" si="39"/>
        <v>0.30009347583569046</v>
      </c>
      <c r="F311" s="51">
        <f t="shared" si="39"/>
        <v>0.30577829352189911</v>
      </c>
      <c r="G311" s="160">
        <f t="shared" si="39"/>
        <v>0.30577829352189911</v>
      </c>
      <c r="H311" s="144">
        <f t="shared" si="39"/>
        <v>0.31458853321265023</v>
      </c>
      <c r="J311" s="103"/>
      <c r="K311" s="103"/>
      <c r="L311" s="103"/>
      <c r="M311" s="103"/>
      <c r="N311" s="103"/>
    </row>
    <row r="312" spans="2:21">
      <c r="B312" s="2" t="s">
        <v>70</v>
      </c>
      <c r="C312" s="2" t="s">
        <v>95</v>
      </c>
      <c r="D312" s="23" t="s">
        <v>71</v>
      </c>
      <c r="E312" s="51">
        <f t="shared" si="39"/>
        <v>0.32634345634105655</v>
      </c>
      <c r="F312" s="51">
        <f t="shared" si="39"/>
        <v>0.33412278969969006</v>
      </c>
      <c r="G312" s="160">
        <f t="shared" si="39"/>
        <v>0.33412278969969006</v>
      </c>
      <c r="H312" s="144">
        <f t="shared" si="39"/>
        <v>0.34057181612853532</v>
      </c>
      <c r="J312" s="103"/>
      <c r="K312" s="103"/>
      <c r="L312" s="103"/>
      <c r="M312" s="103"/>
      <c r="N312" s="103"/>
    </row>
    <row r="313" spans="2:21">
      <c r="E313" s="26"/>
      <c r="F313" s="26"/>
      <c r="G313" s="26"/>
      <c r="H313" s="124"/>
      <c r="I313" s="8"/>
    </row>
    <row r="314" spans="2:21">
      <c r="B314" s="104" t="s">
        <v>123</v>
      </c>
      <c r="C314" s="68"/>
      <c r="D314" s="68"/>
      <c r="E314" s="68"/>
      <c r="F314" s="105"/>
      <c r="G314" s="68"/>
      <c r="H314" s="121"/>
      <c r="I314" s="96"/>
    </row>
    <row r="315" spans="2:21" ht="25.5">
      <c r="B315" s="2"/>
      <c r="C315" s="2"/>
      <c r="D315" s="2"/>
      <c r="E315" s="24" t="s">
        <v>50</v>
      </c>
      <c r="F315" s="24" t="s">
        <v>51</v>
      </c>
      <c r="G315" s="146" t="s">
        <v>52</v>
      </c>
      <c r="H315" s="117" t="s">
        <v>53</v>
      </c>
      <c r="I315" s="96"/>
    </row>
    <row r="316" spans="2:21">
      <c r="B316" s="5" t="s">
        <v>55</v>
      </c>
      <c r="C316" s="5" t="s">
        <v>56</v>
      </c>
      <c r="D316" s="5" t="s">
        <v>57</v>
      </c>
      <c r="E316" s="22" t="s">
        <v>58</v>
      </c>
      <c r="F316" s="22" t="s">
        <v>59</v>
      </c>
      <c r="G316" s="147" t="s">
        <v>60</v>
      </c>
      <c r="H316" s="118" t="s">
        <v>61</v>
      </c>
      <c r="I316" t="s">
        <v>124</v>
      </c>
      <c r="P316" s="106"/>
    </row>
    <row r="317" spans="2:21">
      <c r="B317" s="2" t="s">
        <v>64</v>
      </c>
      <c r="C317" s="2" t="s">
        <v>65</v>
      </c>
      <c r="D317" s="23" t="s">
        <v>66</v>
      </c>
      <c r="E317" s="16">
        <f>(('Customer Numbers - Midlands'!$D$16*E$285)+('Customer Numbers - Midlands'!$D$17*E$286)+('Customer Numbers - Midlands'!$D$18*E$287))</f>
        <v>9.2675487638390185E-3</v>
      </c>
      <c r="F317" s="16">
        <f>(('Customer Numbers - Midlands'!$D$16*F$285)+('Customer Numbers - Midlands'!$D$17*F$286)+('Customer Numbers - Midlands'!$D$18*F$287))</f>
        <v>6.9197427205082099E-3</v>
      </c>
      <c r="G317" s="150">
        <f>(('Customer Numbers - Midlands'!$D$16*G$285)+('Customer Numbers - Midlands'!$D$17*G$286)+('Customer Numbers - Midlands'!$D$18*G$287))</f>
        <v>4.0838713791821442E-3</v>
      </c>
      <c r="H317" s="123">
        <f>(('Customer Numbers - Midlands'!$D$16*H$285)+('Customer Numbers - Midlands'!$D$17*H$286)+('Customer Numbers - Midlands'!$D$18*H$287))</f>
        <v>3.6864521430104566E-3</v>
      </c>
      <c r="I317" s="99"/>
      <c r="J317" s="56"/>
      <c r="K317" s="56"/>
      <c r="L317" s="56"/>
      <c r="M317" s="56"/>
      <c r="N317" s="56"/>
      <c r="O317" s="11"/>
      <c r="P317" s="56"/>
      <c r="Q317" s="56"/>
      <c r="R317" s="56"/>
      <c r="S317" s="56"/>
      <c r="T317" s="56"/>
      <c r="U317" s="107"/>
    </row>
    <row r="318" spans="2:21">
      <c r="B318" s="2" t="s">
        <v>64</v>
      </c>
      <c r="C318" s="2" t="s">
        <v>68</v>
      </c>
      <c r="D318" s="23" t="s">
        <v>66</v>
      </c>
      <c r="E318" s="16">
        <f>(('Customer Numbers - Midlands'!$D$16*E$285)+('Customer Numbers - Midlands'!$D$17*E$286)+('Customer Numbers - Midlands'!$D$18*E$287))</f>
        <v>9.2675487638390185E-3</v>
      </c>
      <c r="F318" s="16">
        <f>(('Customer Numbers - Midlands'!$D$16*F$285)+('Customer Numbers - Midlands'!$D$17*F$286)+('Customer Numbers - Midlands'!$D$18*F$287))</f>
        <v>6.9197427205082099E-3</v>
      </c>
      <c r="G318" s="150">
        <f>(('Customer Numbers - Midlands'!$D$16*G$285)+('Customer Numbers - Midlands'!$D$17*G$286)+('Customer Numbers - Midlands'!$D$18*G$287))</f>
        <v>4.0838713791821442E-3</v>
      </c>
      <c r="H318" s="123">
        <f>(('Customer Numbers - Midlands'!$D$16*H$285)+('Customer Numbers - Midlands'!$D$17*H$286)+('Customer Numbers - Midlands'!$D$18*H$287))</f>
        <v>3.6864521430104566E-3</v>
      </c>
      <c r="I318" s="99"/>
      <c r="J318" s="56"/>
      <c r="K318" s="56"/>
      <c r="L318" s="56"/>
      <c r="M318" s="56"/>
      <c r="N318" s="56"/>
      <c r="O318" s="11"/>
      <c r="P318" s="56"/>
      <c r="Q318" s="56"/>
      <c r="R318" s="56"/>
      <c r="S318" s="56"/>
      <c r="T318" s="56"/>
      <c r="U318" s="107"/>
    </row>
    <row r="319" spans="2:21">
      <c r="B319" s="2" t="s">
        <v>64</v>
      </c>
      <c r="C319" s="2" t="s">
        <v>69</v>
      </c>
      <c r="D319" s="23" t="s">
        <v>66</v>
      </c>
      <c r="E319" s="16">
        <f>(('Customer Numbers - Midlands'!$D$16*E$285)+('Customer Numbers - Midlands'!$D$17*E$286)+('Customer Numbers - Midlands'!$D$18*E$287))</f>
        <v>9.2675487638390185E-3</v>
      </c>
      <c r="F319" s="16">
        <f>(('Customer Numbers - Midlands'!$D$16*F$285)+('Customer Numbers - Midlands'!$D$17*F$286)+('Customer Numbers - Midlands'!$D$18*F$287))</f>
        <v>6.9197427205082099E-3</v>
      </c>
      <c r="G319" s="150">
        <f>(('Customer Numbers - Midlands'!$D$16*G$285)+('Customer Numbers - Midlands'!$D$17*G$286)+('Customer Numbers - Midlands'!$D$18*G$287))</f>
        <v>4.0838713791821442E-3</v>
      </c>
      <c r="H319" s="123">
        <f>(('Customer Numbers - Midlands'!$D$16*H$285)+('Customer Numbers - Midlands'!$D$17*H$286)+('Customer Numbers - Midlands'!$D$18*H$287))</f>
        <v>3.6864521430104566E-3</v>
      </c>
      <c r="I319" s="99"/>
      <c r="J319" s="56"/>
      <c r="K319" s="56"/>
      <c r="L319" s="56"/>
      <c r="M319" s="56"/>
      <c r="N319" s="56"/>
      <c r="O319" s="11"/>
      <c r="P319" s="56"/>
      <c r="Q319" s="56"/>
      <c r="R319" s="56"/>
      <c r="S319" s="56"/>
      <c r="T319" s="56"/>
      <c r="U319" s="107"/>
    </row>
    <row r="320" spans="2:21">
      <c r="B320" s="2" t="s">
        <v>70</v>
      </c>
      <c r="C320" s="2" t="s">
        <v>65</v>
      </c>
      <c r="D320" s="23" t="s">
        <v>66</v>
      </c>
      <c r="E320" s="16">
        <f>(('Customer Numbers - Midlands'!$D$21*E$288)+('Customer Numbers - Midlands'!$D$22*E$289)+('Customer Numbers - Midlands'!$D$23*E$290))</f>
        <v>2.263194309643766E-3</v>
      </c>
      <c r="F320" s="16">
        <f>(('Customer Numbers - Midlands'!$D$21*F$288)+('Customer Numbers - Midlands'!$D$22*F$289)+('Customer Numbers - Midlands'!$D$23*F$290))</f>
        <v>1.6610855298705091E-3</v>
      </c>
      <c r="G320" s="150">
        <f>(('Customer Numbers - Midlands'!$D$21*G$288)+('Customer Numbers - Midlands'!$D$22*G$289)+('Customer Numbers - Midlands'!$D$23*G$290))</f>
        <v>9.8622923312409526E-4</v>
      </c>
      <c r="H320" s="123">
        <f>(('Customer Numbers - Midlands'!$D$21*H$288)+('Customer Numbers - Midlands'!$D$22*H$289)+('Customer Numbers - Midlands'!$D$23*H$290))</f>
        <v>2.1670237357562087E-3</v>
      </c>
      <c r="I320" s="99"/>
      <c r="J320" s="56"/>
      <c r="K320" s="56"/>
      <c r="L320" s="56"/>
      <c r="M320" s="56"/>
      <c r="N320" s="56"/>
      <c r="P320" s="56"/>
      <c r="Q320" s="56"/>
      <c r="R320" s="56"/>
      <c r="S320" s="56"/>
      <c r="T320" s="56"/>
    </row>
    <row r="321" spans="2:20">
      <c r="B321" s="2" t="s">
        <v>70</v>
      </c>
      <c r="C321" s="2" t="s">
        <v>68</v>
      </c>
      <c r="D321" s="23" t="s">
        <v>66</v>
      </c>
      <c r="E321" s="16">
        <f>(('Customer Numbers - Midlands'!$D$21*E$288)+('Customer Numbers - Midlands'!$D$22*E$289)+('Customer Numbers - Midlands'!$D$23*E$290))</f>
        <v>2.263194309643766E-3</v>
      </c>
      <c r="F321" s="16">
        <f>(('Customer Numbers - Midlands'!$D$21*F$288)+('Customer Numbers - Midlands'!$D$22*F$289)+('Customer Numbers - Midlands'!$D$23*F$290))</f>
        <v>1.6610855298705091E-3</v>
      </c>
      <c r="G321" s="150">
        <f>(('Customer Numbers - Midlands'!$D$21*G$288)+('Customer Numbers - Midlands'!$D$22*G$289)+('Customer Numbers - Midlands'!$D$23*G$290))</f>
        <v>9.8622923312409526E-4</v>
      </c>
      <c r="H321" s="123">
        <f>(('Customer Numbers - Midlands'!$D$21*H$288)+('Customer Numbers - Midlands'!$D$22*H$289)+('Customer Numbers - Midlands'!$D$23*H$290))</f>
        <v>2.1670237357562087E-3</v>
      </c>
      <c r="I321" s="99"/>
      <c r="J321" s="56"/>
      <c r="K321" s="56"/>
      <c r="L321" s="56"/>
      <c r="M321" s="56"/>
      <c r="N321" s="56"/>
      <c r="P321" s="56"/>
      <c r="Q321" s="56"/>
      <c r="R321" s="56"/>
      <c r="S321" s="56"/>
      <c r="T321" s="56"/>
    </row>
    <row r="322" spans="2:20">
      <c r="B322" s="2" t="s">
        <v>70</v>
      </c>
      <c r="C322" s="2" t="s">
        <v>69</v>
      </c>
      <c r="D322" s="23" t="s">
        <v>66</v>
      </c>
      <c r="E322" s="16">
        <f>(('Customer Numbers - Midlands'!$D$21*E$288)+('Customer Numbers - Midlands'!$D$22*E$289)+('Customer Numbers - Midlands'!$D$23*E$290))</f>
        <v>2.263194309643766E-3</v>
      </c>
      <c r="F322" s="16">
        <f>(('Customer Numbers - Midlands'!$D$21*F$288)+('Customer Numbers - Midlands'!$D$22*F$289)+('Customer Numbers - Midlands'!$D$23*F$290))</f>
        <v>1.6610855298705091E-3</v>
      </c>
      <c r="G322" s="150">
        <f>(('Customer Numbers - Midlands'!$D$21*G$288)+('Customer Numbers - Midlands'!$D$22*G$289)+('Customer Numbers - Midlands'!$D$23*G$290))</f>
        <v>9.8622923312409526E-4</v>
      </c>
      <c r="H322" s="123">
        <f>(('Customer Numbers - Midlands'!$D$21*H$288)+('Customer Numbers - Midlands'!$D$22*H$289)+('Customer Numbers - Midlands'!$D$23*H$290))</f>
        <v>2.1670237357562087E-3</v>
      </c>
      <c r="I322" s="99"/>
      <c r="J322" s="56"/>
      <c r="K322" s="56"/>
      <c r="L322" s="56"/>
      <c r="M322" s="56"/>
      <c r="N322" s="56"/>
      <c r="P322" s="56"/>
      <c r="Q322" s="56"/>
      <c r="R322" s="56"/>
      <c r="S322" s="56"/>
      <c r="T322" s="56"/>
    </row>
    <row r="323" spans="2:20">
      <c r="B323" s="2" t="s">
        <v>64</v>
      </c>
      <c r="C323" s="2" t="s">
        <v>65</v>
      </c>
      <c r="D323" s="23" t="s">
        <v>71</v>
      </c>
      <c r="E323" s="16">
        <f>(('Customer Numbers - Midlands'!$D$16*E$291)+('Customer Numbers - Midlands'!$D$17*E$292)+('Customer Numbers - Midlands'!$D$18*E$293))</f>
        <v>6.6553073462704308E-3</v>
      </c>
      <c r="F323" s="16">
        <f>(('Customer Numbers - Midlands'!$D$16*F$291)+('Customer Numbers - Midlands'!$D$17*F$292)+('Customer Numbers - Midlands'!$D$18*F$293))</f>
        <v>7.3194886276143206E-3</v>
      </c>
      <c r="G323" s="150">
        <f>(('Customer Numbers - Midlands'!$D$16*G$291)+('Customer Numbers - Midlands'!$D$17*G$292)+('Customer Numbers - Midlands'!$D$18*G$293))</f>
        <v>7.3194886276143206E-3</v>
      </c>
      <c r="H323" s="123">
        <f>(('Customer Numbers - Midlands'!$D$16*H$291)+('Customer Numbers - Midlands'!$D$17*H$292)+('Customer Numbers - Midlands'!$D$18*H$293))</f>
        <v>7.3334286781633912E-3</v>
      </c>
      <c r="I323" s="99"/>
      <c r="J323" s="56"/>
      <c r="K323" s="56"/>
      <c r="L323" s="56"/>
      <c r="M323" s="56"/>
      <c r="N323" s="56"/>
      <c r="P323" s="56"/>
      <c r="Q323" s="56"/>
      <c r="R323" s="56"/>
      <c r="S323" s="56"/>
      <c r="T323" s="56"/>
    </row>
    <row r="324" spans="2:20">
      <c r="B324" s="2" t="s">
        <v>64</v>
      </c>
      <c r="C324" s="2" t="s">
        <v>68</v>
      </c>
      <c r="D324" s="23" t="s">
        <v>71</v>
      </c>
      <c r="E324" s="16">
        <f>(('Customer Numbers - Midlands'!$D$16*E$291)+('Customer Numbers - Midlands'!$D$17*E$292)+('Customer Numbers - Midlands'!$D$18*E$293))</f>
        <v>6.6553073462704308E-3</v>
      </c>
      <c r="F324" s="16">
        <f>(('Customer Numbers - Midlands'!$D$16*F$291)+('Customer Numbers - Midlands'!$D$17*F$292)+('Customer Numbers - Midlands'!$D$18*F$293))</f>
        <v>7.3194886276143206E-3</v>
      </c>
      <c r="G324" s="150">
        <f>(('Customer Numbers - Midlands'!$D$16*G$291)+('Customer Numbers - Midlands'!$D$17*G$292)+('Customer Numbers - Midlands'!$D$18*G$293))</f>
        <v>7.3194886276143206E-3</v>
      </c>
      <c r="H324" s="123">
        <f>(('Customer Numbers - Midlands'!$D$16*H$291)+('Customer Numbers - Midlands'!$D$17*H$292)+('Customer Numbers - Midlands'!$D$18*H$293))</f>
        <v>7.3334286781633912E-3</v>
      </c>
      <c r="I324" s="99"/>
      <c r="J324" s="56"/>
      <c r="K324" s="56"/>
      <c r="L324" s="56"/>
      <c r="M324" s="56"/>
      <c r="N324" s="56"/>
      <c r="P324" s="56"/>
      <c r="Q324" s="56"/>
      <c r="R324" s="56"/>
      <c r="S324" s="56"/>
      <c r="T324" s="56"/>
    </row>
    <row r="325" spans="2:20">
      <c r="B325" s="2" t="s">
        <v>64</v>
      </c>
      <c r="C325" s="2" t="s">
        <v>69</v>
      </c>
      <c r="D325" s="23" t="s">
        <v>71</v>
      </c>
      <c r="E325" s="16">
        <f>(('Customer Numbers - Midlands'!$D$16*E$291)+('Customer Numbers - Midlands'!$D$17*E$292)+('Customer Numbers - Midlands'!$D$18*E$293))</f>
        <v>6.6553073462704308E-3</v>
      </c>
      <c r="F325" s="16">
        <f>(('Customer Numbers - Midlands'!$D$16*F$291)+('Customer Numbers - Midlands'!$D$17*F$292)+('Customer Numbers - Midlands'!$D$18*F$293))</f>
        <v>7.3194886276143206E-3</v>
      </c>
      <c r="G325" s="150">
        <f>(('Customer Numbers - Midlands'!$D$16*G$291)+('Customer Numbers - Midlands'!$D$17*G$292)+('Customer Numbers - Midlands'!$D$18*G$293))</f>
        <v>7.3194886276143206E-3</v>
      </c>
      <c r="H325" s="123">
        <f>(('Customer Numbers - Midlands'!$D$16*H$291)+('Customer Numbers - Midlands'!$D$17*H$292)+('Customer Numbers - Midlands'!$D$18*H$293))</f>
        <v>7.3334286781633912E-3</v>
      </c>
      <c r="I325" s="99"/>
      <c r="J325" s="56"/>
      <c r="K325" s="56"/>
      <c r="L325" s="56"/>
      <c r="M325" s="56"/>
      <c r="N325" s="56"/>
      <c r="P325" s="56"/>
      <c r="Q325" s="56"/>
      <c r="R325" s="56"/>
      <c r="S325" s="56"/>
      <c r="T325" s="56"/>
    </row>
    <row r="326" spans="2:20">
      <c r="B326" s="2" t="s">
        <v>70</v>
      </c>
      <c r="C326" s="2" t="s">
        <v>65</v>
      </c>
      <c r="D326" s="23" t="s">
        <v>71</v>
      </c>
      <c r="E326" s="16">
        <f>(('Customer Numbers - Midlands'!$D$21*E$294)+('Customer Numbers - Midlands'!$D$22*E$295)+('Customer Numbers - Midlands'!$D$23*E$296))</f>
        <v>3.6217250403549075E-3</v>
      </c>
      <c r="F326" s="16">
        <f>(('Customer Numbers - Midlands'!$D$21*F$294)+('Customer Numbers - Midlands'!$D$22*F$295)+('Customer Numbers - Midlands'!$D$23*F$296))</f>
        <v>3.6987500638231115E-3</v>
      </c>
      <c r="G326" s="150">
        <f>(('Customer Numbers - Midlands'!$D$21*G$294)+('Customer Numbers - Midlands'!$D$22*G$295)+('Customer Numbers - Midlands'!$D$23*G$296))</f>
        <v>3.6987500638231115E-3</v>
      </c>
      <c r="H326" s="123">
        <f>(('Customer Numbers - Midlands'!$D$21*H$294)+('Customer Numbers - Midlands'!$D$22*H$295)+('Customer Numbers - Midlands'!$D$23*H$296))</f>
        <v>3.7375259422586012E-3</v>
      </c>
      <c r="I326" s="99"/>
      <c r="J326" s="56"/>
      <c r="K326" s="56"/>
      <c r="L326" s="56"/>
      <c r="M326" s="56"/>
      <c r="N326" s="56"/>
      <c r="P326" s="56"/>
      <c r="Q326" s="56"/>
      <c r="R326" s="56"/>
      <c r="S326" s="56"/>
      <c r="T326" s="56"/>
    </row>
    <row r="327" spans="2:20">
      <c r="B327" s="2" t="s">
        <v>70</v>
      </c>
      <c r="C327" s="2" t="s">
        <v>68</v>
      </c>
      <c r="D327" s="23" t="s">
        <v>71</v>
      </c>
      <c r="E327" s="16">
        <f>(('Customer Numbers - Midlands'!$D$21*E$294)+('Customer Numbers - Midlands'!$D$22*E$295)+('Customer Numbers - Midlands'!$D$23*E$296))</f>
        <v>3.6217250403549075E-3</v>
      </c>
      <c r="F327" s="16">
        <f>(('Customer Numbers - Midlands'!$D$21*F$294)+('Customer Numbers - Midlands'!$D$22*F$295)+('Customer Numbers - Midlands'!$D$23*F$296))</f>
        <v>3.6987500638231115E-3</v>
      </c>
      <c r="G327" s="150">
        <f>(('Customer Numbers - Midlands'!$D$21*G$294)+('Customer Numbers - Midlands'!$D$22*G$295)+('Customer Numbers - Midlands'!$D$23*G$296))</f>
        <v>3.6987500638231115E-3</v>
      </c>
      <c r="H327" s="123">
        <f>(('Customer Numbers - Midlands'!$D$21*H$294)+('Customer Numbers - Midlands'!$D$22*H$295)+('Customer Numbers - Midlands'!$D$23*H$296))</f>
        <v>3.7375259422586012E-3</v>
      </c>
      <c r="I327" s="99"/>
      <c r="J327" s="56"/>
      <c r="K327" s="56"/>
      <c r="L327" s="56"/>
      <c r="M327" s="56"/>
      <c r="N327" s="56"/>
      <c r="P327" s="56"/>
      <c r="Q327" s="56"/>
      <c r="R327" s="56"/>
      <c r="S327" s="56"/>
      <c r="T327" s="56"/>
    </row>
    <row r="328" spans="2:20">
      <c r="B328" s="2" t="s">
        <v>70</v>
      </c>
      <c r="C328" s="2" t="s">
        <v>69</v>
      </c>
      <c r="D328" s="23" t="s">
        <v>71</v>
      </c>
      <c r="E328" s="16">
        <f>(('Customer Numbers - Midlands'!$D$21*E$294)+('Customer Numbers - Midlands'!$D$22*E$295)+('Customer Numbers - Midlands'!$D$23*E$296))</f>
        <v>3.6217250403549075E-3</v>
      </c>
      <c r="F328" s="16">
        <f>(('Customer Numbers - Midlands'!$D$21*F$294)+('Customer Numbers - Midlands'!$D$22*F$295)+('Customer Numbers - Midlands'!$D$23*F$296))</f>
        <v>3.6987500638231115E-3</v>
      </c>
      <c r="G328" s="150">
        <f>(('Customer Numbers - Midlands'!$D$21*G$294)+('Customer Numbers - Midlands'!$D$22*G$295)+('Customer Numbers - Midlands'!$D$23*G$296))</f>
        <v>3.6987500638231115E-3</v>
      </c>
      <c r="H328" s="123">
        <f>(('Customer Numbers - Midlands'!$D$21*H$294)+('Customer Numbers - Midlands'!$D$22*H$295)+('Customer Numbers - Midlands'!$D$23*H$296))</f>
        <v>3.7375259422586012E-3</v>
      </c>
      <c r="I328" s="99"/>
      <c r="J328" s="56"/>
      <c r="K328" s="56"/>
      <c r="L328" s="56"/>
      <c r="M328" s="56"/>
      <c r="N328" s="56"/>
      <c r="P328" s="56"/>
      <c r="Q328" s="56"/>
      <c r="R328" s="56"/>
      <c r="S328" s="56"/>
      <c r="T328" s="56"/>
    </row>
    <row r="329" spans="2:20">
      <c r="E329" s="26"/>
      <c r="F329" s="26"/>
      <c r="G329" s="26"/>
      <c r="H329" s="124"/>
      <c r="I329" s="101"/>
    </row>
    <row r="330" spans="2:20" s="82" customFormat="1">
      <c r="B330" s="81" t="s">
        <v>29</v>
      </c>
      <c r="F330" s="108"/>
      <c r="G330" s="109" t="s">
        <v>125</v>
      </c>
      <c r="H330" s="132"/>
      <c r="I330" s="110"/>
    </row>
    <row r="331" spans="2:20" ht="25.5">
      <c r="B331" s="2"/>
      <c r="C331" s="2"/>
      <c r="D331" s="2"/>
      <c r="E331" s="24" t="s">
        <v>50</v>
      </c>
      <c r="F331" s="24" t="s">
        <v>51</v>
      </c>
      <c r="G331" s="146" t="s">
        <v>52</v>
      </c>
      <c r="H331" s="117" t="s">
        <v>53</v>
      </c>
    </row>
    <row r="332" spans="2:20">
      <c r="B332" s="5" t="s">
        <v>55</v>
      </c>
      <c r="C332" s="5" t="s">
        <v>56</v>
      </c>
      <c r="D332" s="5" t="s">
        <v>57</v>
      </c>
      <c r="E332" s="22" t="s">
        <v>58</v>
      </c>
      <c r="F332" s="22" t="s">
        <v>59</v>
      </c>
      <c r="G332" s="147" t="s">
        <v>60</v>
      </c>
      <c r="H332" s="118" t="s">
        <v>61</v>
      </c>
      <c r="I332" t="s">
        <v>126</v>
      </c>
    </row>
    <row r="333" spans="2:20">
      <c r="B333" s="2" t="s">
        <v>64</v>
      </c>
      <c r="C333" s="2" t="s">
        <v>65</v>
      </c>
      <c r="D333" s="23" t="s">
        <v>66</v>
      </c>
      <c r="E333" s="16">
        <f t="shared" ref="E333:H344" si="40">E301+E317</f>
        <v>0.67505033977718776</v>
      </c>
      <c r="F333" s="16">
        <f t="shared" si="40"/>
        <v>0.50390123910482265</v>
      </c>
      <c r="G333" s="150">
        <f t="shared" si="40"/>
        <v>0.29714408730824082</v>
      </c>
      <c r="H333" s="123">
        <f t="shared" si="40"/>
        <v>0.26948813027414825</v>
      </c>
      <c r="I333" s="8" t="s">
        <v>127</v>
      </c>
      <c r="K333" s="56"/>
      <c r="L333" s="56"/>
      <c r="M333" s="56"/>
      <c r="N333" s="56"/>
    </row>
    <row r="334" spans="2:20">
      <c r="B334" s="2" t="s">
        <v>64</v>
      </c>
      <c r="C334" s="2" t="s">
        <v>68</v>
      </c>
      <c r="D334" s="23" t="s">
        <v>66</v>
      </c>
      <c r="E334" s="16">
        <f t="shared" si="40"/>
        <v>0.67150609805134731</v>
      </c>
      <c r="F334" s="16">
        <f t="shared" si="40"/>
        <v>0.49744432567005153</v>
      </c>
      <c r="G334" s="150">
        <f t="shared" si="40"/>
        <v>0.28958868450603065</v>
      </c>
      <c r="H334" s="123">
        <f t="shared" si="40"/>
        <v>0.26787279251167273</v>
      </c>
      <c r="J334" s="56"/>
      <c r="K334" s="56"/>
      <c r="L334" s="56"/>
      <c r="M334" s="56"/>
      <c r="N334" s="56"/>
    </row>
    <row r="335" spans="2:20">
      <c r="B335" s="2" t="s">
        <v>64</v>
      </c>
      <c r="C335" s="2" t="s">
        <v>69</v>
      </c>
      <c r="D335" s="23" t="s">
        <v>66</v>
      </c>
      <c r="E335" s="16">
        <f t="shared" si="40"/>
        <v>0.69079328673622131</v>
      </c>
      <c r="F335" s="16">
        <f t="shared" si="40"/>
        <v>0.51565592692952333</v>
      </c>
      <c r="G335" s="150">
        <f t="shared" si="40"/>
        <v>0.30408143095199247</v>
      </c>
      <c r="H335" s="123">
        <f t="shared" si="40"/>
        <v>0.27564022029413393</v>
      </c>
      <c r="J335" s="56"/>
      <c r="K335" s="56"/>
      <c r="L335" s="56"/>
      <c r="M335" s="56"/>
      <c r="N335" s="56"/>
    </row>
    <row r="336" spans="2:20">
      <c r="B336" s="2" t="s">
        <v>70</v>
      </c>
      <c r="C336" s="2" t="s">
        <v>65</v>
      </c>
      <c r="D336" s="23" t="s">
        <v>66</v>
      </c>
      <c r="E336" s="16">
        <f t="shared" si="40"/>
        <v>0.17143888400471616</v>
      </c>
      <c r="F336" s="16">
        <f t="shared" si="40"/>
        <v>0.12578443164349901</v>
      </c>
      <c r="G336" s="150">
        <f t="shared" si="40"/>
        <v>7.4597481104992328E-2</v>
      </c>
      <c r="H336" s="123">
        <f t="shared" si="40"/>
        <v>6.7847916183277429E-2</v>
      </c>
      <c r="J336" s="56"/>
      <c r="K336" s="56"/>
      <c r="L336" s="56"/>
      <c r="M336" s="56"/>
      <c r="N336" s="56"/>
    </row>
    <row r="337" spans="2:14">
      <c r="B337" s="2" t="s">
        <v>70</v>
      </c>
      <c r="C337" s="2" t="s">
        <v>68</v>
      </c>
      <c r="D337" s="23" t="s">
        <v>66</v>
      </c>
      <c r="E337" s="16">
        <f t="shared" si="40"/>
        <v>0.17778536486322546</v>
      </c>
      <c r="F337" s="16">
        <f t="shared" si="40"/>
        <v>0.12913137756386558</v>
      </c>
      <c r="G337" s="150">
        <f t="shared" si="40"/>
        <v>7.3780230735788432E-2</v>
      </c>
      <c r="H337" s="123">
        <f t="shared" si="40"/>
        <v>6.7934526863599409E-2</v>
      </c>
      <c r="J337" s="56"/>
      <c r="K337" s="56"/>
      <c r="L337" s="56"/>
      <c r="M337" s="56"/>
      <c r="N337" s="56"/>
    </row>
    <row r="338" spans="2:14">
      <c r="B338" s="2" t="s">
        <v>70</v>
      </c>
      <c r="C338" s="2" t="s">
        <v>69</v>
      </c>
      <c r="D338" s="23" t="s">
        <v>66</v>
      </c>
      <c r="E338" s="16">
        <f t="shared" si="40"/>
        <v>0.1754327023276834</v>
      </c>
      <c r="F338" s="16">
        <f t="shared" si="40"/>
        <v>0.12871571942420082</v>
      </c>
      <c r="G338" s="150">
        <f t="shared" si="40"/>
        <v>7.6337862107680926E-2</v>
      </c>
      <c r="H338" s="123">
        <f t="shared" si="40"/>
        <v>7.1254775458161876E-2</v>
      </c>
      <c r="J338" s="56"/>
      <c r="K338" s="56"/>
      <c r="L338" s="56"/>
      <c r="M338" s="56"/>
      <c r="N338" s="56"/>
    </row>
    <row r="339" spans="2:14">
      <c r="B339" s="2" t="s">
        <v>64</v>
      </c>
      <c r="C339" s="2" t="s">
        <v>65</v>
      </c>
      <c r="D339" s="23" t="s">
        <v>71</v>
      </c>
      <c r="E339" s="16">
        <f t="shared" si="40"/>
        <v>0.50202265040796323</v>
      </c>
      <c r="F339" s="16">
        <f t="shared" si="40"/>
        <v>0.55051199916770255</v>
      </c>
      <c r="G339" s="150">
        <f t="shared" si="40"/>
        <v>0.55051199916770255</v>
      </c>
      <c r="H339" s="123">
        <f t="shared" si="40"/>
        <v>0.55791440171119888</v>
      </c>
      <c r="J339" s="56"/>
      <c r="K339" s="56"/>
      <c r="L339" s="56"/>
      <c r="M339" s="56"/>
      <c r="N339" s="56"/>
    </row>
    <row r="340" spans="2:14">
      <c r="B340" s="2" t="s">
        <v>64</v>
      </c>
      <c r="C340" s="2" t="s">
        <v>68</v>
      </c>
      <c r="D340" s="23" t="s">
        <v>71</v>
      </c>
      <c r="E340" s="16">
        <f t="shared" si="40"/>
        <v>0.50693575025043425</v>
      </c>
      <c r="F340" s="16">
        <f t="shared" si="40"/>
        <v>0.55591541279719525</v>
      </c>
      <c r="G340" s="150">
        <f t="shared" si="40"/>
        <v>0.55591541279719525</v>
      </c>
      <c r="H340" s="123">
        <f t="shared" si="40"/>
        <v>0.56332810620429763</v>
      </c>
      <c r="J340" s="56"/>
      <c r="K340" s="56"/>
      <c r="L340" s="56"/>
      <c r="M340" s="56"/>
      <c r="N340" s="56"/>
    </row>
    <row r="341" spans="2:14">
      <c r="B341" s="2" t="s">
        <v>64</v>
      </c>
      <c r="C341" s="2" t="s">
        <v>69</v>
      </c>
      <c r="D341" s="23" t="s">
        <v>71</v>
      </c>
      <c r="E341" s="16">
        <f t="shared" si="40"/>
        <v>0.5425387140362723</v>
      </c>
      <c r="F341" s="16">
        <f t="shared" si="40"/>
        <v>0.59347170279298</v>
      </c>
      <c r="G341" s="150">
        <f t="shared" si="40"/>
        <v>0.59347170279298</v>
      </c>
      <c r="H341" s="123">
        <f t="shared" si="40"/>
        <v>0.59878502207039186</v>
      </c>
      <c r="J341" s="56"/>
      <c r="K341" s="56"/>
      <c r="L341" s="56"/>
      <c r="M341" s="56"/>
      <c r="N341" s="56"/>
    </row>
    <row r="342" spans="2:14">
      <c r="B342" s="2" t="s">
        <v>70</v>
      </c>
      <c r="C342" s="2" t="s">
        <v>65</v>
      </c>
      <c r="D342" s="23" t="s">
        <v>71</v>
      </c>
      <c r="E342" s="16">
        <f t="shared" si="40"/>
        <v>0.30112119053969555</v>
      </c>
      <c r="F342" s="16">
        <f t="shared" si="40"/>
        <v>0.30682786514444788</v>
      </c>
      <c r="G342" s="150">
        <f t="shared" si="40"/>
        <v>0.30682786514444788</v>
      </c>
      <c r="H342" s="123">
        <f t="shared" si="40"/>
        <v>0.31564910802842461</v>
      </c>
      <c r="J342" s="56"/>
      <c r="K342" s="56"/>
      <c r="L342" s="56"/>
      <c r="M342" s="56"/>
      <c r="N342" s="56"/>
    </row>
    <row r="343" spans="2:14">
      <c r="B343" s="2" t="s">
        <v>70</v>
      </c>
      <c r="C343" s="2" t="s">
        <v>68</v>
      </c>
      <c r="D343" s="23" t="s">
        <v>71</v>
      </c>
      <c r="E343" s="16">
        <f t="shared" si="40"/>
        <v>0.30371520087604537</v>
      </c>
      <c r="F343" s="16">
        <f t="shared" si="40"/>
        <v>0.3094770435857222</v>
      </c>
      <c r="G343" s="150">
        <f t="shared" si="40"/>
        <v>0.3094770435857222</v>
      </c>
      <c r="H343" s="123">
        <f t="shared" si="40"/>
        <v>0.31832605915490886</v>
      </c>
      <c r="J343" s="56"/>
      <c r="K343" s="56"/>
      <c r="L343" s="56"/>
      <c r="M343" s="56"/>
      <c r="N343" s="56"/>
    </row>
    <row r="344" spans="2:14">
      <c r="B344" s="2" t="s">
        <v>70</v>
      </c>
      <c r="C344" s="2" t="s">
        <v>69</v>
      </c>
      <c r="D344" s="23" t="s">
        <v>71</v>
      </c>
      <c r="E344" s="16">
        <f t="shared" si="40"/>
        <v>0.32996518138141145</v>
      </c>
      <c r="F344" s="16">
        <f t="shared" si="40"/>
        <v>0.33782153976351315</v>
      </c>
      <c r="G344" s="150">
        <f t="shared" si="40"/>
        <v>0.33782153976351315</v>
      </c>
      <c r="H344" s="123">
        <f t="shared" si="40"/>
        <v>0.34430934207079394</v>
      </c>
      <c r="J344" s="56"/>
      <c r="K344" s="56"/>
      <c r="L344" s="56"/>
      <c r="M344" s="56"/>
      <c r="N344" s="56"/>
    </row>
    <row r="345" spans="2:14">
      <c r="D345" s="12"/>
      <c r="E345" s="26"/>
      <c r="F345" s="26"/>
      <c r="G345" s="26"/>
      <c r="H345" s="124"/>
    </row>
    <row r="346" spans="2:14">
      <c r="B346" s="67" t="s">
        <v>72</v>
      </c>
      <c r="C346" s="68"/>
      <c r="D346" s="68"/>
      <c r="E346" s="68"/>
      <c r="F346" s="68"/>
      <c r="G346" s="68"/>
      <c r="H346" s="121"/>
    </row>
    <row r="347" spans="2:14" ht="25.5">
      <c r="B347" s="2"/>
      <c r="C347" s="2"/>
      <c r="D347" s="2"/>
      <c r="E347" s="24" t="s">
        <v>50</v>
      </c>
      <c r="F347" s="24" t="s">
        <v>51</v>
      </c>
      <c r="G347" s="146" t="s">
        <v>52</v>
      </c>
      <c r="H347" s="117" t="s">
        <v>53</v>
      </c>
    </row>
    <row r="348" spans="2:14">
      <c r="B348" s="5"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 t="s">
        <v>64</v>
      </c>
      <c r="C350" s="2" t="s">
        <v>65</v>
      </c>
      <c r="D350" s="23" t="s">
        <v>66</v>
      </c>
      <c r="E350" s="69">
        <f>(E333*'TDCV Values'!$C$4)</f>
        <v>1957.6459853538445</v>
      </c>
      <c r="F350" s="69">
        <f>(F333*'TDCV Values'!$C$4)</f>
        <v>1461.3135934039856</v>
      </c>
      <c r="G350" s="149">
        <f>(G333*'TDCV Values'!$C$4)</f>
        <v>861.71785319389835</v>
      </c>
      <c r="H350" s="122">
        <f>(H333*'TDCV Values'!$D$4)</f>
        <v>781.51557779502991</v>
      </c>
    </row>
    <row r="351" spans="2:14">
      <c r="B351" s="2" t="s">
        <v>64</v>
      </c>
      <c r="C351" s="2" t="s">
        <v>68</v>
      </c>
      <c r="D351" s="23" t="s">
        <v>66</v>
      </c>
      <c r="E351" s="69">
        <f>(E334*'TDCV Values'!$C$4)</f>
        <v>1947.3676843489072</v>
      </c>
      <c r="F351" s="69">
        <f>(F334*'TDCV Values'!$C$4)</f>
        <v>1442.5885444431494</v>
      </c>
      <c r="G351" s="149">
        <f>(G334*'TDCV Values'!$C$4)</f>
        <v>839.80718506748883</v>
      </c>
      <c r="H351" s="122">
        <f>(H334*'TDCV Values'!$D$4)</f>
        <v>776.83109828385091</v>
      </c>
    </row>
    <row r="352" spans="2:14">
      <c r="B352" s="2" t="s">
        <v>64</v>
      </c>
      <c r="C352" s="2" t="s">
        <v>69</v>
      </c>
      <c r="D352" s="23" t="s">
        <v>66</v>
      </c>
      <c r="E352" s="69">
        <f>(E335*'TDCV Values'!$C$4)</f>
        <v>2003.3005315350417</v>
      </c>
      <c r="F352" s="69">
        <f>(F335*'TDCV Values'!$C$4)</f>
        <v>1495.4021880956177</v>
      </c>
      <c r="G352" s="149">
        <f>(G335*'TDCV Values'!$C$4)</f>
        <v>881.8361497607782</v>
      </c>
      <c r="H352" s="122">
        <f>(H335*'TDCV Values'!$D$4)</f>
        <v>799.35663885298845</v>
      </c>
    </row>
    <row r="353" spans="2:9">
      <c r="B353" s="2" t="s">
        <v>70</v>
      </c>
      <c r="C353" s="2" t="s">
        <v>65</v>
      </c>
      <c r="D353" s="23" t="s">
        <v>66</v>
      </c>
      <c r="E353" s="69">
        <f>(E336*'TDCV Values'!$C$5)</f>
        <v>2057.2666080565937</v>
      </c>
      <c r="F353" s="69">
        <f>(F336*'TDCV Values'!$C$5)</f>
        <v>1509.4131797219882</v>
      </c>
      <c r="G353" s="149">
        <f>(G336*'TDCV Values'!$C$5)</f>
        <v>895.16977325990797</v>
      </c>
      <c r="H353" s="122">
        <f>(H336*'TDCV Values'!$D$5)</f>
        <v>814.17499419932915</v>
      </c>
    </row>
    <row r="354" spans="2:9">
      <c r="B354" s="2" t="s">
        <v>70</v>
      </c>
      <c r="C354" s="2" t="s">
        <v>68</v>
      </c>
      <c r="D354" s="23" t="s">
        <v>66</v>
      </c>
      <c r="E354" s="69">
        <f>(E337*'TDCV Values'!$C$5)</f>
        <v>2133.4243783587058</v>
      </c>
      <c r="F354" s="69">
        <f>(F337*'TDCV Values'!$C$5)</f>
        <v>1549.5765307663871</v>
      </c>
      <c r="G354" s="149">
        <f>(G337*'TDCV Values'!$C$5)</f>
        <v>885.36276882946117</v>
      </c>
      <c r="H354" s="122">
        <f>(H337*'TDCV Values'!$D$5)</f>
        <v>815.21432236319288</v>
      </c>
    </row>
    <row r="355" spans="2:9">
      <c r="B355" s="2" t="s">
        <v>70</v>
      </c>
      <c r="C355" s="2" t="s">
        <v>69</v>
      </c>
      <c r="D355" s="23" t="s">
        <v>66</v>
      </c>
      <c r="E355" s="69">
        <f>(E338*'TDCV Values'!$C$5)</f>
        <v>2105.1924279322006</v>
      </c>
      <c r="F355" s="69">
        <f>(F338*'TDCV Values'!$C$5)</f>
        <v>1544.5886330904098</v>
      </c>
      <c r="G355" s="149">
        <f>(G338*'TDCV Values'!$C$5)</f>
        <v>916.05434529217109</v>
      </c>
      <c r="H355" s="122">
        <f>(H338*'TDCV Values'!$D$5)</f>
        <v>855.05730549794248</v>
      </c>
    </row>
    <row r="356" spans="2:9">
      <c r="B356" s="241" t="s">
        <v>75</v>
      </c>
      <c r="C356" s="255"/>
      <c r="D356" s="255"/>
      <c r="E356" s="255"/>
      <c r="F356" s="255"/>
      <c r="G356" s="255"/>
      <c r="H356" s="255"/>
      <c r="I356" t="s">
        <v>76</v>
      </c>
    </row>
    <row r="357" spans="2:9">
      <c r="B357" s="2" t="s">
        <v>64</v>
      </c>
      <c r="C357" s="2" t="s">
        <v>65</v>
      </c>
      <c r="D357" s="23" t="s">
        <v>71</v>
      </c>
      <c r="E357" s="16">
        <f>E339*365</f>
        <v>183.23826739890657</v>
      </c>
      <c r="F357" s="16">
        <f t="shared" ref="F357:H357" si="41">F339*365</f>
        <v>200.93687969621143</v>
      </c>
      <c r="G357" s="150">
        <f t="shared" si="41"/>
        <v>200.93687969621143</v>
      </c>
      <c r="H357" s="123">
        <f t="shared" si="41"/>
        <v>203.63875662458759</v>
      </c>
    </row>
    <row r="358" spans="2:9">
      <c r="B358" s="2" t="s">
        <v>64</v>
      </c>
      <c r="C358" s="2" t="s">
        <v>68</v>
      </c>
      <c r="D358" s="23" t="s">
        <v>71</v>
      </c>
      <c r="E358" s="16">
        <f t="shared" ref="E358:H362" si="42">E340*365</f>
        <v>185.03154884140849</v>
      </c>
      <c r="F358" s="16">
        <f t="shared" si="42"/>
        <v>202.90912567097627</v>
      </c>
      <c r="G358" s="150">
        <f t="shared" si="42"/>
        <v>202.90912567097627</v>
      </c>
      <c r="H358" s="123">
        <f t="shared" si="42"/>
        <v>205.61475876456865</v>
      </c>
    </row>
    <row r="359" spans="2:9">
      <c r="B359" s="2" t="s">
        <v>64</v>
      </c>
      <c r="C359" s="2" t="s">
        <v>69</v>
      </c>
      <c r="D359" s="23" t="s">
        <v>71</v>
      </c>
      <c r="E359" s="16">
        <f t="shared" si="42"/>
        <v>198.02663062323938</v>
      </c>
      <c r="F359" s="16">
        <f t="shared" si="42"/>
        <v>216.6171715194377</v>
      </c>
      <c r="G359" s="150">
        <f t="shared" si="42"/>
        <v>216.6171715194377</v>
      </c>
      <c r="H359" s="123">
        <f t="shared" si="42"/>
        <v>218.55653305569302</v>
      </c>
    </row>
    <row r="360" spans="2:9">
      <c r="B360" s="2" t="s">
        <v>70</v>
      </c>
      <c r="C360" s="2" t="s">
        <v>65</v>
      </c>
      <c r="D360" s="23" t="s">
        <v>71</v>
      </c>
      <c r="E360" s="16">
        <f t="shared" si="42"/>
        <v>109.90923454698887</v>
      </c>
      <c r="F360" s="16">
        <f t="shared" si="42"/>
        <v>111.99217077772347</v>
      </c>
      <c r="G360" s="150">
        <f t="shared" si="42"/>
        <v>111.99217077772347</v>
      </c>
      <c r="H360" s="123">
        <f t="shared" si="42"/>
        <v>115.21192443037498</v>
      </c>
    </row>
    <row r="361" spans="2:9">
      <c r="B361" s="2" t="s">
        <v>70</v>
      </c>
      <c r="C361" s="2" t="s">
        <v>68</v>
      </c>
      <c r="D361" s="23" t="s">
        <v>71</v>
      </c>
      <c r="E361" s="16">
        <f t="shared" si="42"/>
        <v>110.85604831975655</v>
      </c>
      <c r="F361" s="16">
        <f t="shared" si="42"/>
        <v>112.95912090878861</v>
      </c>
      <c r="G361" s="150">
        <f t="shared" si="42"/>
        <v>112.95912090878861</v>
      </c>
      <c r="H361" s="123">
        <f t="shared" si="42"/>
        <v>116.18901159154173</v>
      </c>
    </row>
    <row r="362" spans="2:9">
      <c r="B362" s="2" t="s">
        <v>70</v>
      </c>
      <c r="C362" s="2" t="s">
        <v>69</v>
      </c>
      <c r="D362" s="23" t="s">
        <v>71</v>
      </c>
      <c r="E362" s="16">
        <f t="shared" si="42"/>
        <v>120.43729120421519</v>
      </c>
      <c r="F362" s="16">
        <f t="shared" si="42"/>
        <v>123.3048620136823</v>
      </c>
      <c r="G362" s="150">
        <f t="shared" si="42"/>
        <v>123.3048620136823</v>
      </c>
      <c r="H362" s="123">
        <f t="shared" si="42"/>
        <v>125.67290985583979</v>
      </c>
    </row>
    <row r="363" spans="2:9">
      <c r="B363" s="241" t="s">
        <v>77</v>
      </c>
      <c r="C363" s="242"/>
      <c r="D363" s="242"/>
      <c r="E363" s="242"/>
      <c r="F363" s="242"/>
      <c r="G363" s="242"/>
      <c r="H363" s="242"/>
      <c r="I363" t="s">
        <v>78</v>
      </c>
    </row>
    <row r="364" spans="2:9">
      <c r="B364" s="2" t="s">
        <v>64</v>
      </c>
      <c r="C364" s="2" t="s">
        <v>65</v>
      </c>
      <c r="D364" s="2"/>
      <c r="E364" s="16">
        <f>E350+E357</f>
        <v>2140.8842527527509</v>
      </c>
      <c r="F364" s="16">
        <f t="shared" ref="F364:H364" si="43">F350+F357</f>
        <v>1662.250473100197</v>
      </c>
      <c r="G364" s="150">
        <f t="shared" si="43"/>
        <v>1062.6547328901097</v>
      </c>
      <c r="H364" s="123">
        <f t="shared" si="43"/>
        <v>985.1543344196175</v>
      </c>
    </row>
    <row r="365" spans="2:9">
      <c r="B365" s="2" t="s">
        <v>64</v>
      </c>
      <c r="C365" s="2" t="s">
        <v>68</v>
      </c>
      <c r="D365" s="2"/>
      <c r="E365" s="16">
        <f t="shared" ref="E365:H369" si="44">E351+E358</f>
        <v>2132.3992331903155</v>
      </c>
      <c r="F365" s="16">
        <f t="shared" si="44"/>
        <v>1645.4976701141256</v>
      </c>
      <c r="G365" s="150">
        <f t="shared" si="44"/>
        <v>1042.7163107384652</v>
      </c>
      <c r="H365" s="123">
        <f t="shared" si="44"/>
        <v>982.44585704841961</v>
      </c>
    </row>
    <row r="366" spans="2:9">
      <c r="B366" s="2" t="s">
        <v>64</v>
      </c>
      <c r="C366" s="2" t="s">
        <v>69</v>
      </c>
      <c r="D366" s="2"/>
      <c r="E366" s="16">
        <f t="shared" si="44"/>
        <v>2201.3271621582812</v>
      </c>
      <c r="F366" s="16">
        <f t="shared" si="44"/>
        <v>1712.0193596150555</v>
      </c>
      <c r="G366" s="150">
        <f t="shared" si="44"/>
        <v>1098.453321280216</v>
      </c>
      <c r="H366" s="123">
        <f t="shared" si="44"/>
        <v>1017.9131719086815</v>
      </c>
    </row>
    <row r="367" spans="2:9">
      <c r="B367" s="2" t="s">
        <v>70</v>
      </c>
      <c r="C367" s="2" t="s">
        <v>65</v>
      </c>
      <c r="D367" s="2"/>
      <c r="E367" s="16">
        <f t="shared" si="44"/>
        <v>2167.1758426035826</v>
      </c>
      <c r="F367" s="16">
        <f t="shared" si="44"/>
        <v>1621.4053504997116</v>
      </c>
      <c r="G367" s="150">
        <f t="shared" si="44"/>
        <v>1007.1619440376314</v>
      </c>
      <c r="H367" s="123">
        <f t="shared" si="44"/>
        <v>929.38691862970416</v>
      </c>
    </row>
    <row r="368" spans="2:9">
      <c r="B368" s="2" t="s">
        <v>70</v>
      </c>
      <c r="C368" s="2" t="s">
        <v>68</v>
      </c>
      <c r="D368" s="2"/>
      <c r="E368" s="16">
        <f t="shared" si="44"/>
        <v>2244.2804266784624</v>
      </c>
      <c r="F368" s="16">
        <f t="shared" si="44"/>
        <v>1662.5356516751758</v>
      </c>
      <c r="G368" s="150">
        <f t="shared" si="44"/>
        <v>998.32188973824975</v>
      </c>
      <c r="H368" s="123">
        <f t="shared" si="44"/>
        <v>931.40333395473465</v>
      </c>
    </row>
    <row r="369" spans="2:14">
      <c r="B369" s="2" t="s">
        <v>70</v>
      </c>
      <c r="C369" s="2" t="s">
        <v>69</v>
      </c>
      <c r="D369" s="2"/>
      <c r="E369" s="16">
        <f t="shared" si="44"/>
        <v>2225.629719136416</v>
      </c>
      <c r="F369" s="16">
        <f t="shared" si="44"/>
        <v>1667.8934951040922</v>
      </c>
      <c r="G369" s="150">
        <f t="shared" si="44"/>
        <v>1039.3592073058535</v>
      </c>
      <c r="H369" s="123">
        <f t="shared" si="44"/>
        <v>980.73021535378223</v>
      </c>
    </row>
    <row r="370" spans="2:14">
      <c r="B370" s="251" t="s">
        <v>77</v>
      </c>
      <c r="C370" s="251"/>
      <c r="D370" s="251"/>
      <c r="E370" s="251"/>
      <c r="F370" s="251"/>
      <c r="G370" s="251"/>
      <c r="H370" s="251"/>
      <c r="I370" t="s">
        <v>79</v>
      </c>
    </row>
    <row r="371" spans="2:14">
      <c r="B371" s="2" t="s">
        <v>80</v>
      </c>
      <c r="C371" s="2" t="s">
        <v>65</v>
      </c>
      <c r="D371" s="2"/>
      <c r="E371" s="16">
        <f>E364+E367</f>
        <v>4308.0600953563335</v>
      </c>
      <c r="F371" s="16">
        <f t="shared" ref="F371:H371" si="45">F364+F367</f>
        <v>3283.6558235999087</v>
      </c>
      <c r="G371" s="150">
        <f t="shared" si="45"/>
        <v>2069.8166769277414</v>
      </c>
      <c r="H371" s="123">
        <f t="shared" si="45"/>
        <v>1914.5412530493218</v>
      </c>
    </row>
    <row r="372" spans="2:14">
      <c r="B372" s="2" t="s">
        <v>80</v>
      </c>
      <c r="C372" s="2" t="s">
        <v>68</v>
      </c>
      <c r="D372" s="2"/>
      <c r="E372" s="16">
        <f t="shared" ref="E372:H373" si="46">E365+E368</f>
        <v>4376.6796598687779</v>
      </c>
      <c r="F372" s="16">
        <f t="shared" si="46"/>
        <v>3308.0333217893012</v>
      </c>
      <c r="G372" s="150">
        <f t="shared" si="46"/>
        <v>2041.0382004767148</v>
      </c>
      <c r="H372" s="123">
        <f t="shared" si="46"/>
        <v>1913.8491910031544</v>
      </c>
    </row>
    <row r="373" spans="2:14">
      <c r="B373" s="2" t="s">
        <v>80</v>
      </c>
      <c r="C373" s="2" t="s">
        <v>69</v>
      </c>
      <c r="D373" s="2"/>
      <c r="E373" s="16">
        <f t="shared" si="46"/>
        <v>4426.9568812946973</v>
      </c>
      <c r="F373" s="16">
        <f t="shared" si="46"/>
        <v>3379.9128547191476</v>
      </c>
      <c r="G373" s="150">
        <f t="shared" si="46"/>
        <v>2137.8125285860697</v>
      </c>
      <c r="H373" s="123">
        <f t="shared" si="46"/>
        <v>1998.6433872624639</v>
      </c>
    </row>
    <row r="374" spans="2:14">
      <c r="D374" s="12"/>
      <c r="E374" s="26"/>
      <c r="F374" s="26"/>
      <c r="G374" s="26"/>
      <c r="H374" s="124"/>
    </row>
    <row r="375" spans="2:14">
      <c r="B375" s="81" t="s">
        <v>30</v>
      </c>
      <c r="C375" s="82"/>
      <c r="D375" s="82"/>
      <c r="E375" s="93"/>
      <c r="F375" s="93"/>
      <c r="G375" s="93"/>
      <c r="H375" s="139"/>
    </row>
    <row r="376" spans="2:14" ht="25.5">
      <c r="B376" s="2"/>
      <c r="C376" s="2"/>
      <c r="D376" s="2"/>
      <c r="E376" s="24" t="s">
        <v>50</v>
      </c>
      <c r="F376" s="24" t="s">
        <v>51</v>
      </c>
      <c r="G376" s="146" t="s">
        <v>52</v>
      </c>
      <c r="H376" s="117" t="s">
        <v>53</v>
      </c>
      <c r="I376" t="s">
        <v>128</v>
      </c>
    </row>
    <row r="377" spans="2:14">
      <c r="B377" s="5"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 t="s">
        <v>64</v>
      </c>
      <c r="C379" s="2" t="s">
        <v>65</v>
      </c>
      <c r="D379" s="2"/>
      <c r="E379" s="16">
        <f t="shared" ref="E379:H384" si="47">E364-E38</f>
        <v>10.889518375888201</v>
      </c>
      <c r="F379" s="16">
        <f t="shared" si="47"/>
        <v>9.2170409254247261</v>
      </c>
      <c r="G379" s="150">
        <f t="shared" si="47"/>
        <v>7.0641784634131</v>
      </c>
      <c r="H379" s="123">
        <f t="shared" si="47"/>
        <v>7.9626942731391637</v>
      </c>
      <c r="J379" s="13"/>
      <c r="K379" s="13"/>
      <c r="L379" s="13"/>
      <c r="M379" s="13"/>
      <c r="N379" s="13"/>
    </row>
    <row r="380" spans="2:14">
      <c r="B380" s="2" t="s">
        <v>64</v>
      </c>
      <c r="C380" s="2" t="s">
        <v>68</v>
      </c>
      <c r="D380" s="2"/>
      <c r="E380" s="16">
        <f t="shared" si="47"/>
        <v>14.12688184010949</v>
      </c>
      <c r="F380" s="16">
        <f t="shared" si="47"/>
        <v>7.3526907038010449</v>
      </c>
      <c r="G380" s="150">
        <f t="shared" si="47"/>
        <v>-0.8713361860443456</v>
      </c>
      <c r="H380" s="123">
        <f t="shared" si="47"/>
        <v>-7.3917761442733081</v>
      </c>
      <c r="J380" s="13"/>
      <c r="K380" s="13"/>
      <c r="L380" s="13"/>
      <c r="M380" s="13"/>
      <c r="N380" s="13"/>
    </row>
    <row r="381" spans="2:14">
      <c r="B381" s="2" t="s">
        <v>64</v>
      </c>
      <c r="C381" s="2" t="s">
        <v>69</v>
      </c>
      <c r="D381" s="2"/>
      <c r="E381" s="16">
        <f t="shared" si="47"/>
        <v>-55.137999086196032</v>
      </c>
      <c r="F381" s="16">
        <f t="shared" si="47"/>
        <v>-42.635211828788215</v>
      </c>
      <c r="G381" s="150">
        <f t="shared" si="47"/>
        <v>-26.975761805426828</v>
      </c>
      <c r="H381" s="123">
        <f t="shared" si="47"/>
        <v>-24.790933565098157</v>
      </c>
      <c r="J381" s="13"/>
      <c r="K381" s="13"/>
      <c r="L381" s="13"/>
      <c r="M381" s="13"/>
      <c r="N381" s="13"/>
    </row>
    <row r="382" spans="2:14">
      <c r="B382" s="2" t="s">
        <v>70</v>
      </c>
      <c r="C382" s="2" t="s">
        <v>65</v>
      </c>
      <c r="D382" s="2"/>
      <c r="E382" s="16">
        <f t="shared" si="47"/>
        <v>13.644858416894294</v>
      </c>
      <c r="F382" s="16">
        <f t="shared" si="47"/>
        <v>11.39057159582876</v>
      </c>
      <c r="G382" s="150">
        <f t="shared" si="47"/>
        <v>9.0925736036166427</v>
      </c>
      <c r="H382" s="123">
        <f t="shared" si="47"/>
        <v>3.1673370519640685</v>
      </c>
      <c r="J382" s="13"/>
      <c r="K382" s="13"/>
      <c r="L382" s="13"/>
      <c r="M382" s="13"/>
      <c r="N382" s="13"/>
    </row>
    <row r="383" spans="2:14">
      <c r="B383" s="2" t="s">
        <v>70</v>
      </c>
      <c r="C383" s="2" t="s">
        <v>68</v>
      </c>
      <c r="D383" s="2"/>
      <c r="E383" s="16">
        <f t="shared" si="47"/>
        <v>1.1085643599053583</v>
      </c>
      <c r="F383" s="16">
        <f t="shared" si="47"/>
        <v>-5.0742849158041281</v>
      </c>
      <c r="G383" s="150">
        <f t="shared" si="47"/>
        <v>-13.172560476761419</v>
      </c>
      <c r="H383" s="123">
        <f t="shared" si="47"/>
        <v>-5.4516730921526459</v>
      </c>
      <c r="J383" s="13"/>
      <c r="K383" s="13"/>
      <c r="L383" s="13"/>
      <c r="M383" s="13"/>
      <c r="N383" s="13"/>
    </row>
    <row r="384" spans="2:14">
      <c r="B384" s="2" t="s">
        <v>70</v>
      </c>
      <c r="C384" s="2" t="s">
        <v>69</v>
      </c>
      <c r="D384" s="2"/>
      <c r="E384" s="16">
        <f t="shared" si="47"/>
        <v>-55.461740079167612</v>
      </c>
      <c r="F384" s="16">
        <f t="shared" si="47"/>
        <v>-41.287404921149346</v>
      </c>
      <c r="G384" s="150">
        <f t="shared" si="47"/>
        <v>-25.338450886860073</v>
      </c>
      <c r="H384" s="123">
        <f t="shared" si="47"/>
        <v>-8.1055507955237545</v>
      </c>
      <c r="J384" s="13"/>
      <c r="K384" s="13"/>
      <c r="L384" s="13"/>
      <c r="M384" s="13"/>
      <c r="N384" s="13"/>
    </row>
    <row r="385" spans="2:14">
      <c r="B385" s="251" t="s">
        <v>77</v>
      </c>
      <c r="C385" s="251"/>
      <c r="D385" s="251"/>
      <c r="E385" s="251"/>
      <c r="F385" s="251"/>
      <c r="G385" s="251"/>
      <c r="H385" s="251"/>
      <c r="J385" s="13"/>
      <c r="K385" s="13"/>
      <c r="L385" s="13"/>
      <c r="M385" s="13"/>
      <c r="N385" s="13"/>
    </row>
    <row r="386" spans="2:14">
      <c r="B386" s="2" t="s">
        <v>80</v>
      </c>
      <c r="C386" s="2" t="s">
        <v>65</v>
      </c>
      <c r="D386" s="2"/>
      <c r="E386" s="16">
        <f>E379+E382</f>
        <v>24.534376792782496</v>
      </c>
      <c r="F386" s="16">
        <f t="shared" ref="F386:H388" si="48">F379+F382</f>
        <v>20.607612521253486</v>
      </c>
      <c r="G386" s="150">
        <f t="shared" si="48"/>
        <v>16.156752067029743</v>
      </c>
      <c r="H386" s="123">
        <f t="shared" si="48"/>
        <v>11.130031325103232</v>
      </c>
      <c r="J386" s="13"/>
      <c r="K386" s="13"/>
      <c r="L386" s="13"/>
      <c r="M386" s="13"/>
      <c r="N386" s="13"/>
    </row>
    <row r="387" spans="2:14">
      <c r="B387" s="2" t="s">
        <v>80</v>
      </c>
      <c r="C387" s="2" t="s">
        <v>68</v>
      </c>
      <c r="D387" s="2"/>
      <c r="E387" s="16">
        <f>E380+E383</f>
        <v>15.235446200014849</v>
      </c>
      <c r="F387" s="16">
        <f t="shared" si="48"/>
        <v>2.2784057879969168</v>
      </c>
      <c r="G387" s="150">
        <f t="shared" si="48"/>
        <v>-14.043896662805764</v>
      </c>
      <c r="H387" s="123">
        <f t="shared" si="48"/>
        <v>-12.843449236425954</v>
      </c>
      <c r="J387" s="13"/>
      <c r="K387" s="13"/>
      <c r="L387" s="13"/>
      <c r="M387" s="13"/>
      <c r="N387" s="13"/>
    </row>
    <row r="388" spans="2:14">
      <c r="B388" s="2" t="s">
        <v>80</v>
      </c>
      <c r="C388" s="2" t="s">
        <v>69</v>
      </c>
      <c r="D388" s="2"/>
      <c r="E388" s="16">
        <f>E381+E384</f>
        <v>-110.59973916536364</v>
      </c>
      <c r="F388" s="16">
        <f t="shared" si="48"/>
        <v>-83.922616749937561</v>
      </c>
      <c r="G388" s="150">
        <f t="shared" si="48"/>
        <v>-52.314212692286901</v>
      </c>
      <c r="H388" s="123">
        <f t="shared" si="48"/>
        <v>-32.896484360621912</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F10F8-384D-438D-BC9A-94E0A33D632E}">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151</v>
      </c>
      <c r="H2" s="114"/>
    </row>
    <row r="3" spans="1:9" s="66" customFormat="1">
      <c r="A3" s="65" t="s">
        <v>49</v>
      </c>
      <c r="B3" s="65"/>
      <c r="C3" s="65"/>
      <c r="H3" s="115"/>
    </row>
    <row r="4" spans="1:9">
      <c r="A4" s="8"/>
      <c r="B4" s="8"/>
      <c r="C4" s="8"/>
    </row>
    <row r="5" spans="1:9" ht="25.5">
      <c r="A5" s="2"/>
      <c r="B5" s="2"/>
      <c r="C5" s="2"/>
      <c r="D5" s="2"/>
      <c r="E5" s="24" t="s">
        <v>50</v>
      </c>
      <c r="F5" s="24" t="s">
        <v>51</v>
      </c>
      <c r="G5" s="146" t="s">
        <v>52</v>
      </c>
      <c r="H5" s="117" t="s">
        <v>53</v>
      </c>
    </row>
    <row r="6" spans="1:9">
      <c r="A6" s="38" t="s">
        <v>54</v>
      </c>
      <c r="B6" s="5" t="s">
        <v>55</v>
      </c>
      <c r="C6" s="5" t="s">
        <v>56</v>
      </c>
      <c r="D6" s="5" t="s">
        <v>57</v>
      </c>
      <c r="E6" s="22" t="s">
        <v>58</v>
      </c>
      <c r="F6" s="22" t="s">
        <v>59</v>
      </c>
      <c r="G6" s="147" t="s">
        <v>60</v>
      </c>
      <c r="H6" s="118" t="s">
        <v>61</v>
      </c>
      <c r="I6" t="s">
        <v>62</v>
      </c>
    </row>
    <row r="7" spans="1:9" ht="13.5" customHeight="1">
      <c r="A7" s="40" t="s">
        <v>152</v>
      </c>
      <c r="B7" s="2"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0.67130668339270549</v>
      </c>
      <c r="F7" s="48" cm="1">
        <f t="array" ref="F7">INDEX('Regional Cap levels'!$F$361:$J$528,MATCH($A7&amp;$B7&amp;$C7&amp;$D7,'Regional Cap levels'!$B$361:$B$528&amp;'Regional Cap levels'!$C$361:$C$528&amp;'Regional Cap levels'!$D$361:$D$528&amp;'Regional Cap levels'!$E$361:$E$528,0),MATCH(F$6,'Regional Cap levels'!$F$360:$J$360,0))</f>
        <v>0.50187424961166383</v>
      </c>
      <c r="G7" s="148" cm="1">
        <f t="array" ref="G7">INDEX('Regional Cap levels'!$F$361:$J$528,MATCH($A7&amp;$B7&amp;$C7&amp;$D7,'Regional Cap levels'!$B$361:$B$528&amp;'Regional Cap levels'!$C$361:$C$528&amp;'Regional Cap levels'!$D$361:$D$528&amp;'Regional Cap levels'!$E$361:$E$528,0),MATCH(G$6,'Regional Cap levels'!$F$360:$J$360,0))</f>
        <v>0.29947651496550837</v>
      </c>
      <c r="H7" s="119" cm="1">
        <f t="array" ref="H7">INDEX('Regional Cap levels'!$F$361:$J$528,MATCH($A7&amp;$B7&amp;$C7&amp;$D7,'Regional Cap levels'!$B$361:$B$528&amp;'Regional Cap levels'!$C$361:$C$528&amp;'Regional Cap levels'!$D$361:$D$528&amp;'Regional Cap levels'!$E$361:$E$528,0),MATCH(H$6,'Regional Cap levels'!$F$360:$J$360,0))</f>
        <v>0.27184883920865871</v>
      </c>
      <c r="I7" s="8" t="s">
        <v>67</v>
      </c>
    </row>
    <row r="8" spans="1:9" ht="13.5" customHeight="1">
      <c r="A8" s="40" t="s">
        <v>152</v>
      </c>
      <c r="B8" s="2"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0.66102623397853599</v>
      </c>
      <c r="F8" s="48" cm="1">
        <f t="array" ref="F8">INDEX('Regional Cap levels'!$F$361:$J$528,MATCH($A8&amp;$B8&amp;$C8&amp;$D8,'Regional Cap levels'!$B$361:$B$528&amp;'Regional Cap levels'!$C$361:$C$528&amp;'Regional Cap levels'!$D$361:$D$528&amp;'Regional Cap levels'!$E$361:$E$528,0),MATCH(F$6,'Regional Cap levels'!$F$360:$J$360,0))</f>
        <v>0.49040913012636406</v>
      </c>
      <c r="G8" s="148" cm="1">
        <f t="array" ref="G8">INDEX('Regional Cap levels'!$F$361:$J$528,MATCH($A8&amp;$B8&amp;$C8&amp;$D8,'Regional Cap levels'!$B$361:$B$528&amp;'Regional Cap levels'!$C$361:$C$528&amp;'Regional Cap levels'!$D$361:$D$528&amp;'Regional Cap levels'!$E$361:$E$528,0),MATCH(G$6,'Regional Cap levels'!$F$360:$J$360,0))</f>
        <v>0.28898894129034575</v>
      </c>
      <c r="H8" s="119" cm="1">
        <f t="array" ref="H8">INDEX('Regional Cap levels'!$F$361:$J$528,MATCH($A8&amp;$B8&amp;$C8&amp;$D8,'Regional Cap levels'!$B$361:$B$528&amp;'Regional Cap levels'!$C$361:$C$528&amp;'Regional Cap levels'!$D$361:$D$528&amp;'Regional Cap levels'!$E$361:$E$528,0),MATCH(H$6,'Regional Cap levels'!$F$360:$J$360,0))</f>
        <v>0.26749782012907947</v>
      </c>
    </row>
    <row r="9" spans="1:9" ht="13.5" customHeight="1">
      <c r="A9" s="40" t="s">
        <v>152</v>
      </c>
      <c r="B9" s="2"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0.70705835819178253</v>
      </c>
      <c r="F9" s="48" cm="1">
        <f t="array" ref="F9">INDEX('Regional Cap levels'!$F$361:$J$528,MATCH($A9&amp;$B9&amp;$C9&amp;$D9,'Regional Cap levels'!$B$361:$B$528&amp;'Regional Cap levels'!$C$361:$C$528&amp;'Regional Cap levels'!$D$361:$D$528&amp;'Regional Cap levels'!$E$361:$E$528,0),MATCH(F$6,'Regional Cap levels'!$F$360:$J$360,0))</f>
        <v>0.5286098841339586</v>
      </c>
      <c r="G9" s="148" cm="1">
        <f t="array" ref="G9">INDEX('Regional Cap levels'!$F$361:$J$528,MATCH($A9&amp;$B9&amp;$C9&amp;$D9,'Regional Cap levels'!$B$361:$B$528&amp;'Regional Cap levels'!$C$361:$C$528&amp;'Regional Cap levels'!$D$361:$D$528&amp;'Regional Cap levels'!$E$361:$E$528,0),MATCH(G$6,'Regional Cap levels'!$F$360:$J$360,0))</f>
        <v>0.31544504829432135</v>
      </c>
      <c r="H9" s="119" cm="1">
        <f t="array" ref="H9">INDEX('Regional Cap levels'!$F$361:$J$528,MATCH($A9&amp;$B9&amp;$C9&amp;$D9,'Regional Cap levels'!$B$361:$B$528&amp;'Regional Cap levels'!$C$361:$C$528&amp;'Regional Cap levels'!$D$361:$D$528&amp;'Regional Cap levels'!$E$361:$E$528,0),MATCH(H$6,'Regional Cap levels'!$F$360:$J$360,0))</f>
        <v>0.2861701675995969</v>
      </c>
    </row>
    <row r="10" spans="1:9" ht="13.5" customHeight="1">
      <c r="A10" s="40" t="s">
        <v>152</v>
      </c>
      <c r="B10" s="2"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0.17171611160289771</v>
      </c>
      <c r="F10" s="48" cm="1">
        <f t="array" ref="F10">INDEX('Regional Cap levels'!$F$361:$J$528,MATCH($A10&amp;$B10&amp;$C10&amp;$D10,'Regional Cap levels'!$B$361:$B$528&amp;'Regional Cap levels'!$C$361:$C$528&amp;'Regional Cap levels'!$D$361:$D$528&amp;'Regional Cap levels'!$E$361:$E$528,0),MATCH(F$6,'Regional Cap levels'!$F$360:$J$360,0))</f>
        <v>0.12812724363946909</v>
      </c>
      <c r="G10" s="148" cm="1">
        <f t="array" ref="G10">INDEX('Regional Cap levels'!$F$361:$J$528,MATCH($A10&amp;$B10&amp;$C10&amp;$D10,'Regional Cap levels'!$B$361:$B$528&amp;'Regional Cap levels'!$C$361:$C$528&amp;'Regional Cap levels'!$D$361:$D$528&amp;'Regional Cap levels'!$E$361:$E$528,0),MATCH(G$6,'Regional Cap levels'!$F$360:$J$360,0))</f>
        <v>7.7131792933646776E-2</v>
      </c>
      <c r="H10" s="119" cm="1">
        <f t="array" ref="H10">INDEX('Regional Cap levels'!$F$361:$J$528,MATCH($A10&amp;$B10&amp;$C10&amp;$D10,'Regional Cap levels'!$B$361:$B$528&amp;'Regional Cap levels'!$C$361:$C$528&amp;'Regional Cap levels'!$D$361:$D$528&amp;'Regional Cap levels'!$E$361:$E$528,0),MATCH(H$6,'Regional Cap levels'!$F$360:$J$360,0))</f>
        <v>7.0977437865495221E-2</v>
      </c>
    </row>
    <row r="11" spans="1:9" ht="13.5" customHeight="1">
      <c r="A11" s="40" t="s">
        <v>152</v>
      </c>
      <c r="B11" s="2"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0.1767728464694106</v>
      </c>
      <c r="F11" s="48" cm="1">
        <f t="array" ref="F11">INDEX('Regional Cap levels'!$F$361:$J$528,MATCH($A11&amp;$B11&amp;$C11&amp;$D11,'Regional Cap levels'!$B$361:$B$528&amp;'Regional Cap levels'!$C$361:$C$528&amp;'Regional Cap levels'!$D$361:$D$528&amp;'Regional Cap levels'!$E$361:$E$528,0),MATCH(F$6,'Regional Cap levels'!$F$360:$J$360,0))</f>
        <v>0.13097226181368254</v>
      </c>
      <c r="G11" s="148" cm="1">
        <f t="array" ref="G11">INDEX('Regional Cap levels'!$F$361:$J$528,MATCH($A11&amp;$B11&amp;$C11&amp;$D11,'Regional Cap levels'!$B$361:$B$528&amp;'Regional Cap levels'!$C$361:$C$528&amp;'Regional Cap levels'!$D$361:$D$528&amp;'Regional Cap levels'!$E$361:$E$528,0),MATCH(G$6,'Regional Cap levels'!$F$360:$J$360,0))</f>
        <v>7.6295971282351868E-2</v>
      </c>
      <c r="H11" s="119" cm="1">
        <f t="array" ref="H11">INDEX('Regional Cap levels'!$F$361:$J$528,MATCH($A11&amp;$B11&amp;$C11&amp;$D11,'Regional Cap levels'!$B$361:$B$528&amp;'Regional Cap levels'!$C$361:$C$528&amp;'Regional Cap levels'!$D$361:$D$528&amp;'Regional Cap levels'!$E$361:$E$528,0),MATCH(H$6,'Regional Cap levels'!$F$360:$J$360,0))</f>
        <v>6.9256700704714097E-2</v>
      </c>
    </row>
    <row r="12" spans="1:9" ht="13.5" customHeight="1">
      <c r="A12" s="40" t="s">
        <v>152</v>
      </c>
      <c r="B12" s="2"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0.18085892302542186</v>
      </c>
      <c r="F12" s="48" cm="1">
        <f t="array" ref="F12">INDEX('Regional Cap levels'!$F$361:$J$528,MATCH($A12&amp;$B12&amp;$C12&amp;$D12,'Regional Cap levels'!$B$361:$B$528&amp;'Regional Cap levels'!$C$361:$C$528&amp;'Regional Cap levels'!$D$361:$D$528&amp;'Regional Cap levels'!$E$361:$E$528,0),MATCH(F$6,'Regional Cap levels'!$F$360:$J$360,0))</f>
        <v>0.13495304450976214</v>
      </c>
      <c r="G12" s="148" cm="1">
        <f t="array" ref="G12">INDEX('Regional Cap levels'!$F$361:$J$528,MATCH($A12&amp;$B12&amp;$C12&amp;$D12,'Regional Cap levels'!$B$361:$B$528&amp;'Regional Cap levels'!$C$361:$C$528&amp;'Regional Cap levels'!$D$361:$D$528&amp;'Regional Cap levels'!$E$361:$E$528,0),MATCH(G$6,'Regional Cap levels'!$F$360:$J$360,0))</f>
        <v>8.1246107690384775E-2</v>
      </c>
      <c r="H12" s="119" cm="1">
        <f t="array" ref="H12">INDEX('Regional Cap levels'!$F$361:$J$528,MATCH($A12&amp;$B12&amp;$C12&amp;$D12,'Regional Cap levels'!$B$361:$B$528&amp;'Regional Cap levels'!$C$361:$C$528&amp;'Regional Cap levels'!$D$361:$D$528&amp;'Regional Cap levels'!$E$361:$E$528,0),MATCH(H$6,'Regional Cap levels'!$F$360:$J$360,0))</f>
        <v>7.4712707557498273E-2</v>
      </c>
    </row>
    <row r="13" spans="1:9" ht="13.5" customHeight="1">
      <c r="A13" s="40" t="s">
        <v>152</v>
      </c>
      <c r="B13" s="2"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0.52643061427289006</v>
      </c>
      <c r="F13" s="48" cm="1">
        <f t="array" ref="F13">INDEX('Regional Cap levels'!$F$361:$J$528,MATCH($A13&amp;$B13&amp;$C13&amp;$D13,'Regional Cap levels'!$B$361:$B$528&amp;'Regional Cap levels'!$C$361:$C$528&amp;'Regional Cap levels'!$D$361:$D$528&amp;'Regional Cap levels'!$E$361:$E$528,0),MATCH(F$6,'Regional Cap levels'!$F$360:$J$360,0))</f>
        <v>0.5827958364794118</v>
      </c>
      <c r="G13" s="148" cm="1">
        <f t="array" ref="G13">INDEX('Regional Cap levels'!$F$361:$J$528,MATCH($A13&amp;$B13&amp;$C13&amp;$D13,'Regional Cap levels'!$B$361:$B$528&amp;'Regional Cap levels'!$C$361:$C$528&amp;'Regional Cap levels'!$D$361:$D$528&amp;'Regional Cap levels'!$E$361:$E$528,0),MATCH(G$6,'Regional Cap levels'!$F$360:$J$360,0))</f>
        <v>0.5827958364794118</v>
      </c>
      <c r="H13" s="119" cm="1">
        <f t="array" ref="H13">INDEX('Regional Cap levels'!$F$361:$J$528,MATCH($A13&amp;$B13&amp;$C13&amp;$D13,'Regional Cap levels'!$B$361:$B$528&amp;'Regional Cap levels'!$C$361:$C$528&amp;'Regional Cap levels'!$D$361:$D$528&amp;'Regional Cap levels'!$E$361:$E$528,0),MATCH(H$6,'Regional Cap levels'!$F$360:$J$360,0))</f>
        <v>0.58697346718672971</v>
      </c>
    </row>
    <row r="14" spans="1:9" ht="13.5" customHeight="1">
      <c r="A14" s="40" t="s">
        <v>152</v>
      </c>
      <c r="B14" s="2"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0.57666015332671627</v>
      </c>
      <c r="F14" s="48" cm="1">
        <f t="array" ref="F14">INDEX('Regional Cap levels'!$F$361:$J$528,MATCH($A14&amp;$B14&amp;$C14&amp;$D14,'Regional Cap levels'!$B$361:$B$528&amp;'Regional Cap levels'!$C$361:$C$528&amp;'Regional Cap levels'!$D$361:$D$528&amp;'Regional Cap levels'!$E$361:$E$528,0),MATCH(F$6,'Regional Cap levels'!$F$360:$J$360,0))</f>
        <v>0.63368226170778863</v>
      </c>
      <c r="G14" s="148" cm="1">
        <f t="array" ref="G14">INDEX('Regional Cap levels'!$F$361:$J$528,MATCH($A14&amp;$B14&amp;$C14&amp;$D14,'Regional Cap levels'!$B$361:$B$528&amp;'Regional Cap levels'!$C$361:$C$528&amp;'Regional Cap levels'!$D$361:$D$528&amp;'Regional Cap levels'!$E$361:$E$528,0),MATCH(G$6,'Regional Cap levels'!$F$360:$J$360,0))</f>
        <v>0.63368226170778863</v>
      </c>
      <c r="H14" s="119" cm="1">
        <f t="array" ref="H14">INDEX('Regional Cap levels'!$F$361:$J$528,MATCH($A14&amp;$B14&amp;$C14&amp;$D14,'Regional Cap levels'!$B$361:$B$528&amp;'Regional Cap levels'!$C$361:$C$528&amp;'Regional Cap levels'!$D$361:$D$528&amp;'Regional Cap levels'!$E$361:$E$528,0),MATCH(H$6,'Regional Cap levels'!$F$360:$J$360,0))</f>
        <v>0.65584581277911724</v>
      </c>
    </row>
    <row r="15" spans="1:9" ht="13.5" customHeight="1">
      <c r="A15" s="40" t="s">
        <v>152</v>
      </c>
      <c r="B15" s="2"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0.59025116825699175</v>
      </c>
      <c r="F15" s="48" cm="1">
        <f t="array" ref="F15">INDEX('Regional Cap levels'!$F$361:$J$528,MATCH($A15&amp;$B15&amp;$C15&amp;$D15,'Regional Cap levels'!$B$361:$B$528&amp;'Regional Cap levels'!$C$361:$C$528&amp;'Regional Cap levels'!$D$361:$D$528&amp;'Regional Cap levels'!$E$361:$E$528,0),MATCH(F$6,'Regional Cap levels'!$F$360:$J$360,0))</f>
        <v>0.6510669872241206</v>
      </c>
      <c r="G15" s="148" cm="1">
        <f t="array" ref="G15">INDEX('Regional Cap levels'!$F$361:$J$528,MATCH($A15&amp;$B15&amp;$C15&amp;$D15,'Regional Cap levels'!$B$361:$B$528&amp;'Regional Cap levels'!$C$361:$C$528&amp;'Regional Cap levels'!$D$361:$D$528&amp;'Regional Cap levels'!$E$361:$E$528,0),MATCH(G$6,'Regional Cap levels'!$F$360:$J$360,0))</f>
        <v>0.6510669872241206</v>
      </c>
      <c r="H15" s="119" cm="1">
        <f t="array" ref="H15">INDEX('Regional Cap levels'!$F$361:$J$528,MATCH($A15&amp;$B15&amp;$C15&amp;$D15,'Regional Cap levels'!$B$361:$B$528&amp;'Regional Cap levels'!$C$361:$C$528&amp;'Regional Cap levels'!$D$361:$D$528&amp;'Regional Cap levels'!$E$361:$E$528,0),MATCH(H$6,'Regional Cap levels'!$F$360:$J$360,0))</f>
        <v>0.6564469937311106</v>
      </c>
    </row>
    <row r="16" spans="1:9" ht="13.5" customHeight="1">
      <c r="A16" s="40" t="s">
        <v>152</v>
      </c>
      <c r="B16" s="2"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0.29610719896959625</v>
      </c>
    </row>
    <row r="17" spans="1:9" ht="13.5" customHeight="1">
      <c r="A17" s="40" t="s">
        <v>152</v>
      </c>
      <c r="B17" s="2"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0.40430881100990329</v>
      </c>
    </row>
    <row r="18" spans="1:9" ht="13.5" customHeight="1">
      <c r="A18" s="40" t="s">
        <v>152</v>
      </c>
      <c r="B18" s="2"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0.34981837120690301</v>
      </c>
    </row>
    <row r="19" spans="1:9" ht="13.5" customHeight="1">
      <c r="D19" s="12"/>
      <c r="E19" s="55"/>
      <c r="F19" s="55"/>
      <c r="G19" s="55"/>
      <c r="H19" s="120"/>
    </row>
    <row r="20" spans="1:9" ht="13.5" customHeight="1">
      <c r="B20" s="67" t="s">
        <v>72</v>
      </c>
      <c r="C20" s="68"/>
      <c r="D20" s="68"/>
      <c r="E20" s="68"/>
      <c r="F20" s="68"/>
      <c r="G20" s="68"/>
      <c r="H20" s="121"/>
    </row>
    <row r="21" spans="1:9" ht="28.5" customHeight="1">
      <c r="B21" s="2"/>
      <c r="C21" s="2"/>
      <c r="D21" s="2"/>
      <c r="E21" s="24" t="s">
        <v>50</v>
      </c>
      <c r="F21" s="24" t="s">
        <v>51</v>
      </c>
      <c r="G21" s="146" t="s">
        <v>52</v>
      </c>
      <c r="H21" s="117" t="s">
        <v>53</v>
      </c>
    </row>
    <row r="22" spans="1:9" ht="13.5" customHeight="1">
      <c r="B22" s="5"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 t="s">
        <v>64</v>
      </c>
      <c r="C24" s="2" t="s">
        <v>65</v>
      </c>
      <c r="D24" s="23" t="s">
        <v>66</v>
      </c>
      <c r="E24" s="69">
        <f>(E7*'TDCV Values'!$C$4)</f>
        <v>1946.7893818388459</v>
      </c>
      <c r="F24" s="69">
        <f>(F7*'TDCV Values'!$C$4)</f>
        <v>1455.4353238738252</v>
      </c>
      <c r="G24" s="149">
        <f>(G7*'TDCV Values'!$C$4)</f>
        <v>868.4818933999743</v>
      </c>
      <c r="H24" s="122">
        <f>(H7*'TDCV Values'!$D$4)</f>
        <v>788.36163370511031</v>
      </c>
    </row>
    <row r="25" spans="1:9" ht="13.5" customHeight="1">
      <c r="B25" s="2" t="s">
        <v>64</v>
      </c>
      <c r="C25" s="2" t="s">
        <v>68</v>
      </c>
      <c r="D25" s="23" t="s">
        <v>66</v>
      </c>
      <c r="E25" s="69">
        <f>(E8*'TDCV Values'!$C$4)</f>
        <v>1916.9760785377543</v>
      </c>
      <c r="F25" s="69">
        <f>(F8*'TDCV Values'!$C$4)</f>
        <v>1422.1864773664558</v>
      </c>
      <c r="G25" s="149">
        <f>(G8*'TDCV Values'!$C$4)</f>
        <v>838.06792974200266</v>
      </c>
      <c r="H25" s="122">
        <f>(H8*'TDCV Values'!$D$4)</f>
        <v>775.74367837433044</v>
      </c>
    </row>
    <row r="26" spans="1:9" ht="13.5" customHeight="1">
      <c r="B26" s="2" t="s">
        <v>64</v>
      </c>
      <c r="C26" s="2" t="s">
        <v>69</v>
      </c>
      <c r="D26" s="23" t="s">
        <v>66</v>
      </c>
      <c r="E26" s="69">
        <f>(E9*'TDCV Values'!$C$4)</f>
        <v>2050.4692387561695</v>
      </c>
      <c r="F26" s="69">
        <f>(F9*'TDCV Values'!$C$4)</f>
        <v>1532.9686639884799</v>
      </c>
      <c r="G26" s="149">
        <f>(G9*'TDCV Values'!$C$4)</f>
        <v>914.79064005353189</v>
      </c>
      <c r="H26" s="122">
        <f>(H9*'TDCV Values'!$D$4)</f>
        <v>829.89348603883104</v>
      </c>
    </row>
    <row r="27" spans="1:9" ht="13.5" customHeight="1">
      <c r="B27" s="2" t="s">
        <v>70</v>
      </c>
      <c r="C27" s="2" t="s">
        <v>65</v>
      </c>
      <c r="D27" s="23" t="s">
        <v>66</v>
      </c>
      <c r="E27" s="69">
        <f>(E10*'TDCV Values'!$C$5)</f>
        <v>2060.5933392347724</v>
      </c>
      <c r="F27" s="69">
        <f>(F10*'TDCV Values'!$C$5)</f>
        <v>1537.5269236736292</v>
      </c>
      <c r="G27" s="149">
        <f>(G10*'TDCV Values'!$C$5)</f>
        <v>925.58151520376134</v>
      </c>
      <c r="H27" s="122">
        <f>(H10*'TDCV Values'!$D$5)</f>
        <v>851.72925438594268</v>
      </c>
    </row>
    <row r="28" spans="1:9" ht="13.5" customHeight="1">
      <c r="B28" s="2" t="s">
        <v>70</v>
      </c>
      <c r="C28" s="2" t="s">
        <v>68</v>
      </c>
      <c r="D28" s="23" t="s">
        <v>66</v>
      </c>
      <c r="E28" s="69">
        <f>(E11*'TDCV Values'!$C$5)</f>
        <v>2121.2741576329272</v>
      </c>
      <c r="F28" s="69">
        <f>(F11*'TDCV Values'!$C$5)</f>
        <v>1571.6671417641905</v>
      </c>
      <c r="G28" s="149">
        <f>(G11*'TDCV Values'!$C$5)</f>
        <v>915.55165538822246</v>
      </c>
      <c r="H28" s="122">
        <f>(H11*'TDCV Values'!$D$5)</f>
        <v>831.08040845656922</v>
      </c>
    </row>
    <row r="29" spans="1:9" ht="13.5" customHeight="1">
      <c r="B29" s="2" t="s">
        <v>70</v>
      </c>
      <c r="C29" s="2" t="s">
        <v>69</v>
      </c>
      <c r="D29" s="23" t="s">
        <v>66</v>
      </c>
      <c r="E29" s="69">
        <f>(E12*'TDCV Values'!$C$5)</f>
        <v>2170.3070763050623</v>
      </c>
      <c r="F29" s="69">
        <f>(F12*'TDCV Values'!$C$5)</f>
        <v>1619.4365341171458</v>
      </c>
      <c r="G29" s="149">
        <f>(G12*'TDCV Values'!$C$5)</f>
        <v>974.95329228461731</v>
      </c>
      <c r="H29" s="122">
        <f>(H12*'TDCV Values'!$D$5)</f>
        <v>896.55249068997932</v>
      </c>
    </row>
    <row r="30" spans="1:9" ht="13.5" customHeight="1">
      <c r="B30" s="241" t="s">
        <v>75</v>
      </c>
      <c r="C30" s="242"/>
      <c r="D30" s="242"/>
      <c r="E30" s="242"/>
      <c r="F30" s="242"/>
      <c r="G30" s="242"/>
      <c r="H30" s="242"/>
      <c r="I30" t="s">
        <v>76</v>
      </c>
    </row>
    <row r="31" spans="1:9" ht="13.5" customHeight="1">
      <c r="B31" s="2" t="s">
        <v>64</v>
      </c>
      <c r="C31" s="2" t="s">
        <v>65</v>
      </c>
      <c r="D31" s="23" t="s">
        <v>71</v>
      </c>
      <c r="E31" s="16">
        <f>E13*365</f>
        <v>192.14717420960488</v>
      </c>
      <c r="F31" s="16">
        <f t="shared" ref="F31:H31" si="0">F13*365</f>
        <v>212.72048031498531</v>
      </c>
      <c r="G31" s="150">
        <f t="shared" si="0"/>
        <v>212.72048031498531</v>
      </c>
      <c r="H31" s="123">
        <f t="shared" si="0"/>
        <v>214.24531552315634</v>
      </c>
    </row>
    <row r="32" spans="1:9" ht="13.5" customHeight="1">
      <c r="B32" s="2" t="s">
        <v>64</v>
      </c>
      <c r="C32" s="2" t="s">
        <v>68</v>
      </c>
      <c r="D32" s="23" t="s">
        <v>71</v>
      </c>
      <c r="E32" s="16">
        <f t="shared" ref="E32:H36" si="1">E14*365</f>
        <v>210.48095596425145</v>
      </c>
      <c r="F32" s="16">
        <f t="shared" si="1"/>
        <v>231.29402552334284</v>
      </c>
      <c r="G32" s="150">
        <f t="shared" si="1"/>
        <v>231.29402552334284</v>
      </c>
      <c r="H32" s="123">
        <f t="shared" si="1"/>
        <v>239.38372166437779</v>
      </c>
    </row>
    <row r="33" spans="2:9" ht="13.5" customHeight="1">
      <c r="B33" s="2" t="s">
        <v>64</v>
      </c>
      <c r="C33" s="2" t="s">
        <v>69</v>
      </c>
      <c r="D33" s="23" t="s">
        <v>71</v>
      </c>
      <c r="E33" s="16">
        <f t="shared" si="1"/>
        <v>215.44167641380199</v>
      </c>
      <c r="F33" s="16">
        <f t="shared" si="1"/>
        <v>237.63945033680403</v>
      </c>
      <c r="G33" s="150">
        <f t="shared" si="1"/>
        <v>237.63945033680403</v>
      </c>
      <c r="H33" s="123">
        <f t="shared" si="1"/>
        <v>239.60315271185536</v>
      </c>
    </row>
    <row r="34" spans="2:9" ht="13.5" customHeight="1">
      <c r="B34" s="2" t="s">
        <v>70</v>
      </c>
      <c r="C34" s="2" t="s">
        <v>65</v>
      </c>
      <c r="D34" s="23" t="s">
        <v>71</v>
      </c>
      <c r="E34" s="16">
        <f t="shared" si="1"/>
        <v>103.97092936909048</v>
      </c>
      <c r="F34" s="16">
        <f t="shared" si="1"/>
        <v>106.25787182977324</v>
      </c>
      <c r="G34" s="150">
        <f t="shared" si="1"/>
        <v>106.25787182977324</v>
      </c>
      <c r="H34" s="123">
        <f t="shared" si="1"/>
        <v>108.07912762390264</v>
      </c>
    </row>
    <row r="35" spans="2:9" ht="13.5" customHeight="1">
      <c r="B35" s="2" t="s">
        <v>70</v>
      </c>
      <c r="C35" s="2" t="s">
        <v>68</v>
      </c>
      <c r="D35" s="23" t="s">
        <v>71</v>
      </c>
      <c r="E35" s="16">
        <f t="shared" si="1"/>
        <v>136.9058156755768</v>
      </c>
      <c r="F35" s="16">
        <f t="shared" si="1"/>
        <v>137.96643218303919</v>
      </c>
      <c r="G35" s="150">
        <f t="shared" si="1"/>
        <v>137.96643218303919</v>
      </c>
      <c r="H35" s="123">
        <f t="shared" si="1"/>
        <v>147.5727160186147</v>
      </c>
    </row>
    <row r="36" spans="2:9" ht="13.5" customHeight="1">
      <c r="B36" s="2" t="s">
        <v>70</v>
      </c>
      <c r="C36" s="2" t="s">
        <v>69</v>
      </c>
      <c r="D36" s="23" t="s">
        <v>71</v>
      </c>
      <c r="E36" s="16">
        <f t="shared" si="1"/>
        <v>122.41270806287491</v>
      </c>
      <c r="F36" s="16">
        <f t="shared" si="1"/>
        <v>125.33564757652866</v>
      </c>
      <c r="G36" s="150">
        <f t="shared" si="1"/>
        <v>125.33564757652866</v>
      </c>
      <c r="H36" s="123">
        <f t="shared" si="1"/>
        <v>127.6837054905196</v>
      </c>
    </row>
    <row r="37" spans="2:9" ht="13.5" customHeight="1">
      <c r="B37" s="241" t="s">
        <v>77</v>
      </c>
      <c r="C37" s="242"/>
      <c r="D37" s="242"/>
      <c r="E37" s="242"/>
      <c r="F37" s="242"/>
      <c r="G37" s="242"/>
      <c r="H37" s="242"/>
      <c r="I37" t="s">
        <v>78</v>
      </c>
    </row>
    <row r="38" spans="2:9" ht="13.5" customHeight="1">
      <c r="B38" s="2" t="s">
        <v>64</v>
      </c>
      <c r="C38" s="2" t="s">
        <v>65</v>
      </c>
      <c r="D38" s="2"/>
      <c r="E38" s="16">
        <f t="shared" ref="E38:H43" si="2">E24+E31</f>
        <v>2138.9365560484507</v>
      </c>
      <c r="F38" s="16">
        <f t="shared" si="2"/>
        <v>1668.1558041888104</v>
      </c>
      <c r="G38" s="150">
        <f t="shared" si="2"/>
        <v>1081.2023737149595</v>
      </c>
      <c r="H38" s="123">
        <f t="shared" si="2"/>
        <v>1002.6069492282667</v>
      </c>
    </row>
    <row r="39" spans="2:9" ht="13.5" customHeight="1">
      <c r="B39" s="2" t="s">
        <v>64</v>
      </c>
      <c r="C39" s="2" t="s">
        <v>68</v>
      </c>
      <c r="D39" s="2"/>
      <c r="E39" s="16">
        <f t="shared" si="2"/>
        <v>2127.4570345020056</v>
      </c>
      <c r="F39" s="16">
        <f t="shared" si="2"/>
        <v>1653.4805028897986</v>
      </c>
      <c r="G39" s="150">
        <f t="shared" si="2"/>
        <v>1069.3619552653454</v>
      </c>
      <c r="H39" s="123">
        <f t="shared" si="2"/>
        <v>1015.1274000387082</v>
      </c>
    </row>
    <row r="40" spans="2:9" ht="13.5" customHeight="1">
      <c r="B40" s="2" t="s">
        <v>64</v>
      </c>
      <c r="C40" s="2" t="s">
        <v>69</v>
      </c>
      <c r="D40" s="2"/>
      <c r="E40" s="16">
        <f t="shared" si="2"/>
        <v>2265.9109151699713</v>
      </c>
      <c r="F40" s="16">
        <f t="shared" si="2"/>
        <v>1770.6081143252839</v>
      </c>
      <c r="G40" s="150">
        <f t="shared" si="2"/>
        <v>1152.4300903903359</v>
      </c>
      <c r="H40" s="123">
        <f t="shared" si="2"/>
        <v>1069.4966387506863</v>
      </c>
    </row>
    <row r="41" spans="2:9" ht="13.5" customHeight="1">
      <c r="B41" s="2" t="s">
        <v>70</v>
      </c>
      <c r="C41" s="2" t="s">
        <v>65</v>
      </c>
      <c r="D41" s="2"/>
      <c r="E41" s="16">
        <f t="shared" si="2"/>
        <v>2164.5642686038627</v>
      </c>
      <c r="F41" s="16">
        <f t="shared" si="2"/>
        <v>1643.7847955034024</v>
      </c>
      <c r="G41" s="150">
        <f t="shared" si="2"/>
        <v>1031.8393870335346</v>
      </c>
      <c r="H41" s="123">
        <f t="shared" si="2"/>
        <v>959.80838200984533</v>
      </c>
    </row>
    <row r="42" spans="2:9" ht="13.5" customHeight="1">
      <c r="B42" s="2" t="s">
        <v>70</v>
      </c>
      <c r="C42" s="2" t="s">
        <v>68</v>
      </c>
      <c r="D42" s="2"/>
      <c r="E42" s="16">
        <f t="shared" si="2"/>
        <v>2258.179973308504</v>
      </c>
      <c r="F42" s="16">
        <f t="shared" si="2"/>
        <v>1709.6335739472297</v>
      </c>
      <c r="G42" s="150">
        <f t="shared" si="2"/>
        <v>1053.5180875712617</v>
      </c>
      <c r="H42" s="123">
        <f t="shared" si="2"/>
        <v>978.65312447518386</v>
      </c>
    </row>
    <row r="43" spans="2:9" ht="13.5" customHeight="1">
      <c r="B43" s="2" t="s">
        <v>70</v>
      </c>
      <c r="C43" s="2" t="s">
        <v>69</v>
      </c>
      <c r="D43" s="2"/>
      <c r="E43" s="16">
        <f t="shared" si="2"/>
        <v>2292.7197843679373</v>
      </c>
      <c r="F43" s="16">
        <f t="shared" si="2"/>
        <v>1744.7721816936744</v>
      </c>
      <c r="G43" s="150">
        <f t="shared" si="2"/>
        <v>1100.288939861146</v>
      </c>
      <c r="H43" s="123">
        <f t="shared" si="2"/>
        <v>1024.2361961804988</v>
      </c>
    </row>
    <row r="44" spans="2:9" ht="13.5" customHeight="1">
      <c r="B44" s="241" t="s">
        <v>77</v>
      </c>
      <c r="C44" s="242"/>
      <c r="D44" s="242"/>
      <c r="E44" s="242"/>
      <c r="F44" s="242"/>
      <c r="G44" s="242"/>
      <c r="H44" s="242"/>
      <c r="I44" t="s">
        <v>79</v>
      </c>
    </row>
    <row r="45" spans="2:9" ht="13.5" customHeight="1">
      <c r="B45" s="2" t="s">
        <v>80</v>
      </c>
      <c r="C45" s="2" t="s">
        <v>65</v>
      </c>
      <c r="D45" s="2"/>
      <c r="E45" s="16">
        <f>E38+E41</f>
        <v>4303.5008246523139</v>
      </c>
      <c r="F45" s="16">
        <f t="shared" ref="F45:H45" si="3">F38+F41</f>
        <v>3311.9405996922128</v>
      </c>
      <c r="G45" s="150">
        <f t="shared" si="3"/>
        <v>2113.0417607484942</v>
      </c>
      <c r="H45" s="123">
        <f t="shared" si="3"/>
        <v>1962.415331238112</v>
      </c>
    </row>
    <row r="46" spans="2:9" ht="13.5" customHeight="1">
      <c r="B46" s="2" t="s">
        <v>80</v>
      </c>
      <c r="C46" s="2" t="s">
        <v>68</v>
      </c>
      <c r="D46" s="2"/>
      <c r="E46" s="16">
        <f t="shared" ref="E46:H47" si="4">E39+E42</f>
        <v>4385.6370078105101</v>
      </c>
      <c r="F46" s="16">
        <f t="shared" si="4"/>
        <v>3363.1140768370283</v>
      </c>
      <c r="G46" s="150">
        <f t="shared" si="4"/>
        <v>2122.8800428366071</v>
      </c>
      <c r="H46" s="123">
        <f t="shared" si="4"/>
        <v>1993.780524513892</v>
      </c>
    </row>
    <row r="47" spans="2:9" ht="13.5" customHeight="1">
      <c r="B47" s="2" t="s">
        <v>80</v>
      </c>
      <c r="C47" s="2" t="s">
        <v>69</v>
      </c>
      <c r="D47" s="2"/>
      <c r="E47" s="16">
        <f t="shared" si="4"/>
        <v>4558.6306995379091</v>
      </c>
      <c r="F47" s="16">
        <f t="shared" si="4"/>
        <v>3515.3802960189582</v>
      </c>
      <c r="G47" s="150">
        <f t="shared" si="4"/>
        <v>2252.7190302514819</v>
      </c>
      <c r="H47" s="123">
        <f t="shared" si="4"/>
        <v>2093.7328349311852</v>
      </c>
    </row>
    <row r="48" spans="2:9" ht="13.5" customHeight="1">
      <c r="E48" s="26"/>
      <c r="F48" s="26"/>
      <c r="G48" s="26"/>
      <c r="H48" s="124"/>
      <c r="I48" s="26"/>
    </row>
    <row r="49" spans="1:9" s="65" customFormat="1" ht="13.5" customHeight="1">
      <c r="A49" s="65" t="s">
        <v>81</v>
      </c>
      <c r="E49" s="70"/>
      <c r="F49" s="70"/>
      <c r="G49" s="70"/>
      <c r="H49" s="125"/>
      <c r="I49" s="70"/>
    </row>
    <row r="50" spans="1:9" ht="13.5" customHeight="1">
      <c r="E50" s="26"/>
      <c r="F50" s="26"/>
      <c r="G50" s="26"/>
      <c r="H50" s="124"/>
      <c r="I50" s="26"/>
    </row>
    <row r="51" spans="1:9" ht="13.5" customHeight="1">
      <c r="B51" s="8" t="s">
        <v>82</v>
      </c>
      <c r="D51" s="58">
        <v>8.77</v>
      </c>
      <c r="E51" s="26"/>
      <c r="F51" s="26"/>
      <c r="G51" s="26"/>
      <c r="H51" s="124"/>
    </row>
    <row r="52" spans="1:9" ht="13.5" customHeight="1">
      <c r="B52" s="8" t="s">
        <v>83</v>
      </c>
      <c r="D52" s="58">
        <f>D51/2</f>
        <v>4.3849999999999998</v>
      </c>
      <c r="E52" s="26"/>
      <c r="F52" s="26"/>
      <c r="G52" s="26"/>
      <c r="H52" s="124"/>
    </row>
    <row r="53" spans="1:9" ht="13.5" customHeight="1">
      <c r="B53" s="8" t="s">
        <v>84</v>
      </c>
      <c r="D53" s="58">
        <f>D51/2</f>
        <v>4.3849999999999998</v>
      </c>
      <c r="E53" s="26"/>
      <c r="F53" s="26"/>
      <c r="G53" s="26"/>
      <c r="H53" s="124"/>
    </row>
    <row r="54" spans="1:9" ht="13.5" customHeight="1">
      <c r="B54" s="8" t="s">
        <v>85</v>
      </c>
      <c r="D54" s="58">
        <f>D52/365</f>
        <v>1.2013698630136986E-2</v>
      </c>
      <c r="E54" s="26"/>
      <c r="F54" s="26"/>
      <c r="G54" s="26"/>
      <c r="H54" s="124"/>
    </row>
    <row r="55" spans="1:9" ht="13.5" customHeight="1">
      <c r="B55" s="8" t="s">
        <v>86</v>
      </c>
      <c r="D55" s="58">
        <f>D53/365</f>
        <v>1.2013698630136986E-2</v>
      </c>
      <c r="E55" s="26"/>
      <c r="F55" s="26"/>
      <c r="G55" s="26"/>
      <c r="H55" s="124"/>
    </row>
    <row r="56" spans="1:9" ht="13.5" customHeight="1">
      <c r="E56" s="26"/>
      <c r="F56" s="26"/>
      <c r="G56" s="26"/>
      <c r="H56" s="124"/>
    </row>
    <row r="57" spans="1:9" ht="13.5" customHeight="1">
      <c r="B57" s="8" t="s">
        <v>87</v>
      </c>
      <c r="E57" s="26"/>
      <c r="F57" s="26"/>
      <c r="G57" s="26"/>
      <c r="H57" s="124"/>
    </row>
    <row r="58" spans="1:9" ht="25.5">
      <c r="B58" s="2"/>
      <c r="C58" s="2"/>
      <c r="D58" s="2"/>
      <c r="E58" s="24" t="s">
        <v>50</v>
      </c>
      <c r="F58" s="24" t="s">
        <v>51</v>
      </c>
      <c r="G58" s="146" t="s">
        <v>52</v>
      </c>
      <c r="H58" s="117" t="s">
        <v>53</v>
      </c>
    </row>
    <row r="59" spans="1:9" ht="13.5" customHeight="1">
      <c r="B59" s="5" t="s">
        <v>55</v>
      </c>
      <c r="C59" s="5" t="s">
        <v>56</v>
      </c>
      <c r="D59" s="5" t="s">
        <v>57</v>
      </c>
      <c r="E59" s="22" t="s">
        <v>58</v>
      </c>
      <c r="F59" s="22" t="s">
        <v>59</v>
      </c>
      <c r="G59" s="147" t="s">
        <v>60</v>
      </c>
      <c r="H59" s="118" t="s">
        <v>61</v>
      </c>
      <c r="I59" t="s">
        <v>88</v>
      </c>
    </row>
    <row r="60" spans="1:9" ht="13.5" customHeight="1">
      <c r="B60" s="2" t="s">
        <v>64</v>
      </c>
      <c r="C60" s="2" t="s">
        <v>65</v>
      </c>
      <c r="D60" s="23" t="s">
        <v>66</v>
      </c>
      <c r="E60" s="71">
        <f t="shared" ref="E60:H66" si="5">E7</f>
        <v>0.67130668339270549</v>
      </c>
      <c r="F60" s="71">
        <f t="shared" si="5"/>
        <v>0.50187424961166383</v>
      </c>
      <c r="G60" s="151">
        <f t="shared" si="5"/>
        <v>0.29947651496550837</v>
      </c>
      <c r="H60" s="126">
        <f t="shared" si="5"/>
        <v>0.27184883920865871</v>
      </c>
    </row>
    <row r="61" spans="1:9" ht="13.5" customHeight="1">
      <c r="B61" s="2" t="s">
        <v>64</v>
      </c>
      <c r="C61" s="2" t="s">
        <v>68</v>
      </c>
      <c r="D61" s="23" t="s">
        <v>66</v>
      </c>
      <c r="E61" s="71">
        <f t="shared" si="5"/>
        <v>0.66102623397853599</v>
      </c>
      <c r="F61" s="71">
        <f t="shared" si="5"/>
        <v>0.49040913012636406</v>
      </c>
      <c r="G61" s="151">
        <f t="shared" si="5"/>
        <v>0.28898894129034575</v>
      </c>
      <c r="H61" s="126">
        <f t="shared" si="5"/>
        <v>0.26749782012907947</v>
      </c>
    </row>
    <row r="62" spans="1:9" ht="13.5" customHeight="1">
      <c r="B62" s="2" t="s">
        <v>64</v>
      </c>
      <c r="C62" s="2" t="s">
        <v>69</v>
      </c>
      <c r="D62" s="23" t="s">
        <v>66</v>
      </c>
      <c r="E62" s="71">
        <f t="shared" si="5"/>
        <v>0.70705835819178253</v>
      </c>
      <c r="F62" s="71">
        <f t="shared" si="5"/>
        <v>0.5286098841339586</v>
      </c>
      <c r="G62" s="151">
        <f t="shared" si="5"/>
        <v>0.31544504829432135</v>
      </c>
      <c r="H62" s="126">
        <f t="shared" si="5"/>
        <v>0.2861701675995969</v>
      </c>
    </row>
    <row r="63" spans="1:9" ht="13.5" customHeight="1">
      <c r="B63" s="2" t="s">
        <v>70</v>
      </c>
      <c r="C63" s="2" t="s">
        <v>65</v>
      </c>
      <c r="D63" s="23" t="s">
        <v>66</v>
      </c>
      <c r="E63" s="71">
        <f t="shared" si="5"/>
        <v>0.17171611160289771</v>
      </c>
      <c r="F63" s="71">
        <f t="shared" si="5"/>
        <v>0.12812724363946909</v>
      </c>
      <c r="G63" s="151">
        <f t="shared" si="5"/>
        <v>7.7131792933646776E-2</v>
      </c>
      <c r="H63" s="126">
        <f t="shared" si="5"/>
        <v>7.0977437865495221E-2</v>
      </c>
    </row>
    <row r="64" spans="1:9" ht="13.5" customHeight="1">
      <c r="B64" s="2" t="s">
        <v>70</v>
      </c>
      <c r="C64" s="2" t="s">
        <v>68</v>
      </c>
      <c r="D64" s="23" t="s">
        <v>66</v>
      </c>
      <c r="E64" s="71">
        <f t="shared" si="5"/>
        <v>0.1767728464694106</v>
      </c>
      <c r="F64" s="71">
        <f t="shared" si="5"/>
        <v>0.13097226181368254</v>
      </c>
      <c r="G64" s="151">
        <f t="shared" si="5"/>
        <v>7.6295971282351868E-2</v>
      </c>
      <c r="H64" s="126">
        <f t="shared" si="5"/>
        <v>6.9256700704714097E-2</v>
      </c>
    </row>
    <row r="65" spans="2:9" ht="13.5" customHeight="1">
      <c r="B65" s="2" t="s">
        <v>70</v>
      </c>
      <c r="C65" s="2" t="s">
        <v>69</v>
      </c>
      <c r="D65" s="23" t="s">
        <v>66</v>
      </c>
      <c r="E65" s="71">
        <f t="shared" si="5"/>
        <v>0.18085892302542186</v>
      </c>
      <c r="F65" s="71">
        <f t="shared" si="5"/>
        <v>0.13495304450976214</v>
      </c>
      <c r="G65" s="151">
        <f t="shared" si="5"/>
        <v>8.1246107690384775E-2</v>
      </c>
      <c r="H65" s="126">
        <f t="shared" si="5"/>
        <v>7.4712707557498273E-2</v>
      </c>
    </row>
    <row r="66" spans="2:9" ht="13.5" customHeight="1">
      <c r="B66" s="2" t="s">
        <v>64</v>
      </c>
      <c r="C66" s="2" t="s">
        <v>65</v>
      </c>
      <c r="D66" s="23" t="s">
        <v>71</v>
      </c>
      <c r="E66" s="71">
        <f t="shared" si="5"/>
        <v>0.52643061427289006</v>
      </c>
      <c r="F66" s="71">
        <f t="shared" si="5"/>
        <v>0.5827958364794118</v>
      </c>
      <c r="G66" s="151">
        <f t="shared" si="5"/>
        <v>0.5827958364794118</v>
      </c>
      <c r="H66" s="126">
        <f t="shared" si="5"/>
        <v>0.58697346718672971</v>
      </c>
    </row>
    <row r="67" spans="2:9" ht="13.5" customHeight="1">
      <c r="B67" s="2" t="s">
        <v>64</v>
      </c>
      <c r="C67" s="2" t="s">
        <v>68</v>
      </c>
      <c r="D67" s="23" t="s">
        <v>71</v>
      </c>
      <c r="E67" s="72">
        <f>E14-$D$54</f>
        <v>0.56464645469657926</v>
      </c>
      <c r="F67" s="72">
        <f>F14-$D$54</f>
        <v>0.62166856307765161</v>
      </c>
      <c r="G67" s="152">
        <f>G14-$D$54</f>
        <v>0.62166856307765161</v>
      </c>
      <c r="H67" s="127">
        <f>H14-$D$54</f>
        <v>0.64383211414898023</v>
      </c>
    </row>
    <row r="68" spans="2:9" ht="13.5" customHeight="1">
      <c r="B68" s="2" t="s">
        <v>64</v>
      </c>
      <c r="C68" s="2" t="s">
        <v>69</v>
      </c>
      <c r="D68" s="23" t="s">
        <v>71</v>
      </c>
      <c r="E68" s="71">
        <f t="shared" ref="E68:H69" si="6">E15</f>
        <v>0.59025116825699175</v>
      </c>
      <c r="F68" s="71">
        <f t="shared" si="6"/>
        <v>0.6510669872241206</v>
      </c>
      <c r="G68" s="151">
        <f t="shared" si="6"/>
        <v>0.6510669872241206</v>
      </c>
      <c r="H68" s="126">
        <f t="shared" si="6"/>
        <v>0.6564469937311106</v>
      </c>
    </row>
    <row r="69" spans="2:9" ht="13.5" customHeight="1">
      <c r="B69" s="2" t="s">
        <v>70</v>
      </c>
      <c r="C69" s="2" t="s">
        <v>65</v>
      </c>
      <c r="D69" s="23" t="s">
        <v>71</v>
      </c>
      <c r="E69" s="71">
        <f t="shared" si="6"/>
        <v>0.28485186128517942</v>
      </c>
      <c r="F69" s="71">
        <f t="shared" si="6"/>
        <v>0.2911174570678719</v>
      </c>
      <c r="G69" s="151">
        <f t="shared" si="6"/>
        <v>0.2911174570678719</v>
      </c>
      <c r="H69" s="126">
        <f t="shared" si="6"/>
        <v>0.29610719896959625</v>
      </c>
    </row>
    <row r="70" spans="2:9" ht="13.5" customHeight="1">
      <c r="B70" s="2" t="s">
        <v>70</v>
      </c>
      <c r="C70" s="2" t="s">
        <v>68</v>
      </c>
      <c r="D70" s="23" t="s">
        <v>71</v>
      </c>
      <c r="E70" s="72">
        <f>E17-$D$55</f>
        <v>0.36307072787829264</v>
      </c>
      <c r="F70" s="72">
        <f>F17-$D$55</f>
        <v>0.36597652652887452</v>
      </c>
      <c r="G70" s="152">
        <f>G17-$D$55</f>
        <v>0.36597652652887452</v>
      </c>
      <c r="H70" s="127">
        <f>H17-$D$55</f>
        <v>0.39229511237976633</v>
      </c>
    </row>
    <row r="71" spans="2:9" ht="13.5" customHeight="1">
      <c r="B71" s="2" t="s">
        <v>70</v>
      </c>
      <c r="C71" s="2" t="s">
        <v>69</v>
      </c>
      <c r="D71" s="23" t="s">
        <v>71</v>
      </c>
      <c r="E71" s="71">
        <f>E18</f>
        <v>0.33537728236404085</v>
      </c>
      <c r="F71" s="71">
        <f>F18</f>
        <v>0.34338533582610592</v>
      </c>
      <c r="G71" s="151">
        <f>G18</f>
        <v>0.34338533582610592</v>
      </c>
      <c r="H71" s="126">
        <f>H18</f>
        <v>0.34981837120690301</v>
      </c>
    </row>
    <row r="72" spans="2:9" ht="13.5" customHeight="1">
      <c r="D72" s="12"/>
      <c r="E72" s="55"/>
      <c r="F72" s="55"/>
      <c r="G72" s="55"/>
      <c r="H72" s="120"/>
    </row>
    <row r="73" spans="2:9" ht="13.5" customHeight="1">
      <c r="B73" s="67" t="s">
        <v>72</v>
      </c>
      <c r="C73" s="68"/>
      <c r="D73" s="68"/>
      <c r="E73" s="68"/>
      <c r="F73" s="68"/>
      <c r="G73" s="68"/>
      <c r="H73" s="121"/>
    </row>
    <row r="74" spans="2:9" ht="25.5">
      <c r="B74" s="2"/>
      <c r="C74" s="2"/>
      <c r="D74" s="2"/>
      <c r="E74" s="24" t="s">
        <v>50</v>
      </c>
      <c r="F74" s="24" t="s">
        <v>51</v>
      </c>
      <c r="G74" s="146" t="s">
        <v>52</v>
      </c>
      <c r="H74" s="117" t="s">
        <v>53</v>
      </c>
    </row>
    <row r="75" spans="2:9" ht="13.5" customHeight="1">
      <c r="B75" s="5"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 t="s">
        <v>64</v>
      </c>
      <c r="C77" s="2" t="s">
        <v>65</v>
      </c>
      <c r="D77" s="23" t="s">
        <v>66</v>
      </c>
      <c r="E77" s="69">
        <f>(E60*'TDCV Values'!$C$4)</f>
        <v>1946.7893818388459</v>
      </c>
      <c r="F77" s="69">
        <f>(F60*'TDCV Values'!$C$4)</f>
        <v>1455.4353238738252</v>
      </c>
      <c r="G77" s="149">
        <f>(G60*'TDCV Values'!$C$4)</f>
        <v>868.4818933999743</v>
      </c>
      <c r="H77" s="122">
        <f>(H60*'TDCV Values'!$D$4)</f>
        <v>788.36163370511031</v>
      </c>
    </row>
    <row r="78" spans="2:9" ht="13.5" customHeight="1">
      <c r="B78" s="2" t="s">
        <v>64</v>
      </c>
      <c r="C78" s="2" t="s">
        <v>68</v>
      </c>
      <c r="D78" s="23" t="s">
        <v>66</v>
      </c>
      <c r="E78" s="69">
        <f>(E61*'TDCV Values'!$C$4)</f>
        <v>1916.9760785377543</v>
      </c>
      <c r="F78" s="69">
        <f>(F61*'TDCV Values'!$C$4)</f>
        <v>1422.1864773664558</v>
      </c>
      <c r="G78" s="149">
        <f>(G61*'TDCV Values'!$C$4)</f>
        <v>838.06792974200266</v>
      </c>
      <c r="H78" s="122">
        <f>(H61*'TDCV Values'!$D$4)</f>
        <v>775.74367837433044</v>
      </c>
    </row>
    <row r="79" spans="2:9" ht="13.5" customHeight="1">
      <c r="B79" s="2" t="s">
        <v>64</v>
      </c>
      <c r="C79" s="2" t="s">
        <v>69</v>
      </c>
      <c r="D79" s="23" t="s">
        <v>66</v>
      </c>
      <c r="E79" s="69">
        <f>(E62*'TDCV Values'!$C$4)</f>
        <v>2050.4692387561695</v>
      </c>
      <c r="F79" s="69">
        <f>(F62*'TDCV Values'!$C$4)</f>
        <v>1532.9686639884799</v>
      </c>
      <c r="G79" s="149">
        <f>(G62*'TDCV Values'!$C$4)</f>
        <v>914.79064005353189</v>
      </c>
      <c r="H79" s="122">
        <f>(H62*'TDCV Values'!$D$4)</f>
        <v>829.89348603883104</v>
      </c>
    </row>
    <row r="80" spans="2:9" ht="13.5" customHeight="1">
      <c r="B80" s="2" t="s">
        <v>70</v>
      </c>
      <c r="C80" s="2" t="s">
        <v>65</v>
      </c>
      <c r="D80" s="23" t="s">
        <v>66</v>
      </c>
      <c r="E80" s="69">
        <f>(E63*'TDCV Values'!$C$5)</f>
        <v>2060.5933392347724</v>
      </c>
      <c r="F80" s="69">
        <f>(F63*'TDCV Values'!$C$5)</f>
        <v>1537.5269236736292</v>
      </c>
      <c r="G80" s="149">
        <f>(G63*'TDCV Values'!$C$5)</f>
        <v>925.58151520376134</v>
      </c>
      <c r="H80" s="122">
        <f>(H63*'TDCV Values'!$D$5)</f>
        <v>851.72925438594268</v>
      </c>
    </row>
    <row r="81" spans="2:9" ht="13.5" customHeight="1">
      <c r="B81" s="2" t="s">
        <v>70</v>
      </c>
      <c r="C81" s="2" t="s">
        <v>68</v>
      </c>
      <c r="D81" s="23" t="s">
        <v>66</v>
      </c>
      <c r="E81" s="69">
        <f>(E64*'TDCV Values'!$C$5)</f>
        <v>2121.2741576329272</v>
      </c>
      <c r="F81" s="69">
        <f>(F64*'TDCV Values'!$C$5)</f>
        <v>1571.6671417641905</v>
      </c>
      <c r="G81" s="149">
        <f>(G64*'TDCV Values'!$C$5)</f>
        <v>915.55165538822246</v>
      </c>
      <c r="H81" s="122">
        <f>(H64*'TDCV Values'!$D$5)</f>
        <v>831.08040845656922</v>
      </c>
    </row>
    <row r="82" spans="2:9" ht="13.5" customHeight="1">
      <c r="B82" s="2" t="s">
        <v>70</v>
      </c>
      <c r="C82" s="2" t="s">
        <v>69</v>
      </c>
      <c r="D82" s="23" t="s">
        <v>66</v>
      </c>
      <c r="E82" s="69">
        <f>(E65*'TDCV Values'!$C$5)</f>
        <v>2170.3070763050623</v>
      </c>
      <c r="F82" s="69">
        <f>(F65*'TDCV Values'!$C$5)</f>
        <v>1619.4365341171458</v>
      </c>
      <c r="G82" s="149">
        <f>(G65*'TDCV Values'!$C$5)</f>
        <v>974.95329228461731</v>
      </c>
      <c r="H82" s="122">
        <f>(H65*'TDCV Values'!$D$5)</f>
        <v>896.55249068997932</v>
      </c>
    </row>
    <row r="83" spans="2:9" ht="13.5" customHeight="1">
      <c r="B83" s="241" t="s">
        <v>75</v>
      </c>
      <c r="C83" s="255"/>
      <c r="D83" s="255"/>
      <c r="E83" s="255"/>
      <c r="F83" s="255"/>
      <c r="G83" s="255"/>
      <c r="H83" s="255"/>
      <c r="I83" t="s">
        <v>76</v>
      </c>
    </row>
    <row r="84" spans="2:9" ht="13.5" customHeight="1">
      <c r="B84" s="2" t="s">
        <v>64</v>
      </c>
      <c r="C84" s="2" t="s">
        <v>65</v>
      </c>
      <c r="D84" s="23" t="s">
        <v>71</v>
      </c>
      <c r="E84" s="16">
        <f>E66*365</f>
        <v>192.14717420960488</v>
      </c>
      <c r="F84" s="16">
        <f t="shared" ref="F84:H84" si="7">F66*365</f>
        <v>212.72048031498531</v>
      </c>
      <c r="G84" s="150">
        <f t="shared" si="7"/>
        <v>212.72048031498531</v>
      </c>
      <c r="H84" s="123">
        <f t="shared" si="7"/>
        <v>214.24531552315634</v>
      </c>
    </row>
    <row r="85" spans="2:9" ht="13.5" customHeight="1">
      <c r="B85" s="2" t="s">
        <v>64</v>
      </c>
      <c r="C85" s="2" t="s">
        <v>68</v>
      </c>
      <c r="D85" s="23" t="s">
        <v>71</v>
      </c>
      <c r="E85" s="16">
        <f t="shared" ref="E85:H89" si="8">E67*365</f>
        <v>206.09595596425143</v>
      </c>
      <c r="F85" s="16">
        <f t="shared" si="8"/>
        <v>226.90902552334285</v>
      </c>
      <c r="G85" s="150">
        <f t="shared" si="8"/>
        <v>226.90902552334285</v>
      </c>
      <c r="H85" s="123">
        <f t="shared" si="8"/>
        <v>234.9987216643778</v>
      </c>
    </row>
    <row r="86" spans="2:9" ht="13.5" customHeight="1">
      <c r="B86" s="2" t="s">
        <v>64</v>
      </c>
      <c r="C86" s="2" t="s">
        <v>69</v>
      </c>
      <c r="D86" s="23" t="s">
        <v>71</v>
      </c>
      <c r="E86" s="16">
        <f t="shared" si="8"/>
        <v>215.44167641380199</v>
      </c>
      <c r="F86" s="16">
        <f t="shared" si="8"/>
        <v>237.63945033680403</v>
      </c>
      <c r="G86" s="150">
        <f t="shared" si="8"/>
        <v>237.63945033680403</v>
      </c>
      <c r="H86" s="123">
        <f t="shared" si="8"/>
        <v>239.60315271185536</v>
      </c>
    </row>
    <row r="87" spans="2:9" ht="13.5" customHeight="1">
      <c r="B87" s="2" t="s">
        <v>70</v>
      </c>
      <c r="C87" s="2" t="s">
        <v>65</v>
      </c>
      <c r="D87" s="23" t="s">
        <v>71</v>
      </c>
      <c r="E87" s="16">
        <f t="shared" si="8"/>
        <v>103.97092936909048</v>
      </c>
      <c r="F87" s="16">
        <f t="shared" si="8"/>
        <v>106.25787182977324</v>
      </c>
      <c r="G87" s="150">
        <f t="shared" si="8"/>
        <v>106.25787182977324</v>
      </c>
      <c r="H87" s="123">
        <f t="shared" si="8"/>
        <v>108.07912762390264</v>
      </c>
    </row>
    <row r="88" spans="2:9" ht="13.5" customHeight="1">
      <c r="B88" s="2" t="s">
        <v>70</v>
      </c>
      <c r="C88" s="2" t="s">
        <v>68</v>
      </c>
      <c r="D88" s="23" t="s">
        <v>71</v>
      </c>
      <c r="E88" s="16">
        <f t="shared" si="8"/>
        <v>132.52081567557681</v>
      </c>
      <c r="F88" s="16">
        <f t="shared" si="8"/>
        <v>133.5814321830392</v>
      </c>
      <c r="G88" s="150">
        <f t="shared" si="8"/>
        <v>133.5814321830392</v>
      </c>
      <c r="H88" s="123">
        <f t="shared" si="8"/>
        <v>143.18771601861471</v>
      </c>
    </row>
    <row r="89" spans="2:9" ht="13.5" customHeight="1">
      <c r="B89" s="2" t="s">
        <v>70</v>
      </c>
      <c r="C89" s="2" t="s">
        <v>69</v>
      </c>
      <c r="D89" s="23" t="s">
        <v>71</v>
      </c>
      <c r="E89" s="16">
        <f t="shared" si="8"/>
        <v>122.41270806287491</v>
      </c>
      <c r="F89" s="16">
        <f t="shared" si="8"/>
        <v>125.33564757652866</v>
      </c>
      <c r="G89" s="150">
        <f t="shared" si="8"/>
        <v>125.33564757652866</v>
      </c>
      <c r="H89" s="123">
        <f t="shared" si="8"/>
        <v>127.6837054905196</v>
      </c>
    </row>
    <row r="90" spans="2:9" ht="13.5" customHeight="1">
      <c r="B90" s="241" t="s">
        <v>77</v>
      </c>
      <c r="C90" s="242"/>
      <c r="D90" s="242"/>
      <c r="E90" s="242"/>
      <c r="F90" s="242"/>
      <c r="G90" s="242"/>
      <c r="H90" s="242"/>
      <c r="I90" t="s">
        <v>78</v>
      </c>
    </row>
    <row r="91" spans="2:9" ht="13.5" customHeight="1">
      <c r="B91" s="2" t="s">
        <v>64</v>
      </c>
      <c r="C91" s="2" t="s">
        <v>65</v>
      </c>
      <c r="D91" s="2"/>
      <c r="E91" s="16">
        <f t="shared" ref="E91:H96" si="9">E77+E84</f>
        <v>2138.9365560484507</v>
      </c>
      <c r="F91" s="16">
        <f t="shared" si="9"/>
        <v>1668.1558041888104</v>
      </c>
      <c r="G91" s="150">
        <f t="shared" si="9"/>
        <v>1081.2023737149595</v>
      </c>
      <c r="H91" s="123">
        <f t="shared" si="9"/>
        <v>1002.6069492282667</v>
      </c>
    </row>
    <row r="92" spans="2:9" ht="13.5" customHeight="1">
      <c r="B92" s="2" t="s">
        <v>64</v>
      </c>
      <c r="C92" s="2" t="s">
        <v>68</v>
      </c>
      <c r="D92" s="2"/>
      <c r="E92" s="16">
        <f t="shared" si="9"/>
        <v>2123.0720345020059</v>
      </c>
      <c r="F92" s="16">
        <f t="shared" si="9"/>
        <v>1649.0955028897988</v>
      </c>
      <c r="G92" s="150">
        <f t="shared" si="9"/>
        <v>1064.9769552653456</v>
      </c>
      <c r="H92" s="123">
        <f t="shared" si="9"/>
        <v>1010.7424000387082</v>
      </c>
    </row>
    <row r="93" spans="2:9" ht="13.5" customHeight="1">
      <c r="B93" s="2" t="s">
        <v>64</v>
      </c>
      <c r="C93" s="2" t="s">
        <v>69</v>
      </c>
      <c r="D93" s="2"/>
      <c r="E93" s="16">
        <f t="shared" si="9"/>
        <v>2265.9109151699713</v>
      </c>
      <c r="F93" s="16">
        <f t="shared" si="9"/>
        <v>1770.6081143252839</v>
      </c>
      <c r="G93" s="150">
        <f t="shared" si="9"/>
        <v>1152.4300903903359</v>
      </c>
      <c r="H93" s="123">
        <f t="shared" si="9"/>
        <v>1069.4966387506863</v>
      </c>
    </row>
    <row r="94" spans="2:9" ht="13.5" customHeight="1">
      <c r="B94" s="2" t="s">
        <v>70</v>
      </c>
      <c r="C94" s="2" t="s">
        <v>65</v>
      </c>
      <c r="D94" s="2"/>
      <c r="E94" s="16">
        <f t="shared" si="9"/>
        <v>2164.5642686038627</v>
      </c>
      <c r="F94" s="16">
        <f t="shared" si="9"/>
        <v>1643.7847955034024</v>
      </c>
      <c r="G94" s="150">
        <f t="shared" si="9"/>
        <v>1031.8393870335346</v>
      </c>
      <c r="H94" s="123">
        <f t="shared" si="9"/>
        <v>959.80838200984533</v>
      </c>
    </row>
    <row r="95" spans="2:9" ht="13.5" customHeight="1">
      <c r="B95" s="2" t="s">
        <v>70</v>
      </c>
      <c r="C95" s="2" t="s">
        <v>68</v>
      </c>
      <c r="D95" s="2"/>
      <c r="E95" s="16">
        <f t="shared" si="9"/>
        <v>2253.7949733085038</v>
      </c>
      <c r="F95" s="16">
        <f t="shared" si="9"/>
        <v>1705.2485739472297</v>
      </c>
      <c r="G95" s="150">
        <f t="shared" si="9"/>
        <v>1049.1330875712617</v>
      </c>
      <c r="H95" s="123">
        <f t="shared" si="9"/>
        <v>974.26812447518387</v>
      </c>
    </row>
    <row r="96" spans="2:9" ht="13.5" customHeight="1">
      <c r="B96" s="2" t="s">
        <v>70</v>
      </c>
      <c r="C96" s="2" t="s">
        <v>69</v>
      </c>
      <c r="D96" s="2"/>
      <c r="E96" s="16">
        <f t="shared" si="9"/>
        <v>2292.7197843679373</v>
      </c>
      <c r="F96" s="16">
        <f t="shared" si="9"/>
        <v>1744.7721816936744</v>
      </c>
      <c r="G96" s="150">
        <f t="shared" si="9"/>
        <v>1100.288939861146</v>
      </c>
      <c r="H96" s="123">
        <f t="shared" si="9"/>
        <v>1024.2361961804988</v>
      </c>
    </row>
    <row r="97" spans="1:14" ht="13.5" customHeight="1">
      <c r="B97" s="251" t="s">
        <v>77</v>
      </c>
      <c r="C97" s="251"/>
      <c r="D97" s="251"/>
      <c r="E97" s="251"/>
      <c r="F97" s="251"/>
      <c r="G97" s="251"/>
      <c r="H97" s="251"/>
      <c r="I97" t="s">
        <v>79</v>
      </c>
    </row>
    <row r="98" spans="1:14" ht="13.5" customHeight="1">
      <c r="B98" s="2" t="s">
        <v>80</v>
      </c>
      <c r="C98" s="2" t="s">
        <v>65</v>
      </c>
      <c r="D98" s="2"/>
      <c r="E98" s="16">
        <f>E91+E94</f>
        <v>4303.5008246523139</v>
      </c>
      <c r="F98" s="16">
        <f t="shared" ref="F98:H98" si="10">F91+F94</f>
        <v>3311.9405996922128</v>
      </c>
      <c r="G98" s="150">
        <f t="shared" si="10"/>
        <v>2113.0417607484942</v>
      </c>
      <c r="H98" s="123">
        <f t="shared" si="10"/>
        <v>1962.415331238112</v>
      </c>
    </row>
    <row r="99" spans="1:14" ht="13.5" customHeight="1">
      <c r="B99" s="2" t="s">
        <v>80</v>
      </c>
      <c r="C99" s="2" t="s">
        <v>68</v>
      </c>
      <c r="D99" s="2"/>
      <c r="E99" s="16">
        <f t="shared" ref="E99:H100" si="11">E92+E95</f>
        <v>4376.8670078105097</v>
      </c>
      <c r="F99" s="16">
        <f t="shared" si="11"/>
        <v>3354.3440768370283</v>
      </c>
      <c r="G99" s="150">
        <f t="shared" si="11"/>
        <v>2114.1100428366071</v>
      </c>
      <c r="H99" s="123">
        <f t="shared" si="11"/>
        <v>1985.0105245138921</v>
      </c>
    </row>
    <row r="100" spans="1:14" ht="13.5" customHeight="1">
      <c r="B100" s="2" t="s">
        <v>80</v>
      </c>
      <c r="C100" s="2" t="s">
        <v>69</v>
      </c>
      <c r="D100" s="2"/>
      <c r="E100" s="16">
        <f t="shared" si="11"/>
        <v>4558.6306995379091</v>
      </c>
      <c r="F100" s="16">
        <f t="shared" si="11"/>
        <v>3515.3802960189582</v>
      </c>
      <c r="G100" s="150">
        <f t="shared" si="11"/>
        <v>2252.7190302514819</v>
      </c>
      <c r="H100" s="123">
        <f t="shared" si="11"/>
        <v>2093.7328349311852</v>
      </c>
    </row>
    <row r="101" spans="1:14" ht="13.5" customHeight="1">
      <c r="E101" s="26"/>
      <c r="F101" s="26"/>
      <c r="G101" s="26"/>
      <c r="H101" s="124"/>
    </row>
    <row r="102" spans="1:14" s="65" customFormat="1">
      <c r="A102" s="65" t="s">
        <v>90</v>
      </c>
      <c r="E102" s="70"/>
      <c r="F102" s="70"/>
      <c r="G102" s="70"/>
      <c r="H102" s="125"/>
    </row>
    <row r="103" spans="1:14">
      <c r="E103" s="26"/>
      <c r="F103" s="26"/>
      <c r="G103" s="26"/>
      <c r="H103" s="124"/>
    </row>
    <row r="104" spans="1:14">
      <c r="B104" s="8" t="s">
        <v>82</v>
      </c>
      <c r="D104" s="58">
        <f>D51</f>
        <v>8.77</v>
      </c>
      <c r="F104" s="18"/>
      <c r="I104" t="s">
        <v>91</v>
      </c>
    </row>
    <row r="105" spans="1:14">
      <c r="B105" s="8" t="s">
        <v>83</v>
      </c>
      <c r="D105" s="58">
        <f t="shared" ref="D105:D108" si="12">D52</f>
        <v>4.3849999999999998</v>
      </c>
    </row>
    <row r="106" spans="1:14">
      <c r="B106" s="8" t="s">
        <v>84</v>
      </c>
      <c r="D106" s="58">
        <f t="shared" si="12"/>
        <v>4.3849999999999998</v>
      </c>
    </row>
    <row r="107" spans="1:14">
      <c r="B107" s="8" t="s">
        <v>85</v>
      </c>
      <c r="D107" s="58">
        <f>D54</f>
        <v>1.2013698630136986E-2</v>
      </c>
    </row>
    <row r="108" spans="1:14">
      <c r="B108" s="8" t="s">
        <v>86</v>
      </c>
      <c r="C108" s="18"/>
      <c r="D108" s="58">
        <f t="shared" si="12"/>
        <v>1.2013698630136986E-2</v>
      </c>
    </row>
    <row r="109" spans="1:14">
      <c r="E109" s="26"/>
      <c r="F109" s="26"/>
      <c r="G109" s="26"/>
      <c r="H109" s="124"/>
      <c r="I109" s="26"/>
    </row>
    <row r="110" spans="1:14">
      <c r="B110" s="67" t="s">
        <v>92</v>
      </c>
      <c r="C110" s="68"/>
      <c r="D110" s="59"/>
      <c r="E110" s="73"/>
      <c r="F110" s="73"/>
      <c r="G110" s="73"/>
      <c r="H110" s="128"/>
    </row>
    <row r="111" spans="1:14" ht="63.75" customHeight="1">
      <c r="B111" s="2"/>
      <c r="C111" s="2"/>
      <c r="D111" s="2"/>
      <c r="E111" s="24" t="s">
        <v>50</v>
      </c>
      <c r="F111" s="24" t="s">
        <v>51</v>
      </c>
      <c r="G111" s="146" t="s">
        <v>52</v>
      </c>
      <c r="H111" s="117" t="s">
        <v>53</v>
      </c>
      <c r="I111" s="74"/>
      <c r="K111" s="74"/>
      <c r="L111" s="74"/>
      <c r="M111" s="74"/>
      <c r="N111" s="74"/>
    </row>
    <row r="112" spans="1:14">
      <c r="B112" s="5" t="s">
        <v>55</v>
      </c>
      <c r="C112" s="5" t="s">
        <v>93</v>
      </c>
      <c r="D112" s="5" t="s">
        <v>57</v>
      </c>
      <c r="E112" s="22" t="s">
        <v>58</v>
      </c>
      <c r="F112" s="22" t="s">
        <v>59</v>
      </c>
      <c r="G112" s="147" t="s">
        <v>60</v>
      </c>
      <c r="H112" s="118" t="s">
        <v>61</v>
      </c>
      <c r="I112" t="s">
        <v>94</v>
      </c>
    </row>
    <row r="113" spans="2:14">
      <c r="B113" s="2" t="s">
        <v>64</v>
      </c>
      <c r="C113" s="2" t="s">
        <v>65</v>
      </c>
      <c r="D113" s="2" t="s">
        <v>71</v>
      </c>
      <c r="E113" s="16">
        <f>'Customer Numbers - Southern Wes'!$D$17*$D$107</f>
        <v>1.4875925850176403E-3</v>
      </c>
      <c r="F113" s="16">
        <f>'Customer Numbers - Southern Wes'!$D$17*$D$107</f>
        <v>1.4875925850176403E-3</v>
      </c>
      <c r="G113" s="150">
        <f>'Customer Numbers - Southern Wes'!$D$17*$D$107</f>
        <v>1.4875925850176403E-3</v>
      </c>
      <c r="H113" s="123">
        <f>'Customer Numbers - Southern Wes'!$D$17*$D$107</f>
        <v>1.4875925850176403E-3</v>
      </c>
      <c r="I113" s="75"/>
      <c r="K113" s="75"/>
      <c r="L113" s="75"/>
      <c r="M113" s="75"/>
      <c r="N113" s="75"/>
    </row>
    <row r="114" spans="2:14">
      <c r="B114" s="2" t="s">
        <v>64</v>
      </c>
      <c r="C114" s="2" t="s">
        <v>68</v>
      </c>
      <c r="D114" s="2" t="s">
        <v>71</v>
      </c>
      <c r="E114" s="16">
        <f>'Customer Numbers - Southern Wes'!$D$17*$D$107</f>
        <v>1.4875925850176403E-3</v>
      </c>
      <c r="F114" s="16">
        <f>'Customer Numbers - Southern Wes'!$D$17*$D$107</f>
        <v>1.4875925850176403E-3</v>
      </c>
      <c r="G114" s="150">
        <f>'Customer Numbers - Southern Wes'!$D$17*$D$107</f>
        <v>1.4875925850176403E-3</v>
      </c>
      <c r="H114" s="123">
        <f>'Customer Numbers - Southern Wes'!$D$17*$D$107</f>
        <v>1.4875925850176403E-3</v>
      </c>
      <c r="I114" s="75"/>
      <c r="K114" s="75"/>
      <c r="L114" s="75"/>
      <c r="M114" s="75"/>
      <c r="N114" s="75"/>
    </row>
    <row r="115" spans="2:14">
      <c r="B115" s="2" t="s">
        <v>64</v>
      </c>
      <c r="C115" s="2" t="s">
        <v>95</v>
      </c>
      <c r="D115" s="23" t="s">
        <v>71</v>
      </c>
      <c r="E115" s="16">
        <f>'Customer Numbers - Southern Wes'!$D$17*$D$107</f>
        <v>1.4875925850176403E-3</v>
      </c>
      <c r="F115" s="16">
        <f>'Customer Numbers - Southern Wes'!$D$17*$D$107</f>
        <v>1.4875925850176403E-3</v>
      </c>
      <c r="G115" s="150">
        <f>'Customer Numbers - Southern Wes'!$D$17*$D$107</f>
        <v>1.4875925850176403E-3</v>
      </c>
      <c r="H115" s="123">
        <f>'Customer Numbers - Southern Wes'!$D$17*$D$107</f>
        <v>1.4875925850176403E-3</v>
      </c>
      <c r="I115" s="75"/>
      <c r="K115" s="75"/>
      <c r="L115" s="75"/>
      <c r="M115" s="75"/>
      <c r="N115" s="75"/>
    </row>
    <row r="116" spans="2:14">
      <c r="B116" s="2" t="s">
        <v>70</v>
      </c>
      <c r="C116" s="2" t="s">
        <v>65</v>
      </c>
      <c r="D116" s="2" t="s">
        <v>71</v>
      </c>
      <c r="E116" s="16">
        <f>'Customer Numbers - Southern Wes'!$D$22*$D$108</f>
        <v>1.278046369538843E-3</v>
      </c>
      <c r="F116" s="16">
        <f>'Customer Numbers - Southern Wes'!$D$22*$D$108</f>
        <v>1.278046369538843E-3</v>
      </c>
      <c r="G116" s="150">
        <f>'Customer Numbers - Southern Wes'!$D$22*$D$108</f>
        <v>1.278046369538843E-3</v>
      </c>
      <c r="H116" s="123">
        <f>'Customer Numbers - Southern Wes'!$D$22*$D$108</f>
        <v>1.278046369538843E-3</v>
      </c>
      <c r="I116" s="75"/>
      <c r="K116" s="75"/>
      <c r="L116" s="75"/>
      <c r="M116" s="75"/>
      <c r="N116" s="75"/>
    </row>
    <row r="117" spans="2:14">
      <c r="B117" s="2" t="s">
        <v>70</v>
      </c>
      <c r="C117" s="2" t="s">
        <v>68</v>
      </c>
      <c r="D117" s="2" t="s">
        <v>71</v>
      </c>
      <c r="E117" s="16">
        <f>'Customer Numbers - Southern Wes'!$D$22*$D$108</f>
        <v>1.278046369538843E-3</v>
      </c>
      <c r="F117" s="16">
        <f>'Customer Numbers - Southern Wes'!$D$22*$D$108</f>
        <v>1.278046369538843E-3</v>
      </c>
      <c r="G117" s="150">
        <f>'Customer Numbers - Southern Wes'!$D$22*$D$108</f>
        <v>1.278046369538843E-3</v>
      </c>
      <c r="H117" s="123">
        <f>'Customer Numbers - Southern Wes'!$D$22*$D$108</f>
        <v>1.278046369538843E-3</v>
      </c>
      <c r="I117" s="75"/>
      <c r="K117" s="75"/>
      <c r="L117" s="75"/>
      <c r="M117" s="75"/>
      <c r="N117" s="75"/>
    </row>
    <row r="118" spans="2:14">
      <c r="B118" s="2" t="s">
        <v>70</v>
      </c>
      <c r="C118" s="2" t="s">
        <v>95</v>
      </c>
      <c r="D118" s="23" t="s">
        <v>71</v>
      </c>
      <c r="E118" s="16">
        <f>'Customer Numbers - Southern Wes'!$D$22*$D$108</f>
        <v>1.278046369538843E-3</v>
      </c>
      <c r="F118" s="16">
        <f>'Customer Numbers - Southern Wes'!$D$22*$D$108</f>
        <v>1.278046369538843E-3</v>
      </c>
      <c r="G118" s="150">
        <f>'Customer Numbers - Southern Wes'!$D$22*$D$108</f>
        <v>1.278046369538843E-3</v>
      </c>
      <c r="H118" s="123">
        <f>'Customer Numbers - Southern Wes'!$D$22*$D$108</f>
        <v>1.278046369538843E-3</v>
      </c>
      <c r="I118" s="75"/>
      <c r="K118" s="75"/>
      <c r="L118" s="75"/>
      <c r="M118" s="75"/>
      <c r="N118" s="75"/>
    </row>
    <row r="119" spans="2:14">
      <c r="D119" s="12"/>
      <c r="E119" s="26"/>
      <c r="F119" s="26"/>
      <c r="G119" s="26"/>
      <c r="H119" s="124"/>
    </row>
    <row r="120" spans="2:14">
      <c r="B120" s="8" t="s">
        <v>96</v>
      </c>
      <c r="F120" s="9"/>
      <c r="I120" s="18"/>
    </row>
    <row r="121" spans="2:14" ht="25.5">
      <c r="B121" s="2"/>
      <c r="C121" s="2"/>
      <c r="D121" s="2"/>
      <c r="E121" s="24" t="s">
        <v>50</v>
      </c>
      <c r="F121" s="24" t="s">
        <v>51</v>
      </c>
      <c r="G121" s="146" t="s">
        <v>52</v>
      </c>
      <c r="H121" s="117" t="s">
        <v>53</v>
      </c>
      <c r="I121" s="18"/>
    </row>
    <row r="122" spans="2:14">
      <c r="B122" s="5" t="s">
        <v>55</v>
      </c>
      <c r="C122" s="5" t="s">
        <v>56</v>
      </c>
      <c r="D122" s="5" t="s">
        <v>57</v>
      </c>
      <c r="E122" s="22" t="s">
        <v>58</v>
      </c>
      <c r="F122" s="22" t="s">
        <v>59</v>
      </c>
      <c r="G122" s="147" t="s">
        <v>60</v>
      </c>
      <c r="H122" s="118" t="s">
        <v>61</v>
      </c>
      <c r="I122" s="76" t="s">
        <v>97</v>
      </c>
      <c r="K122" s="75"/>
      <c r="L122" s="75"/>
      <c r="M122" s="75"/>
      <c r="N122" s="75"/>
    </row>
    <row r="123" spans="2:14">
      <c r="B123" s="2" t="s">
        <v>64</v>
      </c>
      <c r="C123" s="2" t="s">
        <v>65</v>
      </c>
      <c r="D123" s="23" t="s">
        <v>66</v>
      </c>
      <c r="E123" s="16">
        <f>E60</f>
        <v>0.67130668339270549</v>
      </c>
      <c r="F123" s="16">
        <f t="shared" ref="F123:H128" si="13">F7</f>
        <v>0.50187424961166383</v>
      </c>
      <c r="G123" s="150">
        <f t="shared" si="13"/>
        <v>0.29947651496550837</v>
      </c>
      <c r="H123" s="123">
        <f t="shared" si="13"/>
        <v>0.27184883920865871</v>
      </c>
      <c r="K123" s="75"/>
      <c r="L123" s="75"/>
      <c r="M123" s="75"/>
      <c r="N123" s="75"/>
    </row>
    <row r="124" spans="2:14">
      <c r="B124" s="2" t="s">
        <v>64</v>
      </c>
      <c r="C124" s="2" t="s">
        <v>68</v>
      </c>
      <c r="D124" s="23" t="s">
        <v>66</v>
      </c>
      <c r="E124" s="16">
        <f t="shared" ref="E124:E127" si="14">E61</f>
        <v>0.66102623397853599</v>
      </c>
      <c r="F124" s="16">
        <f t="shared" si="13"/>
        <v>0.49040913012636406</v>
      </c>
      <c r="G124" s="150">
        <f t="shared" si="13"/>
        <v>0.28898894129034575</v>
      </c>
      <c r="H124" s="123">
        <f t="shared" si="13"/>
        <v>0.26749782012907947</v>
      </c>
      <c r="J124" s="75"/>
      <c r="K124" s="75"/>
      <c r="L124" s="75"/>
      <c r="M124" s="75"/>
      <c r="N124" s="75"/>
    </row>
    <row r="125" spans="2:14">
      <c r="B125" s="2" t="s">
        <v>64</v>
      </c>
      <c r="C125" s="2" t="s">
        <v>69</v>
      </c>
      <c r="D125" s="23" t="s">
        <v>66</v>
      </c>
      <c r="E125" s="16">
        <f t="shared" si="14"/>
        <v>0.70705835819178253</v>
      </c>
      <c r="F125" s="16">
        <f t="shared" si="13"/>
        <v>0.5286098841339586</v>
      </c>
      <c r="G125" s="150">
        <f t="shared" si="13"/>
        <v>0.31544504829432135</v>
      </c>
      <c r="H125" s="123">
        <f t="shared" si="13"/>
        <v>0.2861701675995969</v>
      </c>
      <c r="J125" s="75"/>
      <c r="K125" s="75"/>
      <c r="L125" s="75"/>
      <c r="M125" s="75"/>
      <c r="N125" s="75"/>
    </row>
    <row r="126" spans="2:14">
      <c r="B126" s="2" t="s">
        <v>70</v>
      </c>
      <c r="C126" s="2" t="s">
        <v>65</v>
      </c>
      <c r="D126" s="23" t="s">
        <v>66</v>
      </c>
      <c r="E126" s="16">
        <f t="shared" si="14"/>
        <v>0.17171611160289771</v>
      </c>
      <c r="F126" s="16">
        <f t="shared" si="13"/>
        <v>0.12812724363946909</v>
      </c>
      <c r="G126" s="150">
        <f t="shared" si="13"/>
        <v>7.7131792933646776E-2</v>
      </c>
      <c r="H126" s="123">
        <f t="shared" si="13"/>
        <v>7.0977437865495221E-2</v>
      </c>
      <c r="J126" s="75"/>
      <c r="K126" s="75"/>
      <c r="L126" s="75"/>
      <c r="M126" s="75"/>
      <c r="N126" s="75"/>
    </row>
    <row r="127" spans="2:14">
      <c r="B127" s="2" t="s">
        <v>70</v>
      </c>
      <c r="C127" s="2" t="s">
        <v>68</v>
      </c>
      <c r="D127" s="23" t="s">
        <v>66</v>
      </c>
      <c r="E127" s="16">
        <f t="shared" si="14"/>
        <v>0.1767728464694106</v>
      </c>
      <c r="F127" s="16">
        <f t="shared" si="13"/>
        <v>0.13097226181368254</v>
      </c>
      <c r="G127" s="150">
        <f t="shared" si="13"/>
        <v>7.6295971282351868E-2</v>
      </c>
      <c r="H127" s="123">
        <f t="shared" si="13"/>
        <v>6.9256700704714097E-2</v>
      </c>
      <c r="J127" s="75"/>
      <c r="K127" s="75"/>
      <c r="L127" s="75"/>
      <c r="M127" s="75"/>
      <c r="N127" s="75"/>
    </row>
    <row r="128" spans="2:14">
      <c r="B128" s="2" t="s">
        <v>70</v>
      </c>
      <c r="C128" s="2" t="s">
        <v>69</v>
      </c>
      <c r="D128" s="23" t="s">
        <v>66</v>
      </c>
      <c r="E128" s="16">
        <f>E65</f>
        <v>0.18085892302542186</v>
      </c>
      <c r="F128" s="16">
        <f t="shared" si="13"/>
        <v>0.13495304450976214</v>
      </c>
      <c r="G128" s="150">
        <f t="shared" si="13"/>
        <v>8.1246107690384775E-2</v>
      </c>
      <c r="H128" s="123">
        <f t="shared" si="13"/>
        <v>7.4712707557498273E-2</v>
      </c>
      <c r="J128" s="77"/>
    </row>
    <row r="129" spans="2:14">
      <c r="B129" s="2" t="s">
        <v>64</v>
      </c>
      <c r="C129" s="2" t="s">
        <v>65</v>
      </c>
      <c r="D129" s="23" t="s">
        <v>71</v>
      </c>
      <c r="E129" s="69">
        <f>E66+E113</f>
        <v>0.52791820685790769</v>
      </c>
      <c r="F129" s="69">
        <f t="shared" ref="F129:H130" si="15">F66+F113</f>
        <v>0.58428342906442943</v>
      </c>
      <c r="G129" s="149">
        <f t="shared" si="15"/>
        <v>0.58428342906442943</v>
      </c>
      <c r="H129" s="122">
        <f t="shared" si="15"/>
        <v>0.58846105977174734</v>
      </c>
      <c r="J129" s="18"/>
      <c r="K129" s="18"/>
      <c r="L129" s="18"/>
      <c r="M129" s="18"/>
      <c r="N129" s="18"/>
    </row>
    <row r="130" spans="2:14">
      <c r="B130" s="2" t="s">
        <v>64</v>
      </c>
      <c r="C130" s="2" t="s">
        <v>68</v>
      </c>
      <c r="D130" s="23" t="s">
        <v>71</v>
      </c>
      <c r="E130" s="69">
        <f>E67+E114</f>
        <v>0.56613404728159689</v>
      </c>
      <c r="F130" s="69">
        <f t="shared" si="15"/>
        <v>0.62315615566266924</v>
      </c>
      <c r="G130" s="149">
        <f t="shared" si="15"/>
        <v>0.62315615566266924</v>
      </c>
      <c r="H130" s="122">
        <f t="shared" si="15"/>
        <v>0.64531970673399786</v>
      </c>
      <c r="J130" s="18"/>
      <c r="K130" s="18"/>
      <c r="L130" s="18"/>
      <c r="M130" s="18"/>
      <c r="N130" s="18"/>
    </row>
    <row r="131" spans="2:14">
      <c r="B131" s="2" t="s">
        <v>64</v>
      </c>
      <c r="C131" s="2" t="s">
        <v>69</v>
      </c>
      <c r="D131" s="23" t="s">
        <v>71</v>
      </c>
      <c r="E131" s="69">
        <f t="shared" ref="E131:H134" si="16">E68+E115</f>
        <v>0.59173876084200938</v>
      </c>
      <c r="F131" s="69">
        <f t="shared" si="16"/>
        <v>0.65255457980913822</v>
      </c>
      <c r="G131" s="149">
        <f>G68+G115</f>
        <v>0.65255457980913822</v>
      </c>
      <c r="H131" s="122">
        <f t="shared" si="16"/>
        <v>0.65793458631612822</v>
      </c>
      <c r="J131" s="18"/>
      <c r="K131" s="18"/>
      <c r="L131" s="18"/>
      <c r="M131" s="18"/>
      <c r="N131" s="18"/>
    </row>
    <row r="132" spans="2:14">
      <c r="B132" s="2" t="s">
        <v>70</v>
      </c>
      <c r="C132" s="2" t="s">
        <v>65</v>
      </c>
      <c r="D132" s="23" t="s">
        <v>71</v>
      </c>
      <c r="E132" s="69">
        <f t="shared" si="16"/>
        <v>0.28612990765471824</v>
      </c>
      <c r="F132" s="69">
        <f t="shared" si="16"/>
        <v>0.29239550343741072</v>
      </c>
      <c r="G132" s="149">
        <f t="shared" si="16"/>
        <v>0.29239550343741072</v>
      </c>
      <c r="H132" s="122">
        <f t="shared" si="16"/>
        <v>0.29738524533913507</v>
      </c>
      <c r="J132" s="18"/>
      <c r="K132" s="18"/>
      <c r="L132" s="18"/>
      <c r="M132" s="18"/>
      <c r="N132" s="18"/>
    </row>
    <row r="133" spans="2:14">
      <c r="B133" s="2" t="s">
        <v>70</v>
      </c>
      <c r="C133" s="2" t="s">
        <v>68</v>
      </c>
      <c r="D133" s="23" t="s">
        <v>71</v>
      </c>
      <c r="E133" s="69">
        <f t="shared" si="16"/>
        <v>0.36434877424783146</v>
      </c>
      <c r="F133" s="69">
        <f t="shared" si="16"/>
        <v>0.36725457289841335</v>
      </c>
      <c r="G133" s="149">
        <f t="shared" si="16"/>
        <v>0.36725457289841335</v>
      </c>
      <c r="H133" s="122">
        <f t="shared" si="16"/>
        <v>0.39357315874930515</v>
      </c>
      <c r="J133" s="18"/>
      <c r="K133" s="18"/>
      <c r="L133" s="18"/>
      <c r="M133" s="18"/>
      <c r="N133" s="18"/>
    </row>
    <row r="134" spans="2:14">
      <c r="B134" s="2" t="s">
        <v>70</v>
      </c>
      <c r="C134" s="2" t="s">
        <v>69</v>
      </c>
      <c r="D134" s="23" t="s">
        <v>71</v>
      </c>
      <c r="E134" s="69">
        <f t="shared" si="16"/>
        <v>0.33665532873357967</v>
      </c>
      <c r="F134" s="69">
        <f t="shared" si="16"/>
        <v>0.34466338219564474</v>
      </c>
      <c r="G134" s="149">
        <f t="shared" si="16"/>
        <v>0.34466338219564474</v>
      </c>
      <c r="H134" s="122">
        <f t="shared" si="16"/>
        <v>0.35109641757644183</v>
      </c>
      <c r="J134" s="18"/>
      <c r="K134" s="18"/>
      <c r="L134" s="18"/>
      <c r="M134" s="18"/>
      <c r="N134" s="18"/>
    </row>
    <row r="135" spans="2:14">
      <c r="D135" s="12"/>
      <c r="E135" s="26"/>
      <c r="F135" s="26"/>
      <c r="G135" s="26"/>
      <c r="H135" s="124"/>
      <c r="J135" s="18"/>
    </row>
    <row r="136" spans="2:14">
      <c r="B136" s="67" t="s">
        <v>72</v>
      </c>
      <c r="C136" s="68"/>
      <c r="D136" s="68"/>
      <c r="E136" s="68"/>
      <c r="F136" s="68"/>
      <c r="G136" s="68"/>
      <c r="H136" s="121"/>
      <c r="J136" s="18"/>
    </row>
    <row r="137" spans="2:14" ht="25.5">
      <c r="B137" s="2"/>
      <c r="C137" s="2"/>
      <c r="D137" s="2"/>
      <c r="E137" s="24" t="s">
        <v>50</v>
      </c>
      <c r="F137" s="24" t="s">
        <v>51</v>
      </c>
      <c r="G137" s="146" t="s">
        <v>52</v>
      </c>
      <c r="H137" s="117" t="s">
        <v>53</v>
      </c>
      <c r="J137" s="18"/>
    </row>
    <row r="138" spans="2:14">
      <c r="B138" s="5"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 t="s">
        <v>64</v>
      </c>
      <c r="C140" s="2" t="s">
        <v>65</v>
      </c>
      <c r="D140" s="23" t="s">
        <v>66</v>
      </c>
      <c r="E140" s="69">
        <f>(E123*'TDCV Values'!$C$4)</f>
        <v>1946.7893818388459</v>
      </c>
      <c r="F140" s="69">
        <f>(F123*'TDCV Values'!$C$4)</f>
        <v>1455.4353238738252</v>
      </c>
      <c r="G140" s="149">
        <f>(G123*'TDCV Values'!$C$4)</f>
        <v>868.4818933999743</v>
      </c>
      <c r="H140" s="122">
        <f>(H123*'TDCV Values'!$D$4)</f>
        <v>788.36163370511031</v>
      </c>
    </row>
    <row r="141" spans="2:14">
      <c r="B141" s="2" t="s">
        <v>64</v>
      </c>
      <c r="C141" s="2" t="s">
        <v>68</v>
      </c>
      <c r="D141" s="23" t="s">
        <v>66</v>
      </c>
      <c r="E141" s="69">
        <f>(E124*'TDCV Values'!$C$4)</f>
        <v>1916.9760785377543</v>
      </c>
      <c r="F141" s="69">
        <f>(F124*'TDCV Values'!$C$4)</f>
        <v>1422.1864773664558</v>
      </c>
      <c r="G141" s="149">
        <f>(G124*'TDCV Values'!$C$4)</f>
        <v>838.06792974200266</v>
      </c>
      <c r="H141" s="122">
        <f>(H124*'TDCV Values'!$D$4)</f>
        <v>775.74367837433044</v>
      </c>
    </row>
    <row r="142" spans="2:14">
      <c r="B142" s="2" t="s">
        <v>64</v>
      </c>
      <c r="C142" s="2" t="s">
        <v>69</v>
      </c>
      <c r="D142" s="23" t="s">
        <v>66</v>
      </c>
      <c r="E142" s="69">
        <f>(E125*'TDCV Values'!$C$4)</f>
        <v>2050.4692387561695</v>
      </c>
      <c r="F142" s="69">
        <f>(F125*'TDCV Values'!$C$4)</f>
        <v>1532.9686639884799</v>
      </c>
      <c r="G142" s="149">
        <f>(G125*'TDCV Values'!$C$4)</f>
        <v>914.79064005353189</v>
      </c>
      <c r="H142" s="122">
        <f>(H125*'TDCV Values'!$D$4)</f>
        <v>829.89348603883104</v>
      </c>
    </row>
    <row r="143" spans="2:14">
      <c r="B143" s="2" t="s">
        <v>70</v>
      </c>
      <c r="C143" s="2" t="s">
        <v>65</v>
      </c>
      <c r="D143" s="23" t="s">
        <v>66</v>
      </c>
      <c r="E143" s="69">
        <f>(E126*'TDCV Values'!$C$5)</f>
        <v>2060.5933392347724</v>
      </c>
      <c r="F143" s="69">
        <f>(F126*'TDCV Values'!$C$5)</f>
        <v>1537.5269236736292</v>
      </c>
      <c r="G143" s="149">
        <f>(G126*'TDCV Values'!$C$5)</f>
        <v>925.58151520376134</v>
      </c>
      <c r="H143" s="122">
        <f>(H126*'TDCV Values'!$D$5)</f>
        <v>851.72925438594268</v>
      </c>
    </row>
    <row r="144" spans="2:14">
      <c r="B144" s="2" t="s">
        <v>70</v>
      </c>
      <c r="C144" s="2" t="s">
        <v>68</v>
      </c>
      <c r="D144" s="23" t="s">
        <v>66</v>
      </c>
      <c r="E144" s="69">
        <f>(E127*'TDCV Values'!$C$5)</f>
        <v>2121.2741576329272</v>
      </c>
      <c r="F144" s="69">
        <f>(F127*'TDCV Values'!$C$5)</f>
        <v>1571.6671417641905</v>
      </c>
      <c r="G144" s="149">
        <f>(G127*'TDCV Values'!$C$5)</f>
        <v>915.55165538822246</v>
      </c>
      <c r="H144" s="122">
        <f>(H127*'TDCV Values'!$D$5)</f>
        <v>831.08040845656922</v>
      </c>
    </row>
    <row r="145" spans="2:14">
      <c r="B145" s="2" t="s">
        <v>70</v>
      </c>
      <c r="C145" s="2" t="s">
        <v>69</v>
      </c>
      <c r="D145" s="23" t="s">
        <v>66</v>
      </c>
      <c r="E145" s="69">
        <f>(E128*'TDCV Values'!$C$5)</f>
        <v>2170.3070763050623</v>
      </c>
      <c r="F145" s="69">
        <f>(F128*'TDCV Values'!$C$5)</f>
        <v>1619.4365341171458</v>
      </c>
      <c r="G145" s="149">
        <f>(G128*'TDCV Values'!$C$5)</f>
        <v>974.95329228461731</v>
      </c>
      <c r="H145" s="122">
        <f>(H128*'TDCV Values'!$D$5)</f>
        <v>896.55249068997932</v>
      </c>
    </row>
    <row r="146" spans="2:14">
      <c r="B146" s="241" t="s">
        <v>75</v>
      </c>
      <c r="C146" s="255"/>
      <c r="D146" s="255"/>
      <c r="E146" s="255"/>
      <c r="F146" s="255"/>
      <c r="G146" s="255"/>
      <c r="H146" s="255"/>
      <c r="I146" t="s">
        <v>76</v>
      </c>
    </row>
    <row r="147" spans="2:14">
      <c r="B147" s="2" t="s">
        <v>64</v>
      </c>
      <c r="C147" s="2" t="s">
        <v>65</v>
      </c>
      <c r="D147" s="23" t="s">
        <v>71</v>
      </c>
      <c r="E147" s="78">
        <f>E129*365</f>
        <v>192.69014550313631</v>
      </c>
      <c r="F147" s="78">
        <f t="shared" ref="F147:H147" si="17">F129*365</f>
        <v>213.26345160851673</v>
      </c>
      <c r="G147" s="153">
        <f t="shared" si="17"/>
        <v>213.26345160851673</v>
      </c>
      <c r="H147" s="129">
        <f t="shared" si="17"/>
        <v>214.78828681668779</v>
      </c>
      <c r="K147" s="18"/>
      <c r="L147" s="18"/>
      <c r="M147" s="18"/>
      <c r="N147" s="18"/>
    </row>
    <row r="148" spans="2:14">
      <c r="B148" s="2" t="s">
        <v>64</v>
      </c>
      <c r="C148" s="2" t="s">
        <v>68</v>
      </c>
      <c r="D148" s="23" t="s">
        <v>71</v>
      </c>
      <c r="E148" s="78">
        <f t="shared" ref="E148:H150" si="18">E130*365</f>
        <v>206.63892725778285</v>
      </c>
      <c r="F148" s="78">
        <f t="shared" si="18"/>
        <v>227.45199681687427</v>
      </c>
      <c r="G148" s="153">
        <f t="shared" si="18"/>
        <v>227.45199681687427</v>
      </c>
      <c r="H148" s="129">
        <f t="shared" si="18"/>
        <v>235.54169295790922</v>
      </c>
      <c r="K148" s="18"/>
      <c r="L148" s="18"/>
      <c r="M148" s="18"/>
      <c r="N148" s="18"/>
    </row>
    <row r="149" spans="2:14">
      <c r="B149" s="2" t="s">
        <v>64</v>
      </c>
      <c r="C149" s="2" t="s">
        <v>69</v>
      </c>
      <c r="D149" s="23" t="s">
        <v>71</v>
      </c>
      <c r="E149" s="78">
        <f t="shared" si="18"/>
        <v>215.98464770733344</v>
      </c>
      <c r="F149" s="78">
        <f t="shared" si="18"/>
        <v>238.18242163033545</v>
      </c>
      <c r="G149" s="153">
        <f t="shared" si="18"/>
        <v>238.18242163033545</v>
      </c>
      <c r="H149" s="129">
        <f t="shared" si="18"/>
        <v>240.14612400538681</v>
      </c>
      <c r="K149" s="18"/>
      <c r="L149" s="18"/>
      <c r="M149" s="18"/>
      <c r="N149" s="18"/>
    </row>
    <row r="150" spans="2:14">
      <c r="B150" s="2" t="s">
        <v>70</v>
      </c>
      <c r="C150" s="2" t="s">
        <v>65</v>
      </c>
      <c r="D150" s="23" t="s">
        <v>71</v>
      </c>
      <c r="E150" s="78">
        <f>E132*365</f>
        <v>104.43741629397216</v>
      </c>
      <c r="F150" s="78">
        <f t="shared" si="18"/>
        <v>106.72435875465492</v>
      </c>
      <c r="G150" s="153">
        <f t="shared" si="18"/>
        <v>106.72435875465492</v>
      </c>
      <c r="H150" s="129">
        <f t="shared" si="18"/>
        <v>108.5456145487843</v>
      </c>
      <c r="K150" s="18"/>
      <c r="L150" s="18"/>
      <c r="M150" s="18"/>
      <c r="N150" s="18"/>
    </row>
    <row r="151" spans="2:14">
      <c r="B151" s="2" t="s">
        <v>70</v>
      </c>
      <c r="C151" s="2" t="s">
        <v>68</v>
      </c>
      <c r="D151" s="23" t="s">
        <v>71</v>
      </c>
      <c r="E151" s="78">
        <f t="shared" ref="E151:H152" si="19">E133*365</f>
        <v>132.98730260045849</v>
      </c>
      <c r="F151" s="78">
        <f t="shared" si="19"/>
        <v>134.04791910792088</v>
      </c>
      <c r="G151" s="153">
        <f t="shared" si="19"/>
        <v>134.04791910792088</v>
      </c>
      <c r="H151" s="129">
        <f t="shared" si="19"/>
        <v>143.65420294349639</v>
      </c>
      <c r="K151" s="18"/>
      <c r="L151" s="18"/>
      <c r="M151" s="18"/>
      <c r="N151" s="18"/>
    </row>
    <row r="152" spans="2:14">
      <c r="B152" s="2" t="s">
        <v>70</v>
      </c>
      <c r="C152" s="2" t="s">
        <v>69</v>
      </c>
      <c r="D152" s="23" t="s">
        <v>71</v>
      </c>
      <c r="E152" s="78">
        <f>E134*365</f>
        <v>122.87919498775658</v>
      </c>
      <c r="F152" s="78">
        <f t="shared" si="19"/>
        <v>125.80213450141034</v>
      </c>
      <c r="G152" s="153">
        <f t="shared" si="19"/>
        <v>125.80213450141034</v>
      </c>
      <c r="H152" s="129">
        <f t="shared" si="19"/>
        <v>128.15019241540128</v>
      </c>
      <c r="K152" s="18"/>
      <c r="L152" s="18"/>
      <c r="M152" s="18"/>
      <c r="N152" s="18"/>
    </row>
    <row r="153" spans="2:14">
      <c r="B153" s="241" t="s">
        <v>77</v>
      </c>
      <c r="C153" s="242"/>
      <c r="D153" s="242"/>
      <c r="E153" s="242"/>
      <c r="F153" s="242"/>
      <c r="G153" s="242"/>
      <c r="H153" s="242"/>
      <c r="I153" t="s">
        <v>78</v>
      </c>
    </row>
    <row r="154" spans="2:14">
      <c r="B154" s="2" t="s">
        <v>64</v>
      </c>
      <c r="C154" s="2" t="s">
        <v>65</v>
      </c>
      <c r="D154" s="2"/>
      <c r="E154" s="16">
        <f>E140+E147</f>
        <v>2139.4795273419822</v>
      </c>
      <c r="F154" s="16">
        <f t="shared" ref="F154:H154" si="20">F140+F147</f>
        <v>1668.6987754823419</v>
      </c>
      <c r="G154" s="150">
        <f t="shared" si="20"/>
        <v>1081.7453450084911</v>
      </c>
      <c r="H154" s="123">
        <f t="shared" si="20"/>
        <v>1003.1499205217981</v>
      </c>
      <c r="K154" s="75"/>
      <c r="L154" s="75"/>
      <c r="M154" s="75"/>
      <c r="N154" s="75"/>
    </row>
    <row r="155" spans="2:14">
      <c r="B155" s="2" t="s">
        <v>64</v>
      </c>
      <c r="C155" s="2" t="s">
        <v>68</v>
      </c>
      <c r="D155" s="2"/>
      <c r="E155" s="16">
        <f t="shared" ref="E155:H159" si="21">E141+E148</f>
        <v>2123.6150057955374</v>
      </c>
      <c r="F155" s="16">
        <f t="shared" si="21"/>
        <v>1649.6384741833301</v>
      </c>
      <c r="G155" s="150">
        <f t="shared" si="21"/>
        <v>1065.5199265588769</v>
      </c>
      <c r="H155" s="123">
        <f t="shared" si="21"/>
        <v>1011.2853713322397</v>
      </c>
      <c r="K155" s="75"/>
      <c r="L155" s="75"/>
      <c r="M155" s="75"/>
      <c r="N155" s="75"/>
    </row>
    <row r="156" spans="2:14">
      <c r="B156" s="2" t="s">
        <v>64</v>
      </c>
      <c r="C156" s="2" t="s">
        <v>69</v>
      </c>
      <c r="D156" s="2"/>
      <c r="E156" s="16">
        <f t="shared" si="21"/>
        <v>2266.4538864635028</v>
      </c>
      <c r="F156" s="16">
        <f t="shared" si="21"/>
        <v>1771.1510856188154</v>
      </c>
      <c r="G156" s="150">
        <f t="shared" si="21"/>
        <v>1152.9730616838674</v>
      </c>
      <c r="H156" s="123">
        <f t="shared" si="21"/>
        <v>1070.0396100442179</v>
      </c>
      <c r="K156" s="75"/>
      <c r="L156" s="75"/>
      <c r="M156" s="75"/>
      <c r="N156" s="75"/>
    </row>
    <row r="157" spans="2:14">
      <c r="B157" s="2" t="s">
        <v>70</v>
      </c>
      <c r="C157" s="2" t="s">
        <v>65</v>
      </c>
      <c r="D157" s="2"/>
      <c r="E157" s="16">
        <f t="shared" si="21"/>
        <v>2165.0307555287445</v>
      </c>
      <c r="F157" s="16">
        <f t="shared" si="21"/>
        <v>1644.2512824282842</v>
      </c>
      <c r="G157" s="150">
        <f t="shared" si="21"/>
        <v>1032.3058739584162</v>
      </c>
      <c r="H157" s="123">
        <f t="shared" si="21"/>
        <v>960.27486893472701</v>
      </c>
      <c r="K157" s="75"/>
      <c r="L157" s="75"/>
      <c r="M157" s="75"/>
      <c r="N157" s="75"/>
    </row>
    <row r="158" spans="2:14">
      <c r="B158" s="2" t="s">
        <v>70</v>
      </c>
      <c r="C158" s="2" t="s">
        <v>68</v>
      </c>
      <c r="D158" s="2"/>
      <c r="E158" s="16">
        <f t="shared" si="21"/>
        <v>2254.2614602333856</v>
      </c>
      <c r="F158" s="16">
        <f t="shared" si="21"/>
        <v>1705.7150608721115</v>
      </c>
      <c r="G158" s="150">
        <f t="shared" si="21"/>
        <v>1049.5995744961433</v>
      </c>
      <c r="H158" s="123">
        <f t="shared" si="21"/>
        <v>974.73461140006566</v>
      </c>
      <c r="K158" s="75"/>
      <c r="L158" s="75"/>
      <c r="M158" s="75"/>
      <c r="N158" s="75"/>
    </row>
    <row r="159" spans="2:14">
      <c r="B159" s="2" t="s">
        <v>70</v>
      </c>
      <c r="C159" s="2" t="s">
        <v>69</v>
      </c>
      <c r="D159" s="2"/>
      <c r="E159" s="16">
        <f t="shared" si="21"/>
        <v>2293.1862712928187</v>
      </c>
      <c r="F159" s="16">
        <f t="shared" si="21"/>
        <v>1745.2386686185562</v>
      </c>
      <c r="G159" s="150">
        <f t="shared" si="21"/>
        <v>1100.7554267860276</v>
      </c>
      <c r="H159" s="123">
        <f t="shared" si="21"/>
        <v>1024.7026831053806</v>
      </c>
      <c r="K159" s="75"/>
      <c r="L159" s="75"/>
      <c r="M159" s="75"/>
      <c r="N159" s="75"/>
    </row>
    <row r="160" spans="2:14">
      <c r="B160" s="251" t="s">
        <v>77</v>
      </c>
      <c r="C160" s="251"/>
      <c r="D160" s="251"/>
      <c r="E160" s="251"/>
      <c r="F160" s="251"/>
      <c r="G160" s="251"/>
      <c r="H160" s="251"/>
      <c r="I160" t="s">
        <v>79</v>
      </c>
      <c r="K160" s="79"/>
      <c r="L160" s="79"/>
      <c r="M160" s="79"/>
      <c r="N160" s="79"/>
    </row>
    <row r="161" spans="1:14">
      <c r="B161" s="2" t="s">
        <v>80</v>
      </c>
      <c r="C161" s="2" t="s">
        <v>65</v>
      </c>
      <c r="D161" s="2"/>
      <c r="E161" s="16">
        <f>E154+E157</f>
        <v>4304.5102828707268</v>
      </c>
      <c r="F161" s="16">
        <f t="shared" ref="F161:H161" si="22">F154+F157</f>
        <v>3312.9500579106261</v>
      </c>
      <c r="G161" s="150">
        <f t="shared" si="22"/>
        <v>2114.0512189669071</v>
      </c>
      <c r="H161" s="123">
        <f t="shared" si="22"/>
        <v>1963.4247894565251</v>
      </c>
      <c r="K161" s="75"/>
      <c r="L161" s="75"/>
      <c r="M161" s="75"/>
      <c r="N161" s="75"/>
    </row>
    <row r="162" spans="1:14">
      <c r="B162" s="2" t="s">
        <v>80</v>
      </c>
      <c r="C162" s="2" t="s">
        <v>68</v>
      </c>
      <c r="D162" s="2"/>
      <c r="E162" s="16">
        <f t="shared" ref="E162:H163" si="23">E155+E158</f>
        <v>4377.8764660289235</v>
      </c>
      <c r="F162" s="16">
        <f t="shared" si="23"/>
        <v>3355.3535350554416</v>
      </c>
      <c r="G162" s="150">
        <f t="shared" si="23"/>
        <v>2115.11950105502</v>
      </c>
      <c r="H162" s="123">
        <f t="shared" si="23"/>
        <v>1986.0199827323054</v>
      </c>
      <c r="K162" s="75"/>
      <c r="L162" s="75"/>
      <c r="M162" s="75"/>
      <c r="N162" s="75"/>
    </row>
    <row r="163" spans="1:14">
      <c r="B163" s="2" t="s">
        <v>80</v>
      </c>
      <c r="C163" s="2" t="s">
        <v>69</v>
      </c>
      <c r="D163" s="2"/>
      <c r="E163" s="16">
        <f t="shared" si="23"/>
        <v>4559.6401577563211</v>
      </c>
      <c r="F163" s="16">
        <f t="shared" si="23"/>
        <v>3516.3897542373716</v>
      </c>
      <c r="G163" s="150">
        <f t="shared" si="23"/>
        <v>2253.7284884698947</v>
      </c>
      <c r="H163" s="123">
        <f t="shared" si="23"/>
        <v>2094.7422931495985</v>
      </c>
      <c r="K163" s="75"/>
      <c r="L163" s="75"/>
      <c r="M163" s="75"/>
      <c r="N163" s="75"/>
    </row>
    <row r="164" spans="1:14">
      <c r="E164" s="26"/>
      <c r="F164" s="26"/>
      <c r="G164" s="26"/>
      <c r="H164" s="124"/>
      <c r="I164" s="26"/>
    </row>
    <row r="165" spans="1:14" s="66" customFormat="1">
      <c r="A165" s="65" t="s">
        <v>98</v>
      </c>
      <c r="E165" s="80"/>
      <c r="F165" s="80"/>
      <c r="G165" s="80"/>
      <c r="H165" s="130"/>
      <c r="I165" s="80"/>
    </row>
    <row r="166" spans="1:14">
      <c r="A166" s="8"/>
      <c r="E166" s="56"/>
      <c r="F166" s="56"/>
      <c r="G166" s="56"/>
      <c r="H166" s="131"/>
      <c r="I166" s="56"/>
    </row>
    <row r="167" spans="1:14">
      <c r="B167" s="8" t="s">
        <v>99</v>
      </c>
      <c r="E167" s="26"/>
      <c r="F167" s="26"/>
      <c r="G167" s="26"/>
      <c r="H167" s="124"/>
      <c r="I167" s="26"/>
    </row>
    <row r="168" spans="1:14" ht="25.5">
      <c r="B168" s="2"/>
      <c r="C168" s="2"/>
      <c r="D168" s="2"/>
      <c r="E168" s="24" t="s">
        <v>50</v>
      </c>
      <c r="F168" s="24" t="s">
        <v>51</v>
      </c>
      <c r="G168" s="146" t="s">
        <v>52</v>
      </c>
      <c r="H168" s="117" t="s">
        <v>53</v>
      </c>
    </row>
    <row r="169" spans="1:14">
      <c r="B169" s="5" t="s">
        <v>55</v>
      </c>
      <c r="C169" s="5" t="s">
        <v>56</v>
      </c>
      <c r="D169" s="5" t="s">
        <v>57</v>
      </c>
      <c r="E169" s="22" t="s">
        <v>58</v>
      </c>
      <c r="F169" s="22" t="s">
        <v>59</v>
      </c>
      <c r="G169" s="147" t="s">
        <v>60</v>
      </c>
      <c r="H169" s="118" t="s">
        <v>61</v>
      </c>
      <c r="I169" t="s">
        <v>100</v>
      </c>
    </row>
    <row r="170" spans="1:14">
      <c r="B170" s="2" t="s">
        <v>64</v>
      </c>
      <c r="C170" s="2" t="s">
        <v>65</v>
      </c>
      <c r="D170" s="23" t="s">
        <v>71</v>
      </c>
      <c r="E170" s="16">
        <f>E147</f>
        <v>192.69014550313631</v>
      </c>
      <c r="F170" s="16">
        <f>F147</f>
        <v>213.26345160851673</v>
      </c>
      <c r="G170" s="150">
        <f t="shared" ref="F170:H171" si="24">G147</f>
        <v>213.26345160851673</v>
      </c>
      <c r="H170" s="123">
        <f t="shared" si="24"/>
        <v>214.78828681668779</v>
      </c>
      <c r="I170" s="18"/>
      <c r="K170" s="18"/>
      <c r="L170" s="18"/>
      <c r="M170" s="18"/>
      <c r="N170" s="18"/>
    </row>
    <row r="171" spans="1:14">
      <c r="B171" s="2" t="s">
        <v>64</v>
      </c>
      <c r="C171" s="2" t="s">
        <v>68</v>
      </c>
      <c r="D171" s="23" t="s">
        <v>71</v>
      </c>
      <c r="E171" s="16">
        <f>E148</f>
        <v>206.63892725778285</v>
      </c>
      <c r="F171" s="16">
        <f t="shared" si="24"/>
        <v>227.45199681687427</v>
      </c>
      <c r="G171" s="150">
        <f t="shared" si="24"/>
        <v>227.45199681687427</v>
      </c>
      <c r="H171" s="123">
        <f t="shared" si="24"/>
        <v>235.54169295790922</v>
      </c>
      <c r="I171" s="18"/>
      <c r="K171" s="18"/>
      <c r="L171" s="18"/>
      <c r="M171" s="18"/>
      <c r="N171" s="18"/>
    </row>
    <row r="172" spans="1:14">
      <c r="B172" s="2" t="s">
        <v>70</v>
      </c>
      <c r="C172" s="2" t="s">
        <v>65</v>
      </c>
      <c r="D172" s="23" t="s">
        <v>71</v>
      </c>
      <c r="E172" s="16">
        <f>E150</f>
        <v>104.43741629397216</v>
      </c>
      <c r="F172" s="16">
        <f t="shared" ref="F172:H173" si="25">F150</f>
        <v>106.72435875465492</v>
      </c>
      <c r="G172" s="150">
        <f t="shared" si="25"/>
        <v>106.72435875465492</v>
      </c>
      <c r="H172" s="123">
        <f t="shared" si="25"/>
        <v>108.5456145487843</v>
      </c>
      <c r="I172" s="18"/>
      <c r="K172" s="18"/>
      <c r="L172" s="18"/>
      <c r="M172" s="18"/>
      <c r="N172" s="18"/>
    </row>
    <row r="173" spans="1:14">
      <c r="B173" s="2" t="s">
        <v>70</v>
      </c>
      <c r="C173" s="2" t="s">
        <v>68</v>
      </c>
      <c r="D173" s="23" t="s">
        <v>71</v>
      </c>
      <c r="E173" s="16">
        <f>E151</f>
        <v>132.98730260045849</v>
      </c>
      <c r="F173" s="16">
        <f t="shared" si="25"/>
        <v>134.04791910792088</v>
      </c>
      <c r="G173" s="150">
        <f t="shared" si="25"/>
        <v>134.04791910792088</v>
      </c>
      <c r="H173" s="123">
        <f t="shared" si="25"/>
        <v>143.65420294349639</v>
      </c>
      <c r="I173" s="18"/>
      <c r="K173" s="18"/>
      <c r="L173" s="18"/>
      <c r="M173" s="18"/>
      <c r="N173" s="18"/>
    </row>
    <row r="175" spans="1:14">
      <c r="B175" s="81" t="s">
        <v>25</v>
      </c>
      <c r="C175" s="82"/>
      <c r="D175" s="82"/>
      <c r="E175" s="82"/>
      <c r="F175" s="82"/>
      <c r="G175" s="82"/>
      <c r="H175" s="132"/>
    </row>
    <row r="176" spans="1:14" ht="25.5">
      <c r="E176" s="24" t="s">
        <v>50</v>
      </c>
      <c r="F176" s="24" t="s">
        <v>51</v>
      </c>
      <c r="G176" s="146" t="s">
        <v>52</v>
      </c>
      <c r="H176" s="117" t="s">
        <v>53</v>
      </c>
    </row>
    <row r="177" spans="2:14">
      <c r="B177" s="5" t="s">
        <v>55</v>
      </c>
      <c r="C177" s="5" t="s">
        <v>101</v>
      </c>
      <c r="D177" s="5" t="s">
        <v>57</v>
      </c>
      <c r="E177" s="53" t="s">
        <v>58</v>
      </c>
      <c r="F177" s="53" t="s">
        <v>59</v>
      </c>
      <c r="G177" s="154" t="s">
        <v>60</v>
      </c>
      <c r="H177" s="133" t="s">
        <v>61</v>
      </c>
      <c r="I177" t="s">
        <v>102</v>
      </c>
    </row>
    <row r="178" spans="2:14">
      <c r="B178" s="2" t="s">
        <v>64</v>
      </c>
      <c r="C178" s="2" t="s">
        <v>103</v>
      </c>
      <c r="D178" s="23" t="s">
        <v>71</v>
      </c>
      <c r="E178" s="83">
        <f>E171-E170</f>
        <v>13.948781754646546</v>
      </c>
      <c r="F178" s="83">
        <f>F171-F170</f>
        <v>14.188545208357539</v>
      </c>
      <c r="G178" s="155">
        <f>G171-G170</f>
        <v>14.188545208357539</v>
      </c>
      <c r="H178" s="134">
        <f>H171-H170</f>
        <v>20.753406141221433</v>
      </c>
      <c r="J178" s="18"/>
      <c r="K178" s="18"/>
      <c r="L178" s="18"/>
      <c r="M178" s="18"/>
      <c r="N178" s="18"/>
    </row>
    <row r="179" spans="2:14">
      <c r="B179" s="2" t="s">
        <v>70</v>
      </c>
      <c r="C179" s="2" t="s">
        <v>103</v>
      </c>
      <c r="D179" s="23" t="s">
        <v>71</v>
      </c>
      <c r="E179" s="83">
        <f>E173-E172</f>
        <v>28.549886306486329</v>
      </c>
      <c r="F179" s="83">
        <f>F173-F172</f>
        <v>27.323560353265961</v>
      </c>
      <c r="G179" s="155">
        <f>G173-G172</f>
        <v>27.323560353265961</v>
      </c>
      <c r="H179" s="134">
        <f>H173-H172</f>
        <v>35.108588394712086</v>
      </c>
      <c r="J179" s="18"/>
      <c r="K179" s="18"/>
      <c r="L179" s="18"/>
      <c r="M179" s="18"/>
      <c r="N179" s="18"/>
    </row>
    <row r="180" spans="2:14">
      <c r="E180" s="84"/>
      <c r="F180" s="84"/>
      <c r="G180" s="84"/>
    </row>
    <row r="181" spans="2:14">
      <c r="F181" s="18"/>
      <c r="G181" s="18"/>
      <c r="H181" s="135"/>
    </row>
    <row r="182" spans="2:14">
      <c r="B182" s="8" t="s">
        <v>104</v>
      </c>
      <c r="E182" s="11"/>
    </row>
    <row r="183" spans="2:14" ht="25.5" customHeight="1">
      <c r="B183" s="49" t="s">
        <v>55</v>
      </c>
      <c r="C183" s="22" t="s">
        <v>68</v>
      </c>
      <c r="D183" s="22" t="s">
        <v>65</v>
      </c>
      <c r="E183" s="249" t="s">
        <v>105</v>
      </c>
      <c r="F183" s="249"/>
      <c r="I183" s="162" t="s">
        <v>106</v>
      </c>
      <c r="J183" s="252" t="s">
        <v>106</v>
      </c>
      <c r="K183" s="253"/>
      <c r="L183" s="254"/>
    </row>
    <row r="184" spans="2:14">
      <c r="B184" s="2" t="s">
        <v>64</v>
      </c>
      <c r="C184" s="50">
        <f>'Customer Numbers - Southern Wes'!$D$5</f>
        <v>191747</v>
      </c>
      <c r="D184" s="50">
        <f>'Customer Numbers - Southern Wes'!$C$5</f>
        <v>1100499</v>
      </c>
      <c r="E184" s="250">
        <f>C184/(C184+D184)</f>
        <v>0.14838273827119605</v>
      </c>
      <c r="F184" s="250"/>
      <c r="I184" s="86">
        <f>E192*D184+C184*E193</f>
        <v>251677706.82095405</v>
      </c>
      <c r="J184" s="85">
        <f>E192*D184+C184*E193</f>
        <v>251677706.82095405</v>
      </c>
      <c r="K184" s="86">
        <f>E170*D184+E171*C184</f>
        <v>251677706.82095408</v>
      </c>
      <c r="L184" s="87">
        <f>J184-K184</f>
        <v>0</v>
      </c>
    </row>
    <row r="185" spans="2:14">
      <c r="B185" s="2" t="s">
        <v>70</v>
      </c>
      <c r="C185" s="50">
        <f>'Customer Numbers - Southern Wes'!$D$10</f>
        <v>118118</v>
      </c>
      <c r="D185" s="50">
        <f>'Customer Numbers - Southern Wes'!$C$10</f>
        <v>817006</v>
      </c>
      <c r="E185" s="250">
        <f>C185/(C185+D185)</f>
        <v>0.1263126601391901</v>
      </c>
      <c r="F185" s="250"/>
      <c r="I185" s="88"/>
      <c r="J185" s="89"/>
      <c r="K185" s="89"/>
      <c r="L185" s="247"/>
      <c r="M185" s="247"/>
    </row>
    <row r="187" spans="2:14">
      <c r="B187" s="8" t="s">
        <v>107</v>
      </c>
    </row>
    <row r="188" spans="2:14">
      <c r="B188" s="248" t="s">
        <v>108</v>
      </c>
      <c r="C188" s="248"/>
      <c r="D188" s="54">
        <v>1</v>
      </c>
    </row>
    <row r="190" spans="2:14" ht="25.5">
      <c r="B190" s="2"/>
      <c r="C190" s="2"/>
      <c r="D190" s="2"/>
      <c r="E190" s="24" t="s">
        <v>50</v>
      </c>
      <c r="F190" s="24" t="s">
        <v>51</v>
      </c>
      <c r="G190" s="146" t="s">
        <v>52</v>
      </c>
      <c r="H190" s="117" t="s">
        <v>53</v>
      </c>
    </row>
    <row r="191" spans="2:14">
      <c r="B191" s="5" t="s">
        <v>55</v>
      </c>
      <c r="C191" s="5" t="s">
        <v>56</v>
      </c>
      <c r="D191" s="5" t="s">
        <v>57</v>
      </c>
      <c r="E191" s="22" t="s">
        <v>58</v>
      </c>
      <c r="F191" s="22" t="s">
        <v>59</v>
      </c>
      <c r="G191" s="147" t="s">
        <v>60</v>
      </c>
      <c r="H191" s="118" t="s">
        <v>61</v>
      </c>
      <c r="I191" t="s">
        <v>109</v>
      </c>
    </row>
    <row r="192" spans="2:14">
      <c r="B192" s="2" t="s">
        <v>64</v>
      </c>
      <c r="C192" s="2" t="s">
        <v>65</v>
      </c>
      <c r="D192" s="23" t="s">
        <v>71</v>
      </c>
      <c r="E192" s="69">
        <f>IF(E178&lt;0,E170,E170+($E$184*E178)*$D$188)</f>
        <v>194.75990393543805</v>
      </c>
      <c r="F192" s="69">
        <f>IF(F178&lt;0,F170,F170+($E$184*F178)*$D$188)</f>
        <v>215.36878679861749</v>
      </c>
      <c r="G192" s="149">
        <f>IF(G178&lt;0,G170,G170+($E$184*G178)*$D$188)</f>
        <v>215.36878679861749</v>
      </c>
      <c r="H192" s="122">
        <f>IF(H178&lt;0,H170,H170+($E$184*H178)*$D$188)</f>
        <v>217.86773404837649</v>
      </c>
      <c r="I192" s="12" t="s">
        <v>110</v>
      </c>
    </row>
    <row r="193" spans="2:14">
      <c r="B193" s="2" t="s">
        <v>64</v>
      </c>
      <c r="C193" s="2" t="s">
        <v>68</v>
      </c>
      <c r="D193" s="23" t="s">
        <v>71</v>
      </c>
      <c r="E193" s="90">
        <f>IF(E178&lt;=0,E171,E192+E178*(1-$D$188))</f>
        <v>194.75990393543805</v>
      </c>
      <c r="F193" s="90">
        <f>IF(F178&lt;=0,F171,F192+F178*(1-$D$188))</f>
        <v>215.36878679861749</v>
      </c>
      <c r="G193" s="156">
        <f>IF(G178&lt;=0,G171,G192+G178*(1-$D$188))</f>
        <v>215.36878679861749</v>
      </c>
      <c r="H193" s="137">
        <f>IF(H178&lt;=0,H171,H192+H178*(1-$D$188))</f>
        <v>217.86773404837649</v>
      </c>
      <c r="I193" s="18" t="s">
        <v>111</v>
      </c>
      <c r="K193" s="18"/>
      <c r="L193" s="18"/>
      <c r="M193" s="18"/>
      <c r="N193" s="18"/>
    </row>
    <row r="194" spans="2:14">
      <c r="B194" s="2" t="s">
        <v>70</v>
      </c>
      <c r="C194" s="2" t="s">
        <v>65</v>
      </c>
      <c r="D194" s="23" t="s">
        <v>71</v>
      </c>
      <c r="E194" s="69">
        <f>IF(E179&lt;0,E172,E172+($E$185*E179)*$D$188)</f>
        <v>108.04362838001589</v>
      </c>
      <c r="F194" s="69">
        <f>IF(F179&lt;0,F172,F172+($E$185*F179)*$D$188)</f>
        <v>110.17567034734965</v>
      </c>
      <c r="G194" s="149">
        <f>IF(G179&lt;0,G172,G172+($E$185*G179)*$D$188)</f>
        <v>110.17567034734965</v>
      </c>
      <c r="H194" s="122">
        <f>IF(H179&lt;0,H172,H172+($E$185*H179)*$D$188)</f>
        <v>112.98027374265229</v>
      </c>
      <c r="I194" s="18"/>
      <c r="K194" s="18"/>
      <c r="L194" s="18"/>
      <c r="M194" s="18"/>
      <c r="N194" s="18"/>
    </row>
    <row r="195" spans="2:14">
      <c r="B195" s="2" t="s">
        <v>70</v>
      </c>
      <c r="C195" s="2" t="s">
        <v>68</v>
      </c>
      <c r="D195" s="23" t="s">
        <v>71</v>
      </c>
      <c r="E195" s="69">
        <f>IF(E179&lt;=0,E173,E194+E179*(1-$D$188))</f>
        <v>108.04362838001589</v>
      </c>
      <c r="F195" s="69">
        <f>IF(F179&lt;=0,F173,F194+F179*(1-$D$188))</f>
        <v>110.17567034734965</v>
      </c>
      <c r="G195" s="149">
        <f>IF(G179&lt;=0,G173,G194+G179*(1-$D$188))</f>
        <v>110.17567034734965</v>
      </c>
      <c r="H195" s="122">
        <f>IF(H179&lt;=0,H173,H194+H179*(1-$D$188))</f>
        <v>112.98027374265229</v>
      </c>
      <c r="I195" s="18"/>
      <c r="K195" s="18"/>
      <c r="L195" s="18"/>
      <c r="M195" s="18"/>
      <c r="N195" s="18"/>
    </row>
    <row r="196" spans="2:14">
      <c r="E196" s="84"/>
      <c r="F196" s="84"/>
      <c r="I196" s="18"/>
      <c r="K196" s="18"/>
      <c r="L196" s="18"/>
      <c r="M196" s="18"/>
      <c r="N196" s="18"/>
    </row>
    <row r="197" spans="2:14">
      <c r="B197" s="8" t="s">
        <v>112</v>
      </c>
    </row>
    <row r="198" spans="2:14" ht="25.5">
      <c r="B198" s="2"/>
      <c r="C198" s="2"/>
      <c r="D198" s="2"/>
      <c r="E198" s="24" t="s">
        <v>50</v>
      </c>
      <c r="F198" s="24" t="s">
        <v>51</v>
      </c>
      <c r="G198" s="146" t="s">
        <v>52</v>
      </c>
      <c r="H198" s="117" t="s">
        <v>53</v>
      </c>
    </row>
    <row r="199" spans="2:14">
      <c r="B199" s="5" t="s">
        <v>55</v>
      </c>
      <c r="C199" s="5" t="s">
        <v>56</v>
      </c>
      <c r="D199" s="5" t="s">
        <v>57</v>
      </c>
      <c r="E199" s="22" t="s">
        <v>58</v>
      </c>
      <c r="F199" s="22" t="s">
        <v>59</v>
      </c>
      <c r="G199" s="147" t="s">
        <v>60</v>
      </c>
      <c r="H199" s="118" t="s">
        <v>61</v>
      </c>
      <c r="I199" t="s">
        <v>113</v>
      </c>
    </row>
    <row r="200" spans="2:14">
      <c r="B200" s="2" t="s">
        <v>64</v>
      </c>
      <c r="C200" s="2" t="s">
        <v>65</v>
      </c>
      <c r="D200" s="23" t="s">
        <v>71</v>
      </c>
      <c r="E200" s="16">
        <f>E192/365</f>
        <v>0.53358877790530967</v>
      </c>
      <c r="F200" s="16">
        <f t="shared" ref="F200:H203" si="26">F192/365</f>
        <v>0.59005147068114383</v>
      </c>
      <c r="G200" s="150">
        <f t="shared" si="26"/>
        <v>0.59005147068114383</v>
      </c>
      <c r="H200" s="123">
        <f t="shared" si="26"/>
        <v>0.5968979015024013</v>
      </c>
      <c r="I200" s="56"/>
      <c r="K200" s="56"/>
      <c r="L200" s="56"/>
      <c r="M200" s="56"/>
      <c r="N200" s="56"/>
    </row>
    <row r="201" spans="2:14">
      <c r="B201" s="2" t="s">
        <v>64</v>
      </c>
      <c r="C201" s="2" t="s">
        <v>68</v>
      </c>
      <c r="D201" s="23" t="s">
        <v>71</v>
      </c>
      <c r="E201" s="16">
        <f t="shared" ref="E201:G203" si="27">E193/365</f>
        <v>0.53358877790530967</v>
      </c>
      <c r="F201" s="16">
        <f t="shared" si="27"/>
        <v>0.59005147068114383</v>
      </c>
      <c r="G201" s="150">
        <f>G193/365</f>
        <v>0.59005147068114383</v>
      </c>
      <c r="H201" s="123">
        <f t="shared" si="26"/>
        <v>0.5968979015024013</v>
      </c>
      <c r="I201" s="56"/>
      <c r="K201" s="56"/>
      <c r="L201" s="56"/>
      <c r="M201" s="56"/>
      <c r="N201" s="56"/>
    </row>
    <row r="202" spans="2:14">
      <c r="B202" s="2" t="s">
        <v>70</v>
      </c>
      <c r="C202" s="2" t="s">
        <v>65</v>
      </c>
      <c r="D202" s="23" t="s">
        <v>71</v>
      </c>
      <c r="E202" s="16">
        <f t="shared" si="27"/>
        <v>0.2960099407671668</v>
      </c>
      <c r="F202" s="16">
        <f t="shared" si="27"/>
        <v>0.30185115163657439</v>
      </c>
      <c r="G202" s="150">
        <f t="shared" si="27"/>
        <v>0.30185115163657439</v>
      </c>
      <c r="H202" s="123">
        <f t="shared" si="26"/>
        <v>0.30953499655521177</v>
      </c>
      <c r="I202" s="56"/>
      <c r="K202" s="56"/>
      <c r="L202" s="56"/>
      <c r="M202" s="56"/>
      <c r="N202" s="56"/>
    </row>
    <row r="203" spans="2:14">
      <c r="B203" s="2" t="s">
        <v>70</v>
      </c>
      <c r="C203" s="2" t="s">
        <v>68</v>
      </c>
      <c r="D203" s="23" t="s">
        <v>71</v>
      </c>
      <c r="E203" s="16">
        <f t="shared" si="27"/>
        <v>0.2960099407671668</v>
      </c>
      <c r="F203" s="16">
        <f t="shared" si="27"/>
        <v>0.30185115163657439</v>
      </c>
      <c r="G203" s="150">
        <f t="shared" si="27"/>
        <v>0.30185115163657439</v>
      </c>
      <c r="H203" s="123">
        <f t="shared" si="26"/>
        <v>0.30953499655521177</v>
      </c>
      <c r="I203" s="56"/>
      <c r="K203" s="56"/>
      <c r="L203" s="56"/>
      <c r="M203" s="56"/>
      <c r="N203" s="56"/>
    </row>
    <row r="205" spans="2:14">
      <c r="B205" s="81" t="s">
        <v>26</v>
      </c>
      <c r="C205" s="82"/>
      <c r="D205" s="82"/>
      <c r="E205" s="82"/>
      <c r="F205" s="82"/>
      <c r="G205" s="82"/>
      <c r="H205" s="132"/>
    </row>
    <row r="206" spans="2:14" ht="25.5">
      <c r="B206" s="2"/>
      <c r="C206" s="2"/>
      <c r="D206" s="2"/>
      <c r="E206" s="24" t="s">
        <v>50</v>
      </c>
      <c r="F206" s="24" t="s">
        <v>51</v>
      </c>
      <c r="G206" s="146" t="s">
        <v>52</v>
      </c>
      <c r="H206" s="117" t="s">
        <v>53</v>
      </c>
    </row>
    <row r="207" spans="2:14">
      <c r="B207" s="5" t="s">
        <v>55</v>
      </c>
      <c r="C207" s="5" t="s">
        <v>56</v>
      </c>
      <c r="D207" s="5" t="s">
        <v>57</v>
      </c>
      <c r="E207" s="22" t="s">
        <v>58</v>
      </c>
      <c r="F207" s="22" t="s">
        <v>59</v>
      </c>
      <c r="G207" s="147" t="s">
        <v>60</v>
      </c>
      <c r="H207" s="118" t="s">
        <v>61</v>
      </c>
      <c r="I207" t="s">
        <v>114</v>
      </c>
    </row>
    <row r="208" spans="2:14">
      <c r="B208" s="2" t="s">
        <v>64</v>
      </c>
      <c r="C208" s="2" t="s">
        <v>65</v>
      </c>
      <c r="D208" s="23" t="s">
        <v>71</v>
      </c>
      <c r="E208" s="69">
        <f>E192-E170</f>
        <v>2.0697584323017395</v>
      </c>
      <c r="F208" s="69">
        <f t="shared" ref="E208:H211" si="28">F192-F170</f>
        <v>2.1053351901007602</v>
      </c>
      <c r="G208" s="149">
        <f t="shared" si="28"/>
        <v>2.1053351901007602</v>
      </c>
      <c r="H208" s="122">
        <f t="shared" si="28"/>
        <v>3.0794472316887038</v>
      </c>
      <c r="I208" s="56"/>
      <c r="K208" s="56"/>
      <c r="L208" s="56"/>
      <c r="M208" s="56"/>
      <c r="N208" s="56"/>
    </row>
    <row r="209" spans="2:14">
      <c r="B209" s="2" t="s">
        <v>64</v>
      </c>
      <c r="C209" s="2" t="s">
        <v>68</v>
      </c>
      <c r="D209" s="23" t="s">
        <v>71</v>
      </c>
      <c r="E209" s="69">
        <f t="shared" si="28"/>
        <v>-11.879023322344807</v>
      </c>
      <c r="F209" s="69">
        <f t="shared" si="28"/>
        <v>-12.083210018256779</v>
      </c>
      <c r="G209" s="149">
        <f t="shared" si="28"/>
        <v>-12.083210018256779</v>
      </c>
      <c r="H209" s="122">
        <f t="shared" si="28"/>
        <v>-17.673958909532729</v>
      </c>
      <c r="I209" s="56"/>
      <c r="K209" s="56"/>
      <c r="L209" s="56"/>
      <c r="M209" s="56"/>
      <c r="N209" s="56"/>
    </row>
    <row r="210" spans="2:14">
      <c r="B210" s="2" t="s">
        <v>70</v>
      </c>
      <c r="C210" s="2" t="s">
        <v>65</v>
      </c>
      <c r="D210" s="23" t="s">
        <v>71</v>
      </c>
      <c r="E210" s="69">
        <f t="shared" si="28"/>
        <v>3.6062120860437261</v>
      </c>
      <c r="F210" s="69">
        <f t="shared" si="28"/>
        <v>3.4513115926947364</v>
      </c>
      <c r="G210" s="149">
        <f t="shared" si="28"/>
        <v>3.4513115926947364</v>
      </c>
      <c r="H210" s="122">
        <f t="shared" si="28"/>
        <v>4.4346591938679865</v>
      </c>
      <c r="I210" s="56"/>
      <c r="K210" s="56"/>
      <c r="L210" s="56"/>
      <c r="M210" s="56"/>
      <c r="N210" s="56"/>
    </row>
    <row r="211" spans="2:14">
      <c r="B211" s="2" t="s">
        <v>70</v>
      </c>
      <c r="C211" s="2" t="s">
        <v>68</v>
      </c>
      <c r="D211" s="23" t="s">
        <v>71</v>
      </c>
      <c r="E211" s="69">
        <f t="shared" si="28"/>
        <v>-24.943674220442603</v>
      </c>
      <c r="F211" s="69">
        <f t="shared" si="28"/>
        <v>-23.872248760571225</v>
      </c>
      <c r="G211" s="149">
        <f t="shared" si="28"/>
        <v>-23.872248760571225</v>
      </c>
      <c r="H211" s="122">
        <f t="shared" si="28"/>
        <v>-30.6739292008441</v>
      </c>
      <c r="I211" s="56"/>
      <c r="K211" s="56"/>
      <c r="L211" s="56"/>
      <c r="M211" s="56"/>
      <c r="N211" s="56"/>
    </row>
    <row r="213" spans="2:14">
      <c r="B213" s="81" t="s">
        <v>27</v>
      </c>
      <c r="C213" s="82"/>
      <c r="D213" s="82"/>
      <c r="E213" s="82"/>
      <c r="F213" s="82"/>
      <c r="G213" s="82"/>
      <c r="H213" s="132"/>
    </row>
    <row r="214" spans="2:14" ht="25.5">
      <c r="B214" s="2"/>
      <c r="C214" s="2"/>
      <c r="D214" s="2"/>
      <c r="E214" s="24" t="s">
        <v>50</v>
      </c>
      <c r="F214" s="24" t="s">
        <v>51</v>
      </c>
      <c r="G214" s="146" t="s">
        <v>52</v>
      </c>
      <c r="H214" s="117" t="s">
        <v>53</v>
      </c>
    </row>
    <row r="215" spans="2:14">
      <c r="B215" s="5" t="s">
        <v>55</v>
      </c>
      <c r="C215" s="5" t="s">
        <v>56</v>
      </c>
      <c r="D215" s="5" t="s">
        <v>57</v>
      </c>
      <c r="E215" s="22" t="s">
        <v>58</v>
      </c>
      <c r="F215" s="22" t="s">
        <v>59</v>
      </c>
      <c r="G215" s="147" t="s">
        <v>60</v>
      </c>
      <c r="H215" s="118" t="s">
        <v>61</v>
      </c>
      <c r="I215" t="s">
        <v>115</v>
      </c>
    </row>
    <row r="216" spans="2:14">
      <c r="B216" s="2" t="s">
        <v>64</v>
      </c>
      <c r="C216" s="2" t="s">
        <v>65</v>
      </c>
      <c r="D216" s="23" t="s">
        <v>71</v>
      </c>
      <c r="E216" s="16">
        <f>E208/365</f>
        <v>5.670571047402026E-3</v>
      </c>
      <c r="F216" s="16">
        <f t="shared" ref="E216:H219" si="29">F208/365</f>
        <v>5.7680416167144111E-3</v>
      </c>
      <c r="G216" s="150">
        <f t="shared" si="29"/>
        <v>5.7680416167144111E-3</v>
      </c>
      <c r="H216" s="123">
        <f t="shared" si="29"/>
        <v>8.4368417306539822E-3</v>
      </c>
      <c r="J216" s="56"/>
      <c r="K216" s="56"/>
      <c r="L216" s="56"/>
      <c r="M216" s="56"/>
      <c r="N216" s="56"/>
    </row>
    <row r="217" spans="2:14">
      <c r="B217" s="2" t="s">
        <v>64</v>
      </c>
      <c r="C217" s="2" t="s">
        <v>68</v>
      </c>
      <c r="D217" s="23" t="s">
        <v>71</v>
      </c>
      <c r="E217" s="16">
        <f t="shared" si="29"/>
        <v>-3.2545269376287142E-2</v>
      </c>
      <c r="F217" s="16">
        <f t="shared" si="29"/>
        <v>-3.3104684981525419E-2</v>
      </c>
      <c r="G217" s="150">
        <f t="shared" si="29"/>
        <v>-3.3104684981525419E-2</v>
      </c>
      <c r="H217" s="123">
        <f t="shared" si="29"/>
        <v>-4.8421805231596518E-2</v>
      </c>
      <c r="J217" s="56"/>
      <c r="K217" s="56"/>
      <c r="L217" s="56"/>
      <c r="M217" s="56"/>
      <c r="N217" s="56"/>
    </row>
    <row r="218" spans="2:14">
      <c r="B218" s="2" t="s">
        <v>70</v>
      </c>
      <c r="C218" s="2" t="s">
        <v>65</v>
      </c>
      <c r="D218" s="23" t="s">
        <v>71</v>
      </c>
      <c r="E218" s="16">
        <f t="shared" si="29"/>
        <v>9.8800331124485642E-3</v>
      </c>
      <c r="F218" s="16">
        <f t="shared" si="29"/>
        <v>9.4556481991636618E-3</v>
      </c>
      <c r="G218" s="150">
        <f t="shared" si="29"/>
        <v>9.4556481991636618E-3</v>
      </c>
      <c r="H218" s="123">
        <f t="shared" si="29"/>
        <v>1.2149751216076676E-2</v>
      </c>
      <c r="J218" s="56"/>
      <c r="K218" s="56"/>
      <c r="L218" s="56"/>
      <c r="M218" s="56"/>
      <c r="N218" s="56"/>
    </row>
    <row r="219" spans="2:14">
      <c r="B219" s="2" t="s">
        <v>70</v>
      </c>
      <c r="C219" s="2" t="s">
        <v>68</v>
      </c>
      <c r="D219" s="23" t="s">
        <v>71</v>
      </c>
      <c r="E219" s="16">
        <f t="shared" si="29"/>
        <v>-6.8338833480664662E-2</v>
      </c>
      <c r="F219" s="16">
        <f t="shared" si="29"/>
        <v>-6.540342126183897E-2</v>
      </c>
      <c r="G219" s="150">
        <f t="shared" si="29"/>
        <v>-6.540342126183897E-2</v>
      </c>
      <c r="H219" s="123">
        <f t="shared" si="29"/>
        <v>-8.4038162194093421E-2</v>
      </c>
      <c r="J219" s="56"/>
      <c r="K219" s="56"/>
      <c r="L219" s="56"/>
      <c r="M219" s="56"/>
      <c r="N219" s="56"/>
    </row>
    <row r="220" spans="2:14">
      <c r="E220" s="26"/>
      <c r="F220" s="26"/>
      <c r="G220" s="26"/>
      <c r="H220" s="124"/>
    </row>
    <row r="221" spans="2:14" ht="25.5">
      <c r="B221" s="2"/>
      <c r="C221" s="2"/>
      <c r="D221" s="2"/>
      <c r="E221" s="24" t="s">
        <v>50</v>
      </c>
      <c r="F221" s="24" t="s">
        <v>51</v>
      </c>
      <c r="G221" s="146" t="s">
        <v>52</v>
      </c>
      <c r="H221" s="117" t="s">
        <v>53</v>
      </c>
    </row>
    <row r="222" spans="2:14">
      <c r="B222" s="5" t="s">
        <v>55</v>
      </c>
      <c r="C222" s="5" t="s">
        <v>56</v>
      </c>
      <c r="D222" s="5" t="s">
        <v>57</v>
      </c>
      <c r="E222" s="22" t="s">
        <v>58</v>
      </c>
      <c r="F222" s="22" t="s">
        <v>59</v>
      </c>
      <c r="G222" s="147" t="s">
        <v>60</v>
      </c>
      <c r="H222" s="118" t="s">
        <v>61</v>
      </c>
      <c r="I222" t="s">
        <v>116</v>
      </c>
    </row>
    <row r="223" spans="2:14">
      <c r="B223" s="2" t="s">
        <v>64</v>
      </c>
      <c r="C223" s="2" t="s">
        <v>65</v>
      </c>
      <c r="D223" s="23" t="s">
        <v>66</v>
      </c>
      <c r="E223" s="71">
        <f>E123</f>
        <v>0.67130668339270549</v>
      </c>
      <c r="F223" s="71">
        <f t="shared" ref="E223:H228" si="30">F123</f>
        <v>0.50187424961166383</v>
      </c>
      <c r="G223" s="151">
        <f t="shared" si="30"/>
        <v>0.29947651496550837</v>
      </c>
      <c r="H223" s="126">
        <f t="shared" si="30"/>
        <v>0.27184883920865871</v>
      </c>
    </row>
    <row r="224" spans="2:14">
      <c r="B224" s="2" t="s">
        <v>64</v>
      </c>
      <c r="C224" s="2" t="s">
        <v>68</v>
      </c>
      <c r="D224" s="23" t="s">
        <v>66</v>
      </c>
      <c r="E224" s="71">
        <f t="shared" si="30"/>
        <v>0.66102623397853599</v>
      </c>
      <c r="F224" s="71">
        <f t="shared" si="30"/>
        <v>0.49040913012636406</v>
      </c>
      <c r="G224" s="151">
        <f t="shared" si="30"/>
        <v>0.28898894129034575</v>
      </c>
      <c r="H224" s="126">
        <f t="shared" si="30"/>
        <v>0.26749782012907947</v>
      </c>
    </row>
    <row r="225" spans="2:14">
      <c r="B225" s="2" t="s">
        <v>64</v>
      </c>
      <c r="C225" s="2" t="s">
        <v>69</v>
      </c>
      <c r="D225" s="23" t="s">
        <v>66</v>
      </c>
      <c r="E225" s="71">
        <f t="shared" si="30"/>
        <v>0.70705835819178253</v>
      </c>
      <c r="F225" s="71">
        <f t="shared" si="30"/>
        <v>0.5286098841339586</v>
      </c>
      <c r="G225" s="151">
        <f t="shared" si="30"/>
        <v>0.31544504829432135</v>
      </c>
      <c r="H225" s="126">
        <f t="shared" si="30"/>
        <v>0.2861701675995969</v>
      </c>
    </row>
    <row r="226" spans="2:14">
      <c r="B226" s="2" t="s">
        <v>70</v>
      </c>
      <c r="C226" s="2" t="s">
        <v>65</v>
      </c>
      <c r="D226" s="23" t="s">
        <v>66</v>
      </c>
      <c r="E226" s="71">
        <f t="shared" si="30"/>
        <v>0.17171611160289771</v>
      </c>
      <c r="F226" s="71">
        <f t="shared" si="30"/>
        <v>0.12812724363946909</v>
      </c>
      <c r="G226" s="151">
        <f t="shared" si="30"/>
        <v>7.7131792933646776E-2</v>
      </c>
      <c r="H226" s="126">
        <f t="shared" si="30"/>
        <v>7.0977437865495221E-2</v>
      </c>
    </row>
    <row r="227" spans="2:14">
      <c r="B227" s="2" t="s">
        <v>70</v>
      </c>
      <c r="C227" s="2" t="s">
        <v>68</v>
      </c>
      <c r="D227" s="23" t="s">
        <v>66</v>
      </c>
      <c r="E227" s="71">
        <f t="shared" si="30"/>
        <v>0.1767728464694106</v>
      </c>
      <c r="F227" s="71">
        <f t="shared" si="30"/>
        <v>0.13097226181368254</v>
      </c>
      <c r="G227" s="151">
        <f t="shared" si="30"/>
        <v>7.6295971282351868E-2</v>
      </c>
      <c r="H227" s="126">
        <f t="shared" si="30"/>
        <v>6.9256700704714097E-2</v>
      </c>
    </row>
    <row r="228" spans="2:14">
      <c r="B228" s="2" t="s">
        <v>70</v>
      </c>
      <c r="C228" s="2" t="s">
        <v>69</v>
      </c>
      <c r="D228" s="23" t="s">
        <v>66</v>
      </c>
      <c r="E228" s="71">
        <f t="shared" si="30"/>
        <v>0.18085892302542186</v>
      </c>
      <c r="F228" s="71">
        <f t="shared" si="30"/>
        <v>0.13495304450976214</v>
      </c>
      <c r="G228" s="151">
        <f t="shared" si="30"/>
        <v>8.1246107690384775E-2</v>
      </c>
      <c r="H228" s="126">
        <f t="shared" si="30"/>
        <v>7.4712707557498273E-2</v>
      </c>
    </row>
    <row r="229" spans="2:14">
      <c r="B229" s="2" t="s">
        <v>64</v>
      </c>
      <c r="C229" s="2" t="s">
        <v>65</v>
      </c>
      <c r="D229" s="23" t="s">
        <v>71</v>
      </c>
      <c r="E229" s="91">
        <f>E200</f>
        <v>0.53358877790530967</v>
      </c>
      <c r="F229" s="91">
        <f t="shared" ref="E229:H230" si="31">F200</f>
        <v>0.59005147068114383</v>
      </c>
      <c r="G229" s="157">
        <f t="shared" si="31"/>
        <v>0.59005147068114383</v>
      </c>
      <c r="H229" s="138">
        <f t="shared" si="31"/>
        <v>0.5968979015024013</v>
      </c>
      <c r="J229" s="92"/>
      <c r="K229" s="92"/>
      <c r="L229" s="92"/>
      <c r="M229" s="92"/>
      <c r="N229" s="92"/>
    </row>
    <row r="230" spans="2:14">
      <c r="B230" s="2" t="s">
        <v>64</v>
      </c>
      <c r="C230" s="2" t="s">
        <v>68</v>
      </c>
      <c r="D230" s="23" t="s">
        <v>71</v>
      </c>
      <c r="E230" s="91">
        <f t="shared" si="31"/>
        <v>0.53358877790530967</v>
      </c>
      <c r="F230" s="91">
        <f t="shared" si="31"/>
        <v>0.59005147068114383</v>
      </c>
      <c r="G230" s="157">
        <f t="shared" si="31"/>
        <v>0.59005147068114383</v>
      </c>
      <c r="H230" s="138">
        <f t="shared" si="31"/>
        <v>0.5968979015024013</v>
      </c>
      <c r="J230" s="92"/>
      <c r="K230" s="92"/>
      <c r="L230" s="92"/>
      <c r="M230" s="92"/>
      <c r="N230" s="92"/>
    </row>
    <row r="231" spans="2:14">
      <c r="B231" s="2" t="s">
        <v>64</v>
      </c>
      <c r="C231" s="2" t="s">
        <v>69</v>
      </c>
      <c r="D231" s="23" t="s">
        <v>71</v>
      </c>
      <c r="E231" s="71">
        <f>E131</f>
        <v>0.59173876084200938</v>
      </c>
      <c r="F231" s="71">
        <f>F131</f>
        <v>0.65255457980913822</v>
      </c>
      <c r="G231" s="151">
        <f>G131</f>
        <v>0.65255457980913822</v>
      </c>
      <c r="H231" s="126">
        <f>H131</f>
        <v>0.65793458631612822</v>
      </c>
      <c r="J231" s="92"/>
      <c r="K231" s="92"/>
      <c r="L231" s="92"/>
      <c r="M231" s="92"/>
      <c r="N231" s="92"/>
    </row>
    <row r="232" spans="2:14">
      <c r="B232" s="2" t="s">
        <v>70</v>
      </c>
      <c r="C232" s="2" t="s">
        <v>65</v>
      </c>
      <c r="D232" s="23" t="s">
        <v>71</v>
      </c>
      <c r="E232" s="91">
        <f t="shared" ref="E232:H233" si="32">E202</f>
        <v>0.2960099407671668</v>
      </c>
      <c r="F232" s="91">
        <f t="shared" si="32"/>
        <v>0.30185115163657439</v>
      </c>
      <c r="G232" s="157">
        <f t="shared" si="32"/>
        <v>0.30185115163657439</v>
      </c>
      <c r="H232" s="138">
        <f t="shared" si="32"/>
        <v>0.30953499655521177</v>
      </c>
      <c r="J232" s="92"/>
      <c r="K232" s="92"/>
      <c r="L232" s="92"/>
      <c r="M232" s="92"/>
      <c r="N232" s="92"/>
    </row>
    <row r="233" spans="2:14">
      <c r="B233" s="2" t="s">
        <v>70</v>
      </c>
      <c r="C233" s="2" t="s">
        <v>68</v>
      </c>
      <c r="D233" s="23" t="s">
        <v>71</v>
      </c>
      <c r="E233" s="91">
        <f t="shared" si="32"/>
        <v>0.2960099407671668</v>
      </c>
      <c r="F233" s="91">
        <f t="shared" si="32"/>
        <v>0.30185115163657439</v>
      </c>
      <c r="G233" s="157">
        <f t="shared" si="32"/>
        <v>0.30185115163657439</v>
      </c>
      <c r="H233" s="138">
        <f t="shared" si="32"/>
        <v>0.30953499655521177</v>
      </c>
      <c r="J233" s="92"/>
      <c r="K233" s="92"/>
      <c r="L233" s="92"/>
      <c r="M233" s="92"/>
      <c r="N233" s="92"/>
    </row>
    <row r="234" spans="2:14">
      <c r="B234" s="2" t="s">
        <v>70</v>
      </c>
      <c r="C234" s="2" t="s">
        <v>69</v>
      </c>
      <c r="D234" s="23" t="s">
        <v>71</v>
      </c>
      <c r="E234" s="71">
        <f>E134</f>
        <v>0.33665532873357967</v>
      </c>
      <c r="F234" s="71">
        <f>F134</f>
        <v>0.34466338219564474</v>
      </c>
      <c r="G234" s="151">
        <f>G134</f>
        <v>0.34466338219564474</v>
      </c>
      <c r="H234" s="126">
        <f>H134</f>
        <v>0.35109641757644183</v>
      </c>
      <c r="J234" s="92"/>
      <c r="K234" s="92"/>
      <c r="L234" s="92"/>
      <c r="M234" s="92"/>
      <c r="N234" s="92"/>
    </row>
    <row r="235" spans="2:14">
      <c r="E235" s="26"/>
      <c r="F235" s="26"/>
      <c r="G235" s="26"/>
      <c r="H235" s="124"/>
    </row>
    <row r="236" spans="2:14">
      <c r="B236" s="67" t="s">
        <v>72</v>
      </c>
      <c r="C236" s="68"/>
      <c r="D236" s="68"/>
      <c r="E236" s="68"/>
      <c r="F236" s="68"/>
      <c r="G236" s="68"/>
      <c r="H236" s="121"/>
    </row>
    <row r="237" spans="2:14" ht="25.5">
      <c r="B237" s="2"/>
      <c r="C237" s="2"/>
      <c r="D237" s="2"/>
      <c r="E237" s="24" t="s">
        <v>50</v>
      </c>
      <c r="F237" s="24" t="s">
        <v>51</v>
      </c>
      <c r="G237" s="146" t="s">
        <v>52</v>
      </c>
      <c r="H237" s="117" t="s">
        <v>53</v>
      </c>
    </row>
    <row r="238" spans="2:14">
      <c r="B238" s="5"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 t="s">
        <v>64</v>
      </c>
      <c r="C240" s="2" t="s">
        <v>65</v>
      </c>
      <c r="D240" s="23" t="s">
        <v>66</v>
      </c>
      <c r="E240" s="69">
        <f>(E223*'TDCV Values'!$C$4)</f>
        <v>1946.7893818388459</v>
      </c>
      <c r="F240" s="69">
        <f>(F223*'TDCV Values'!$C$4)</f>
        <v>1455.4353238738252</v>
      </c>
      <c r="G240" s="149">
        <f>(G223*'TDCV Values'!$C$4)</f>
        <v>868.4818933999743</v>
      </c>
      <c r="H240" s="122">
        <f>(H223*'TDCV Values'!$D$4)</f>
        <v>788.36163370511031</v>
      </c>
    </row>
    <row r="241" spans="2:14">
      <c r="B241" s="2" t="s">
        <v>64</v>
      </c>
      <c r="C241" s="2" t="s">
        <v>68</v>
      </c>
      <c r="D241" s="23" t="s">
        <v>66</v>
      </c>
      <c r="E241" s="69">
        <f>(E224*'TDCV Values'!$C$4)</f>
        <v>1916.9760785377543</v>
      </c>
      <c r="F241" s="69">
        <f>(F224*'TDCV Values'!$C$4)</f>
        <v>1422.1864773664558</v>
      </c>
      <c r="G241" s="149">
        <f>(G224*'TDCV Values'!$C$4)</f>
        <v>838.06792974200266</v>
      </c>
      <c r="H241" s="122">
        <f>(H224*'TDCV Values'!$D$4)</f>
        <v>775.74367837433044</v>
      </c>
    </row>
    <row r="242" spans="2:14">
      <c r="B242" s="2" t="s">
        <v>64</v>
      </c>
      <c r="C242" s="2" t="s">
        <v>69</v>
      </c>
      <c r="D242" s="23" t="s">
        <v>66</v>
      </c>
      <c r="E242" s="69">
        <f>(E225*'TDCV Values'!$C$4)</f>
        <v>2050.4692387561695</v>
      </c>
      <c r="F242" s="69">
        <f>(F225*'TDCV Values'!$C$4)</f>
        <v>1532.9686639884799</v>
      </c>
      <c r="G242" s="149">
        <f>(G225*'TDCV Values'!$C$4)</f>
        <v>914.79064005353189</v>
      </c>
      <c r="H242" s="122">
        <f>(H225*'TDCV Values'!$D$4)</f>
        <v>829.89348603883104</v>
      </c>
    </row>
    <row r="243" spans="2:14">
      <c r="B243" s="2" t="s">
        <v>70</v>
      </c>
      <c r="C243" s="2" t="s">
        <v>65</v>
      </c>
      <c r="D243" s="23" t="s">
        <v>66</v>
      </c>
      <c r="E243" s="69">
        <f>(E226*'TDCV Values'!$C$5)</f>
        <v>2060.5933392347724</v>
      </c>
      <c r="F243" s="69">
        <f>(F226*'TDCV Values'!$C$5)</f>
        <v>1537.5269236736292</v>
      </c>
      <c r="G243" s="149">
        <f>(G226*'TDCV Values'!$C$5)</f>
        <v>925.58151520376134</v>
      </c>
      <c r="H243" s="122">
        <f>(H226*'TDCV Values'!$D$5)</f>
        <v>851.72925438594268</v>
      </c>
    </row>
    <row r="244" spans="2:14">
      <c r="B244" s="2" t="s">
        <v>70</v>
      </c>
      <c r="C244" s="2" t="s">
        <v>68</v>
      </c>
      <c r="D244" s="23" t="s">
        <v>66</v>
      </c>
      <c r="E244" s="69">
        <f>(E227*'TDCV Values'!$C$5)</f>
        <v>2121.2741576329272</v>
      </c>
      <c r="F244" s="69">
        <f>(F227*'TDCV Values'!$C$5)</f>
        <v>1571.6671417641905</v>
      </c>
      <c r="G244" s="149">
        <f>(G227*'TDCV Values'!$C$5)</f>
        <v>915.55165538822246</v>
      </c>
      <c r="H244" s="122">
        <f>(H227*'TDCV Values'!$D$5)</f>
        <v>831.08040845656922</v>
      </c>
    </row>
    <row r="245" spans="2:14">
      <c r="B245" s="2" t="s">
        <v>70</v>
      </c>
      <c r="C245" s="2" t="s">
        <v>69</v>
      </c>
      <c r="D245" s="23" t="s">
        <v>66</v>
      </c>
      <c r="E245" s="69">
        <f>(E228*'TDCV Values'!$C$5)</f>
        <v>2170.3070763050623</v>
      </c>
      <c r="F245" s="69">
        <f>(F228*'TDCV Values'!$C$5)</f>
        <v>1619.4365341171458</v>
      </c>
      <c r="G245" s="149">
        <f>(G228*'TDCV Values'!$C$5)</f>
        <v>974.95329228461731</v>
      </c>
      <c r="H245" s="122">
        <f>(H228*'TDCV Values'!$D$5)</f>
        <v>896.55249068997932</v>
      </c>
    </row>
    <row r="246" spans="2:14">
      <c r="B246" s="241" t="s">
        <v>75</v>
      </c>
      <c r="C246" s="255"/>
      <c r="D246" s="255"/>
      <c r="E246" s="255"/>
      <c r="F246" s="255"/>
      <c r="G246" s="255"/>
      <c r="H246" s="255"/>
      <c r="I246" t="s">
        <v>76</v>
      </c>
    </row>
    <row r="247" spans="2:14">
      <c r="B247" s="2" t="s">
        <v>64</v>
      </c>
      <c r="C247" s="2" t="s">
        <v>65</v>
      </c>
      <c r="D247" s="23" t="s">
        <v>71</v>
      </c>
      <c r="E247" s="16">
        <f>E229*365</f>
        <v>194.75990393543802</v>
      </c>
      <c r="F247" s="16">
        <f t="shared" ref="F247:H248" si="33">F229*365</f>
        <v>215.36878679861749</v>
      </c>
      <c r="G247" s="150">
        <f t="shared" si="33"/>
        <v>215.36878679861749</v>
      </c>
      <c r="H247" s="123">
        <f t="shared" si="33"/>
        <v>217.86773404837646</v>
      </c>
      <c r="J247" s="56"/>
      <c r="K247" s="56"/>
      <c r="L247" s="56"/>
      <c r="M247" s="56"/>
      <c r="N247" s="56"/>
    </row>
    <row r="248" spans="2:14">
      <c r="B248" s="2" t="s">
        <v>64</v>
      </c>
      <c r="C248" s="2" t="s">
        <v>68</v>
      </c>
      <c r="D248" s="23" t="s">
        <v>71</v>
      </c>
      <c r="E248" s="16">
        <f>E230*365</f>
        <v>194.75990393543802</v>
      </c>
      <c r="F248" s="16">
        <f t="shared" si="33"/>
        <v>215.36878679861749</v>
      </c>
      <c r="G248" s="150">
        <f t="shared" si="33"/>
        <v>215.36878679861749</v>
      </c>
      <c r="H248" s="123">
        <f t="shared" si="33"/>
        <v>217.86773404837646</v>
      </c>
      <c r="J248" s="56"/>
      <c r="K248" s="56"/>
      <c r="L248" s="56"/>
      <c r="M248" s="56"/>
      <c r="N248" s="56"/>
    </row>
    <row r="249" spans="2:14">
      <c r="B249" s="2" t="s">
        <v>64</v>
      </c>
      <c r="C249" s="2" t="s">
        <v>69</v>
      </c>
      <c r="D249" s="23" t="s">
        <v>71</v>
      </c>
      <c r="E249" s="16">
        <f t="shared" ref="E249:H252" si="34">E231*365</f>
        <v>215.98464770733344</v>
      </c>
      <c r="F249" s="16">
        <f t="shared" si="34"/>
        <v>238.18242163033545</v>
      </c>
      <c r="G249" s="150">
        <f t="shared" si="34"/>
        <v>238.18242163033545</v>
      </c>
      <c r="H249" s="123">
        <f t="shared" si="34"/>
        <v>240.14612400538681</v>
      </c>
      <c r="J249" s="56"/>
      <c r="K249" s="56"/>
      <c r="L249" s="56"/>
      <c r="M249" s="56"/>
      <c r="N249" s="56"/>
    </row>
    <row r="250" spans="2:14">
      <c r="B250" s="2" t="s">
        <v>70</v>
      </c>
      <c r="C250" s="2" t="s">
        <v>65</v>
      </c>
      <c r="D250" s="23" t="s">
        <v>71</v>
      </c>
      <c r="E250" s="16">
        <f>E232*365</f>
        <v>108.04362838001589</v>
      </c>
      <c r="F250" s="16">
        <f t="shared" si="34"/>
        <v>110.17567034734965</v>
      </c>
      <c r="G250" s="150">
        <f t="shared" si="34"/>
        <v>110.17567034734965</v>
      </c>
      <c r="H250" s="123">
        <f t="shared" si="34"/>
        <v>112.9802737426523</v>
      </c>
      <c r="J250" s="56"/>
      <c r="K250" s="56"/>
      <c r="L250" s="56"/>
      <c r="M250" s="56"/>
      <c r="N250" s="56"/>
    </row>
    <row r="251" spans="2:14">
      <c r="B251" s="2" t="s">
        <v>70</v>
      </c>
      <c r="C251" s="2" t="s">
        <v>68</v>
      </c>
      <c r="D251" s="23" t="s">
        <v>71</v>
      </c>
      <c r="E251" s="16">
        <f>E233*365</f>
        <v>108.04362838001589</v>
      </c>
      <c r="F251" s="16">
        <f t="shared" si="34"/>
        <v>110.17567034734965</v>
      </c>
      <c r="G251" s="150">
        <f t="shared" si="34"/>
        <v>110.17567034734965</v>
      </c>
      <c r="H251" s="123">
        <f t="shared" si="34"/>
        <v>112.9802737426523</v>
      </c>
      <c r="J251" s="56"/>
      <c r="K251" s="56"/>
      <c r="L251" s="56"/>
      <c r="M251" s="56"/>
      <c r="N251" s="56"/>
    </row>
    <row r="252" spans="2:14">
      <c r="B252" s="2" t="s">
        <v>70</v>
      </c>
      <c r="C252" s="2" t="s">
        <v>69</v>
      </c>
      <c r="D252" s="23" t="s">
        <v>71</v>
      </c>
      <c r="E252" s="16">
        <f>E234*365</f>
        <v>122.87919498775658</v>
      </c>
      <c r="F252" s="16">
        <f t="shared" si="34"/>
        <v>125.80213450141034</v>
      </c>
      <c r="G252" s="150">
        <f t="shared" si="34"/>
        <v>125.80213450141034</v>
      </c>
      <c r="H252" s="123">
        <f t="shared" si="34"/>
        <v>128.15019241540128</v>
      </c>
      <c r="J252" s="56"/>
      <c r="K252" s="56"/>
      <c r="L252" s="56"/>
      <c r="M252" s="56"/>
      <c r="N252" s="56"/>
    </row>
    <row r="253" spans="2:14">
      <c r="B253" s="241" t="s">
        <v>77</v>
      </c>
      <c r="C253" s="242"/>
      <c r="D253" s="242"/>
      <c r="E253" s="242"/>
      <c r="F253" s="242"/>
      <c r="G253" s="242"/>
      <c r="H253" s="242"/>
      <c r="I253" t="s">
        <v>78</v>
      </c>
    </row>
    <row r="254" spans="2:14">
      <c r="B254" s="2" t="s">
        <v>64</v>
      </c>
      <c r="C254" s="2" t="s">
        <v>65</v>
      </c>
      <c r="D254" s="2"/>
      <c r="E254" s="16">
        <f>E240+E247</f>
        <v>2141.5492857742838</v>
      </c>
      <c r="F254" s="16">
        <f t="shared" ref="F254:H255" si="35">F240+F247</f>
        <v>1670.8041106724427</v>
      </c>
      <c r="G254" s="150">
        <f t="shared" si="35"/>
        <v>1083.8506801985918</v>
      </c>
      <c r="H254" s="123">
        <f t="shared" si="35"/>
        <v>1006.2293677534867</v>
      </c>
      <c r="J254" s="56"/>
      <c r="K254" s="56"/>
      <c r="L254" s="56"/>
      <c r="M254" s="56"/>
      <c r="N254" s="56"/>
    </row>
    <row r="255" spans="2:14">
      <c r="B255" s="2" t="s">
        <v>64</v>
      </c>
      <c r="C255" s="2" t="s">
        <v>68</v>
      </c>
      <c r="D255" s="2"/>
      <c r="E255" s="16">
        <f>E241+E248</f>
        <v>2111.7359824731925</v>
      </c>
      <c r="F255" s="16">
        <f t="shared" si="35"/>
        <v>1637.5552641650734</v>
      </c>
      <c r="G255" s="150">
        <f t="shared" si="35"/>
        <v>1053.4367165406202</v>
      </c>
      <c r="H255" s="123">
        <f t="shared" si="35"/>
        <v>993.61141242270696</v>
      </c>
      <c r="J255" s="56"/>
      <c r="K255" s="56"/>
      <c r="L255" s="56"/>
      <c r="M255" s="56"/>
      <c r="N255" s="56"/>
    </row>
    <row r="256" spans="2:14">
      <c r="B256" s="2" t="s">
        <v>64</v>
      </c>
      <c r="C256" s="2" t="s">
        <v>69</v>
      </c>
      <c r="D256" s="2"/>
      <c r="E256" s="16">
        <f t="shared" ref="E256:H259" si="36">E242+E249</f>
        <v>2266.4538864635028</v>
      </c>
      <c r="F256" s="16">
        <f t="shared" si="36"/>
        <v>1771.1510856188154</v>
      </c>
      <c r="G256" s="150">
        <f t="shared" si="36"/>
        <v>1152.9730616838674</v>
      </c>
      <c r="H256" s="123">
        <f>H242+H249</f>
        <v>1070.0396100442179</v>
      </c>
      <c r="J256" s="56"/>
      <c r="K256" s="56"/>
      <c r="L256" s="56"/>
      <c r="M256" s="56"/>
      <c r="N256" s="56"/>
    </row>
    <row r="257" spans="2:14">
      <c r="B257" s="2" t="s">
        <v>70</v>
      </c>
      <c r="C257" s="2" t="s">
        <v>65</v>
      </c>
      <c r="D257" s="2"/>
      <c r="E257" s="16">
        <f t="shared" si="36"/>
        <v>2168.6369676147883</v>
      </c>
      <c r="F257" s="16">
        <f t="shared" si="36"/>
        <v>1647.7025940209789</v>
      </c>
      <c r="G257" s="150">
        <f>G243+G250</f>
        <v>1035.757185551111</v>
      </c>
      <c r="H257" s="123">
        <f t="shared" si="36"/>
        <v>964.70952812859503</v>
      </c>
      <c r="J257" s="56"/>
      <c r="K257" s="56"/>
      <c r="L257" s="56"/>
      <c r="M257" s="56"/>
      <c r="N257" s="56"/>
    </row>
    <row r="258" spans="2:14">
      <c r="B258" s="2" t="s">
        <v>70</v>
      </c>
      <c r="C258" s="2" t="s">
        <v>68</v>
      </c>
      <c r="D258" s="2"/>
      <c r="E258" s="16">
        <f t="shared" si="36"/>
        <v>2229.3177860129431</v>
      </c>
      <c r="F258" s="16">
        <f t="shared" si="36"/>
        <v>1681.8428121115403</v>
      </c>
      <c r="G258" s="150">
        <f t="shared" si="36"/>
        <v>1025.7273257355721</v>
      </c>
      <c r="H258" s="123">
        <f t="shared" si="36"/>
        <v>944.06068219922156</v>
      </c>
      <c r="J258" s="56"/>
      <c r="K258" s="56"/>
      <c r="L258" s="56"/>
      <c r="M258" s="56"/>
      <c r="N258" s="56"/>
    </row>
    <row r="259" spans="2:14">
      <c r="B259" s="2" t="s">
        <v>70</v>
      </c>
      <c r="C259" s="2" t="s">
        <v>69</v>
      </c>
      <c r="D259" s="2"/>
      <c r="E259" s="16">
        <f>E245+E252</f>
        <v>2293.1862712928187</v>
      </c>
      <c r="F259" s="16">
        <f t="shared" si="36"/>
        <v>1745.2386686185562</v>
      </c>
      <c r="G259" s="150">
        <f t="shared" si="36"/>
        <v>1100.7554267860276</v>
      </c>
      <c r="H259" s="123">
        <f t="shared" si="36"/>
        <v>1024.7026831053806</v>
      </c>
      <c r="J259" s="56"/>
      <c r="K259" s="56"/>
      <c r="L259" s="56"/>
      <c r="M259" s="56"/>
      <c r="N259" s="56"/>
    </row>
    <row r="260" spans="2:14">
      <c r="B260" s="251" t="s">
        <v>77</v>
      </c>
      <c r="C260" s="251"/>
      <c r="D260" s="251"/>
      <c r="E260" s="251"/>
      <c r="F260" s="251"/>
      <c r="G260" s="251"/>
      <c r="H260" s="251"/>
      <c r="I260" t="s">
        <v>79</v>
      </c>
    </row>
    <row r="261" spans="2:14">
      <c r="B261" s="2" t="s">
        <v>80</v>
      </c>
      <c r="C261" s="2" t="s">
        <v>65</v>
      </c>
      <c r="D261" s="2"/>
      <c r="E261" s="16">
        <f>E254+E257</f>
        <v>4310.1862533890726</v>
      </c>
      <c r="F261" s="16">
        <f t="shared" ref="F261:H261" si="37">F254+F257</f>
        <v>3318.5067046934219</v>
      </c>
      <c r="G261" s="150">
        <f>G254+G257</f>
        <v>2119.6078657497028</v>
      </c>
      <c r="H261" s="123">
        <f t="shared" si="37"/>
        <v>1970.9388958820819</v>
      </c>
      <c r="J261" s="56"/>
      <c r="K261" s="56"/>
      <c r="L261" s="56"/>
      <c r="M261" s="56"/>
      <c r="N261" s="56"/>
    </row>
    <row r="262" spans="2:14">
      <c r="B262" s="2" t="s">
        <v>80</v>
      </c>
      <c r="C262" s="2" t="s">
        <v>68</v>
      </c>
      <c r="D262" s="2"/>
      <c r="E262" s="16">
        <f t="shared" ref="E262:H263" si="38">E255+E258</f>
        <v>4341.0537684861356</v>
      </c>
      <c r="F262" s="16">
        <f t="shared" si="38"/>
        <v>3319.3980762766137</v>
      </c>
      <c r="G262" s="150">
        <f>G255+G258</f>
        <v>2079.164042276192</v>
      </c>
      <c r="H262" s="123">
        <f t="shared" si="38"/>
        <v>1937.6720946219284</v>
      </c>
      <c r="J262" s="56"/>
      <c r="K262" s="56"/>
      <c r="L262" s="56"/>
      <c r="M262" s="56"/>
      <c r="N262" s="56"/>
    </row>
    <row r="263" spans="2:14">
      <c r="B263" s="2" t="s">
        <v>80</v>
      </c>
      <c r="C263" s="2" t="s">
        <v>69</v>
      </c>
      <c r="D263" s="2"/>
      <c r="E263" s="16">
        <f t="shared" si="38"/>
        <v>4559.6401577563211</v>
      </c>
      <c r="F263" s="16">
        <f t="shared" si="38"/>
        <v>3516.3897542373716</v>
      </c>
      <c r="G263" s="150">
        <f>G256+G259</f>
        <v>2253.7284884698947</v>
      </c>
      <c r="H263" s="123">
        <f t="shared" si="38"/>
        <v>2094.7422931495985</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
      <c r="C266" s="2"/>
      <c r="D266" s="2"/>
      <c r="E266" s="24" t="s">
        <v>50</v>
      </c>
      <c r="F266" s="24" t="s">
        <v>51</v>
      </c>
      <c r="G266" s="146" t="s">
        <v>52</v>
      </c>
      <c r="H266" s="117" t="s">
        <v>53</v>
      </c>
    </row>
    <row r="267" spans="2:14">
      <c r="B267" s="5"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 t="s">
        <v>64</v>
      </c>
      <c r="C269" s="2" t="s">
        <v>65</v>
      </c>
      <c r="D269" s="2"/>
      <c r="E269" s="69">
        <f t="shared" ref="E269:H274" si="39">E254-E38</f>
        <v>2.6127297258331055</v>
      </c>
      <c r="F269" s="69">
        <f t="shared" si="39"/>
        <v>2.6483064836322683</v>
      </c>
      <c r="G269" s="149">
        <f t="shared" si="39"/>
        <v>2.6483064836322683</v>
      </c>
      <c r="H269" s="122">
        <f t="shared" si="39"/>
        <v>3.6224185252200414</v>
      </c>
      <c r="J269" s="56"/>
      <c r="K269" s="56"/>
      <c r="L269" s="56"/>
      <c r="M269" s="56"/>
      <c r="N269" s="56"/>
    </row>
    <row r="270" spans="2:14">
      <c r="B270" s="2" t="s">
        <v>64</v>
      </c>
      <c r="C270" s="2" t="s">
        <v>68</v>
      </c>
      <c r="D270" s="2"/>
      <c r="E270" s="69">
        <f t="shared" si="39"/>
        <v>-15.721052028813119</v>
      </c>
      <c r="F270" s="69">
        <f t="shared" si="39"/>
        <v>-15.925238724725205</v>
      </c>
      <c r="G270" s="149">
        <f t="shared" si="39"/>
        <v>-15.925238724725205</v>
      </c>
      <c r="H270" s="122">
        <f t="shared" si="39"/>
        <v>-21.515987616001212</v>
      </c>
      <c r="J270" s="56"/>
      <c r="K270" s="56"/>
      <c r="L270" s="56"/>
      <c r="M270" s="56"/>
      <c r="N270" s="56"/>
    </row>
    <row r="271" spans="2:14">
      <c r="B271" s="2" t="s">
        <v>64</v>
      </c>
      <c r="C271" s="2" t="s">
        <v>69</v>
      </c>
      <c r="D271" s="2"/>
      <c r="E271" s="69">
        <f t="shared" si="39"/>
        <v>0.5429712935315365</v>
      </c>
      <c r="F271" s="69">
        <f t="shared" si="39"/>
        <v>0.5429712935315365</v>
      </c>
      <c r="G271" s="149">
        <f t="shared" si="39"/>
        <v>0.5429712935315365</v>
      </c>
      <c r="H271" s="122">
        <f t="shared" si="39"/>
        <v>0.5429712935315365</v>
      </c>
      <c r="J271" s="56"/>
      <c r="K271" s="56"/>
      <c r="L271" s="56"/>
      <c r="M271" s="56"/>
      <c r="N271" s="56"/>
    </row>
    <row r="272" spans="2:14">
      <c r="B272" s="2" t="s">
        <v>70</v>
      </c>
      <c r="C272" s="2" t="s">
        <v>65</v>
      </c>
      <c r="D272" s="2"/>
      <c r="E272" s="69">
        <f t="shared" si="39"/>
        <v>4.0726990109255894</v>
      </c>
      <c r="F272" s="69">
        <f t="shared" si="39"/>
        <v>3.9177985175765571</v>
      </c>
      <c r="G272" s="149">
        <f t="shared" si="39"/>
        <v>3.9177985175763297</v>
      </c>
      <c r="H272" s="122">
        <f t="shared" si="39"/>
        <v>4.9011461187496934</v>
      </c>
      <c r="J272" s="56"/>
      <c r="K272" s="56"/>
      <c r="L272" s="56"/>
      <c r="M272" s="56"/>
      <c r="N272" s="56"/>
    </row>
    <row r="273" spans="1:14">
      <c r="B273" s="2" t="s">
        <v>70</v>
      </c>
      <c r="C273" s="2" t="s">
        <v>68</v>
      </c>
      <c r="D273" s="2"/>
      <c r="E273" s="69">
        <f t="shared" si="39"/>
        <v>-28.862187295560943</v>
      </c>
      <c r="F273" s="69">
        <f t="shared" si="39"/>
        <v>-27.790761835689409</v>
      </c>
      <c r="G273" s="149">
        <f t="shared" si="39"/>
        <v>-27.790761835689636</v>
      </c>
      <c r="H273" s="122">
        <f t="shared" si="39"/>
        <v>-34.592442275962298</v>
      </c>
      <c r="J273" s="56"/>
      <c r="K273" s="56"/>
      <c r="L273" s="56"/>
      <c r="M273" s="56"/>
      <c r="N273" s="56"/>
    </row>
    <row r="274" spans="1:14">
      <c r="B274" s="2" t="s">
        <v>70</v>
      </c>
      <c r="C274" s="2" t="s">
        <v>69</v>
      </c>
      <c r="D274" s="2"/>
      <c r="E274" s="69">
        <f t="shared" si="39"/>
        <v>0.46648692488133747</v>
      </c>
      <c r="F274" s="69">
        <f t="shared" si="39"/>
        <v>0.46648692488179222</v>
      </c>
      <c r="G274" s="149">
        <f t="shared" si="39"/>
        <v>0.46648692488156485</v>
      </c>
      <c r="H274" s="122">
        <f t="shared" si="39"/>
        <v>0.46648692488179222</v>
      </c>
      <c r="J274" s="56"/>
      <c r="K274" s="56"/>
      <c r="L274" s="56"/>
      <c r="M274" s="56"/>
      <c r="N274" s="56"/>
    </row>
    <row r="275" spans="1:14">
      <c r="B275" s="251" t="s">
        <v>77</v>
      </c>
      <c r="C275" s="251"/>
      <c r="D275" s="251"/>
      <c r="E275" s="251"/>
      <c r="F275" s="251"/>
      <c r="G275" s="251"/>
      <c r="H275" s="251"/>
    </row>
    <row r="276" spans="1:14">
      <c r="B276" s="2" t="s">
        <v>80</v>
      </c>
      <c r="C276" s="2" t="s">
        <v>65</v>
      </c>
      <c r="D276" s="2"/>
      <c r="E276" s="16">
        <f>E269+E272</f>
        <v>6.6854287367586949</v>
      </c>
      <c r="F276" s="16">
        <f t="shared" ref="F276:H276" si="40">F269+F272</f>
        <v>6.5661050012088253</v>
      </c>
      <c r="G276" s="150">
        <f>G269+G272</f>
        <v>6.566105001208598</v>
      </c>
      <c r="H276" s="123">
        <f t="shared" si="40"/>
        <v>8.5235646439697348</v>
      </c>
      <c r="J276" s="56"/>
      <c r="K276" s="56"/>
      <c r="L276" s="56"/>
      <c r="M276" s="56"/>
      <c r="N276" s="56"/>
    </row>
    <row r="277" spans="1:14">
      <c r="B277" s="2" t="s">
        <v>80</v>
      </c>
      <c r="C277" s="2" t="s">
        <v>68</v>
      </c>
      <c r="D277" s="2"/>
      <c r="E277" s="16">
        <f t="shared" ref="E277:H278" si="41">E270+E273</f>
        <v>-44.583239324374063</v>
      </c>
      <c r="F277" s="16">
        <f t="shared" si="41"/>
        <v>-43.716000560414614</v>
      </c>
      <c r="G277" s="150">
        <f>G270+G273</f>
        <v>-43.716000560414841</v>
      </c>
      <c r="H277" s="123">
        <f t="shared" si="41"/>
        <v>-56.10842989196351</v>
      </c>
      <c r="J277" s="56"/>
      <c r="K277" s="56"/>
      <c r="L277" s="56"/>
      <c r="M277" s="56"/>
      <c r="N277" s="56"/>
    </row>
    <row r="278" spans="1:14">
      <c r="B278" s="2" t="s">
        <v>80</v>
      </c>
      <c r="C278" s="2" t="s">
        <v>69</v>
      </c>
      <c r="D278" s="2"/>
      <c r="E278" s="16">
        <f>E271+E274</f>
        <v>1.009458218412874</v>
      </c>
      <c r="F278" s="16">
        <f t="shared" si="41"/>
        <v>1.0094582184133287</v>
      </c>
      <c r="G278" s="150">
        <f>G271+G274</f>
        <v>1.0094582184131013</v>
      </c>
      <c r="H278" s="123">
        <f t="shared" si="41"/>
        <v>1.0094582184133287</v>
      </c>
      <c r="I278" s="18"/>
      <c r="J278" s="56"/>
      <c r="K278" s="56"/>
      <c r="L278" s="56"/>
      <c r="M278" s="56"/>
      <c r="N278" s="56"/>
    </row>
    <row r="279" spans="1:14">
      <c r="E279" s="26"/>
      <c r="F279" s="26"/>
      <c r="G279" s="26"/>
      <c r="H279" s="124"/>
      <c r="I279" s="94"/>
    </row>
    <row r="280" spans="1:14" s="65" customFormat="1">
      <c r="A280" s="65" t="s">
        <v>118</v>
      </c>
      <c r="E280" s="70"/>
      <c r="F280" s="70"/>
      <c r="G280" s="70"/>
      <c r="H280" s="125"/>
    </row>
    <row r="281" spans="1:14" s="8" customFormat="1">
      <c r="E281" s="57"/>
      <c r="F281" s="57"/>
      <c r="G281" s="57"/>
      <c r="H281" s="140"/>
      <c r="J281" s="95"/>
      <c r="K281" s="95"/>
      <c r="L281" s="95"/>
    </row>
    <row r="282" spans="1:14">
      <c r="B282" s="8" t="s">
        <v>119</v>
      </c>
      <c r="E282" s="26"/>
      <c r="F282" s="26"/>
      <c r="G282" s="26"/>
      <c r="H282" s="124"/>
      <c r="I282" s="96"/>
      <c r="J282" s="97"/>
      <c r="K282" s="97"/>
      <c r="L282" s="97"/>
    </row>
    <row r="283" spans="1:14" ht="25.5">
      <c r="B283" s="2"/>
      <c r="C283" s="2"/>
      <c r="D283" s="2"/>
      <c r="E283" s="24" t="s">
        <v>50</v>
      </c>
      <c r="F283" s="24" t="s">
        <v>51</v>
      </c>
      <c r="G283" s="146" t="s">
        <v>52</v>
      </c>
      <c r="H283" s="117" t="s">
        <v>53</v>
      </c>
      <c r="I283" s="96"/>
      <c r="J283" s="97"/>
      <c r="K283" s="97"/>
      <c r="L283" s="97"/>
    </row>
    <row r="284" spans="1:14">
      <c r="B284" s="5" t="s">
        <v>55</v>
      </c>
      <c r="C284" s="5" t="s">
        <v>93</v>
      </c>
      <c r="D284" s="5" t="s">
        <v>57</v>
      </c>
      <c r="E284" s="22" t="s">
        <v>58</v>
      </c>
      <c r="F284" s="22" t="s">
        <v>59</v>
      </c>
      <c r="G284" s="147" t="s">
        <v>60</v>
      </c>
      <c r="H284" s="118" t="s">
        <v>61</v>
      </c>
      <c r="I284" t="s">
        <v>120</v>
      </c>
    </row>
    <row r="285" spans="1:14">
      <c r="B285" s="2" t="s">
        <v>64</v>
      </c>
      <c r="C285" s="2" t="s">
        <v>65</v>
      </c>
      <c r="D285" s="2" t="s">
        <v>66</v>
      </c>
      <c r="E285" s="98">
        <f>'Regional Cap levels'!F751</f>
        <v>6.8293413319072509E-3</v>
      </c>
      <c r="F285" s="98">
        <f>'Regional Cap levels'!G751</f>
        <v>5.1070830920231019E-3</v>
      </c>
      <c r="G285" s="158">
        <f>'Regional Cap levels'!H751</f>
        <v>3.0503344328701811E-3</v>
      </c>
      <c r="H285" s="141">
        <f>'Regional Cap levels'!I751</f>
        <v>2.756662129855566E-3</v>
      </c>
      <c r="I285" s="99"/>
    </row>
    <row r="286" spans="1:14">
      <c r="B286" s="2" t="s">
        <v>64</v>
      </c>
      <c r="C286" s="2" t="s">
        <v>68</v>
      </c>
      <c r="D286" s="2" t="s">
        <v>66</v>
      </c>
      <c r="E286" s="100">
        <v>0</v>
      </c>
      <c r="F286" s="100">
        <v>0</v>
      </c>
      <c r="G286" s="159">
        <v>0</v>
      </c>
      <c r="H286" s="142">
        <v>0</v>
      </c>
      <c r="I286" s="99"/>
    </row>
    <row r="287" spans="1:14">
      <c r="B287" s="2" t="s">
        <v>64</v>
      </c>
      <c r="C287" s="2" t="s">
        <v>95</v>
      </c>
      <c r="D287" s="23" t="s">
        <v>66</v>
      </c>
      <c r="E287" s="98">
        <f>'Regional Cap levels'!F747</f>
        <v>2.6866084417880708E-2</v>
      </c>
      <c r="F287" s="98">
        <f>'Regional Cap levels'!G747</f>
        <v>2.0090857787174853E-2</v>
      </c>
      <c r="G287" s="158">
        <f>'Regional Cap levels'!H747</f>
        <v>1.1999772510033844E-2</v>
      </c>
      <c r="H287" s="141">
        <f>'Regional Cap levels'!I747</f>
        <v>1.0844489079240576E-2</v>
      </c>
      <c r="I287" s="99"/>
    </row>
    <row r="288" spans="1:14">
      <c r="B288" s="2" t="s">
        <v>70</v>
      </c>
      <c r="C288" s="2" t="s">
        <v>65</v>
      </c>
      <c r="D288" s="2" t="s">
        <v>66</v>
      </c>
      <c r="E288" s="98">
        <f>'Regional Cap levels'!F753</f>
        <v>1.6298209969378696E-3</v>
      </c>
      <c r="F288" s="98">
        <f>'Regional Cap levels'!G753</f>
        <v>1.2167847574667602E-3</v>
      </c>
      <c r="G288" s="158">
        <f>'Regional Cap levels'!H753</f>
        <v>7.3342829340470835E-4</v>
      </c>
      <c r="H288" s="141">
        <f>'Regional Cap levels'!I753</f>
        <v>2.598555312379736E-3</v>
      </c>
      <c r="I288" s="99"/>
    </row>
    <row r="289" spans="2:10">
      <c r="B289" s="2" t="s">
        <v>70</v>
      </c>
      <c r="C289" s="2" t="s">
        <v>68</v>
      </c>
      <c r="D289" s="2" t="s">
        <v>66</v>
      </c>
      <c r="E289" s="100">
        <v>0</v>
      </c>
      <c r="F289" s="100">
        <v>0</v>
      </c>
      <c r="G289" s="159">
        <v>0</v>
      </c>
      <c r="H289" s="142">
        <v>0</v>
      </c>
      <c r="I289" s="99"/>
    </row>
    <row r="290" spans="2:10">
      <c r="B290" s="2" t="s">
        <v>70</v>
      </c>
      <c r="C290" s="2" t="s">
        <v>95</v>
      </c>
      <c r="D290" s="23" t="s">
        <v>66</v>
      </c>
      <c r="E290" s="98">
        <f>'Regional Cap levels'!F749</f>
        <v>6.7570352018517209E-3</v>
      </c>
      <c r="F290" s="98">
        <f>'Regional Cap levels'!G749</f>
        <v>5.0446383098063201E-3</v>
      </c>
      <c r="G290" s="158">
        <f>'Regional Cap levels'!H749</f>
        <v>3.0407025102024542E-3</v>
      </c>
      <c r="H290" s="141">
        <f>'Regional Cap levels'!I749</f>
        <v>2.7830991988978867E-3</v>
      </c>
      <c r="I290" s="99"/>
    </row>
    <row r="291" spans="2:10">
      <c r="B291" s="2" t="s">
        <v>64</v>
      </c>
      <c r="C291" s="2" t="s">
        <v>65</v>
      </c>
      <c r="D291" s="2" t="s">
        <v>71</v>
      </c>
      <c r="E291" s="98">
        <f>'Regional Cap levels'!F752</f>
        <v>5.2735622174710471E-3</v>
      </c>
      <c r="F291" s="98">
        <f>'Regional Cap levels'!G752</f>
        <v>5.8481687444927001E-3</v>
      </c>
      <c r="G291" s="158">
        <f>'Regional Cap levels'!H752</f>
        <v>5.8481687444927001E-3</v>
      </c>
      <c r="H291" s="141">
        <f>'Regional Cap levels'!I752</f>
        <v>5.8584596080987301E-3</v>
      </c>
      <c r="I291" s="99"/>
    </row>
    <row r="292" spans="2:10">
      <c r="B292" s="2" t="s">
        <v>64</v>
      </c>
      <c r="C292" s="2" t="s">
        <v>68</v>
      </c>
      <c r="D292" s="2" t="s">
        <v>71</v>
      </c>
      <c r="E292" s="100">
        <v>0</v>
      </c>
      <c r="F292" s="100">
        <v>0</v>
      </c>
      <c r="G292" s="159">
        <v>0</v>
      </c>
      <c r="H292" s="142">
        <v>0</v>
      </c>
      <c r="I292" s="99"/>
    </row>
    <row r="293" spans="2:10">
      <c r="B293" s="2" t="s">
        <v>64</v>
      </c>
      <c r="C293" s="2" t="s">
        <v>95</v>
      </c>
      <c r="D293" s="23" t="s">
        <v>71</v>
      </c>
      <c r="E293" s="98">
        <f>'Regional Cap levels'!F748</f>
        <v>2.0745773396269231E-2</v>
      </c>
      <c r="F293" s="98">
        <f>'Regional Cap levels'!G748</f>
        <v>2.3006229670420306E-2</v>
      </c>
      <c r="G293" s="158">
        <f>'Regional Cap levels'!H748</f>
        <v>2.3006229670420306E-2</v>
      </c>
      <c r="H293" s="141">
        <f>'Regional Cap levels'!I748</f>
        <v>2.3046713107539016E-2</v>
      </c>
      <c r="I293" s="99"/>
    </row>
    <row r="294" spans="2:10">
      <c r="B294" s="2" t="s">
        <v>70</v>
      </c>
      <c r="C294" s="2" t="s">
        <v>65</v>
      </c>
      <c r="D294" s="2" t="s">
        <v>71</v>
      </c>
      <c r="E294" s="98">
        <f>'Regional Cap levels'!F754</f>
        <v>2.5940103363497921E-3</v>
      </c>
      <c r="F294" s="98">
        <f>'Regional Cap levels'!G754</f>
        <v>2.6491784412743242E-3</v>
      </c>
      <c r="G294" s="158">
        <f>'Regional Cap levels'!H754</f>
        <v>2.6491784412743242E-3</v>
      </c>
      <c r="H294" s="141">
        <f>'Regional Cap levels'!I754</f>
        <v>2.6769511264842561E-3</v>
      </c>
      <c r="I294" s="99"/>
    </row>
    <row r="295" spans="2:10">
      <c r="B295" s="2" t="s">
        <v>70</v>
      </c>
      <c r="C295" s="2" t="s">
        <v>68</v>
      </c>
      <c r="D295" s="2" t="s">
        <v>71</v>
      </c>
      <c r="E295" s="100">
        <v>0</v>
      </c>
      <c r="F295" s="100">
        <v>0</v>
      </c>
      <c r="G295" s="159">
        <v>0</v>
      </c>
      <c r="H295" s="142">
        <v>0</v>
      </c>
      <c r="I295" s="99"/>
    </row>
    <row r="296" spans="2:10">
      <c r="B296" s="2" t="s">
        <v>70</v>
      </c>
      <c r="C296" s="2" t="s">
        <v>95</v>
      </c>
      <c r="D296" s="23" t="s">
        <v>71</v>
      </c>
      <c r="E296" s="98">
        <f>'Regional Cap levels'!F750</f>
        <v>1.0754444316041011E-2</v>
      </c>
      <c r="F296" s="98">
        <f>'Regional Cap levels'!G750</f>
        <v>1.0983164419472545E-2</v>
      </c>
      <c r="G296" s="158">
        <f>'Regional Cap levels'!H750</f>
        <v>1.0983164419472545E-2</v>
      </c>
      <c r="H296" s="141">
        <f>'Regional Cap levels'!I750</f>
        <v>1.1098306519105592E-2</v>
      </c>
      <c r="I296" s="99"/>
    </row>
    <row r="297" spans="2:10" s="8" customFormat="1">
      <c r="E297" s="57"/>
      <c r="F297" s="57"/>
      <c r="G297" s="57"/>
      <c r="H297" s="140"/>
      <c r="I297" s="101"/>
      <c r="J297" s="102"/>
    </row>
    <row r="298" spans="2:10">
      <c r="B298" s="8" t="s">
        <v>121</v>
      </c>
      <c r="D298" s="12"/>
      <c r="E298" s="52"/>
      <c r="F298" s="52"/>
      <c r="G298" s="52"/>
      <c r="H298" s="143"/>
      <c r="I298" s="96"/>
    </row>
    <row r="299" spans="2:10" ht="25.5">
      <c r="B299" s="2"/>
      <c r="C299" s="2"/>
      <c r="D299" s="2"/>
      <c r="E299" s="24" t="s">
        <v>50</v>
      </c>
      <c r="F299" s="24" t="s">
        <v>51</v>
      </c>
      <c r="G299" s="146" t="s">
        <v>52</v>
      </c>
      <c r="H299" s="117" t="s">
        <v>53</v>
      </c>
      <c r="I299" s="96"/>
    </row>
    <row r="300" spans="2:10">
      <c r="B300" s="5" t="s">
        <v>55</v>
      </c>
      <c r="C300" s="5" t="s">
        <v>93</v>
      </c>
      <c r="D300" s="5" t="s">
        <v>57</v>
      </c>
      <c r="E300" s="22" t="s">
        <v>58</v>
      </c>
      <c r="F300" s="22" t="s">
        <v>59</v>
      </c>
      <c r="G300" s="147" t="s">
        <v>60</v>
      </c>
      <c r="H300" s="118" t="s">
        <v>61</v>
      </c>
      <c r="I300" t="s">
        <v>122</v>
      </c>
    </row>
    <row r="301" spans="2:10">
      <c r="B301" s="2" t="s">
        <v>64</v>
      </c>
      <c r="C301" s="2" t="s">
        <v>65</v>
      </c>
      <c r="D301" s="2" t="s">
        <v>66</v>
      </c>
      <c r="E301" s="51">
        <f>E223-E285</f>
        <v>0.66447734206079823</v>
      </c>
      <c r="F301" s="51">
        <f t="shared" ref="F301:H302" si="42">F223-F285</f>
        <v>0.4967671665196407</v>
      </c>
      <c r="G301" s="160">
        <f t="shared" si="42"/>
        <v>0.29642618053263819</v>
      </c>
      <c r="H301" s="144">
        <f t="shared" si="42"/>
        <v>0.26909217707880312</v>
      </c>
    </row>
    <row r="302" spans="2:10">
      <c r="B302" s="2" t="s">
        <v>64</v>
      </c>
      <c r="C302" s="2" t="s">
        <v>68</v>
      </c>
      <c r="D302" s="2" t="s">
        <v>66</v>
      </c>
      <c r="E302" s="51">
        <f>E224-E286</f>
        <v>0.66102623397853599</v>
      </c>
      <c r="F302" s="51">
        <f t="shared" si="42"/>
        <v>0.49040913012636406</v>
      </c>
      <c r="G302" s="160">
        <f t="shared" si="42"/>
        <v>0.28898894129034575</v>
      </c>
      <c r="H302" s="144">
        <f t="shared" si="42"/>
        <v>0.26749782012907947</v>
      </c>
    </row>
    <row r="303" spans="2:10">
      <c r="B303" s="2" t="s">
        <v>64</v>
      </c>
      <c r="C303" s="2" t="s">
        <v>95</v>
      </c>
      <c r="D303" s="23" t="s">
        <v>66</v>
      </c>
      <c r="E303" s="51">
        <f t="shared" ref="E303:H312" si="43">E225-E287</f>
        <v>0.68019227377390179</v>
      </c>
      <c r="F303" s="51">
        <f t="shared" si="43"/>
        <v>0.5085190263467837</v>
      </c>
      <c r="G303" s="160">
        <f t="shared" si="43"/>
        <v>0.30344527578428748</v>
      </c>
      <c r="H303" s="144">
        <f t="shared" si="43"/>
        <v>0.27532567852035633</v>
      </c>
    </row>
    <row r="304" spans="2:10">
      <c r="B304" s="2" t="s">
        <v>70</v>
      </c>
      <c r="C304" s="2" t="s">
        <v>65</v>
      </c>
      <c r="D304" s="2" t="s">
        <v>66</v>
      </c>
      <c r="E304" s="51">
        <f t="shared" si="43"/>
        <v>0.17008629060595984</v>
      </c>
      <c r="F304" s="51">
        <f t="shared" si="43"/>
        <v>0.12691045888200234</v>
      </c>
      <c r="G304" s="160">
        <f t="shared" si="43"/>
        <v>7.6398364640242064E-2</v>
      </c>
      <c r="H304" s="144">
        <f t="shared" si="43"/>
        <v>6.8378882553115486E-2</v>
      </c>
    </row>
    <row r="305" spans="2:21">
      <c r="B305" s="2" t="s">
        <v>70</v>
      </c>
      <c r="C305" s="2" t="s">
        <v>68</v>
      </c>
      <c r="D305" s="2" t="s">
        <v>66</v>
      </c>
      <c r="E305" s="51">
        <f t="shared" si="43"/>
        <v>0.1767728464694106</v>
      </c>
      <c r="F305" s="51">
        <f t="shared" si="43"/>
        <v>0.13097226181368254</v>
      </c>
      <c r="G305" s="160">
        <f t="shared" si="43"/>
        <v>7.6295971282351868E-2</v>
      </c>
      <c r="H305" s="144">
        <f t="shared" si="43"/>
        <v>6.9256700704714097E-2</v>
      </c>
    </row>
    <row r="306" spans="2:21">
      <c r="B306" s="2" t="s">
        <v>70</v>
      </c>
      <c r="C306" s="2" t="s">
        <v>95</v>
      </c>
      <c r="D306" s="23" t="s">
        <v>66</v>
      </c>
      <c r="E306" s="51">
        <f t="shared" si="43"/>
        <v>0.17410188782357014</v>
      </c>
      <c r="F306" s="51">
        <f t="shared" si="43"/>
        <v>0.12990840619995583</v>
      </c>
      <c r="G306" s="160">
        <f t="shared" si="43"/>
        <v>7.8205405180182319E-2</v>
      </c>
      <c r="H306" s="144">
        <f t="shared" si="43"/>
        <v>7.1929608358600391E-2</v>
      </c>
    </row>
    <row r="307" spans="2:21">
      <c r="B307" s="2" t="s">
        <v>64</v>
      </c>
      <c r="C307" s="2" t="s">
        <v>65</v>
      </c>
      <c r="D307" s="2" t="s">
        <v>71</v>
      </c>
      <c r="E307" s="51">
        <f>E229-E291</f>
        <v>0.52831521568783868</v>
      </c>
      <c r="F307" s="51">
        <f t="shared" si="43"/>
        <v>0.58420330193665115</v>
      </c>
      <c r="G307" s="160">
        <f t="shared" si="43"/>
        <v>0.58420330193665115</v>
      </c>
      <c r="H307" s="144">
        <f t="shared" si="43"/>
        <v>0.59103944189430258</v>
      </c>
      <c r="J307" s="103"/>
      <c r="K307" s="103"/>
      <c r="L307" s="103"/>
      <c r="M307" s="103"/>
      <c r="N307" s="103"/>
    </row>
    <row r="308" spans="2:21">
      <c r="B308" s="2" t="s">
        <v>64</v>
      </c>
      <c r="C308" s="2" t="s">
        <v>68</v>
      </c>
      <c r="D308" s="2" t="s">
        <v>71</v>
      </c>
      <c r="E308" s="51">
        <f>E230-E292</f>
        <v>0.53358877790530967</v>
      </c>
      <c r="F308" s="51">
        <f t="shared" si="43"/>
        <v>0.59005147068114383</v>
      </c>
      <c r="G308" s="160">
        <f t="shared" si="43"/>
        <v>0.59005147068114383</v>
      </c>
      <c r="H308" s="144">
        <f t="shared" si="43"/>
        <v>0.5968979015024013</v>
      </c>
      <c r="J308" s="103"/>
      <c r="K308" s="103"/>
      <c r="L308" s="103"/>
      <c r="M308" s="103"/>
      <c r="N308" s="103"/>
    </row>
    <row r="309" spans="2:21">
      <c r="B309" s="2" t="s">
        <v>64</v>
      </c>
      <c r="C309" s="2" t="s">
        <v>95</v>
      </c>
      <c r="D309" s="23" t="s">
        <v>71</v>
      </c>
      <c r="E309" s="51">
        <f t="shared" si="43"/>
        <v>0.57099298744574012</v>
      </c>
      <c r="F309" s="51">
        <f t="shared" si="43"/>
        <v>0.6295483501387179</v>
      </c>
      <c r="G309" s="160">
        <f t="shared" si="43"/>
        <v>0.6295483501387179</v>
      </c>
      <c r="H309" s="144">
        <f t="shared" si="43"/>
        <v>0.63488787320858919</v>
      </c>
      <c r="J309" s="103"/>
      <c r="K309" s="103"/>
      <c r="L309" s="103"/>
      <c r="M309" s="103"/>
      <c r="N309" s="103"/>
    </row>
    <row r="310" spans="2:21">
      <c r="B310" s="2" t="s">
        <v>70</v>
      </c>
      <c r="C310" s="2" t="s">
        <v>65</v>
      </c>
      <c r="D310" s="2" t="s">
        <v>71</v>
      </c>
      <c r="E310" s="51">
        <f t="shared" si="43"/>
        <v>0.29341593043081698</v>
      </c>
      <c r="F310" s="51">
        <f t="shared" si="43"/>
        <v>0.29920197319530006</v>
      </c>
      <c r="G310" s="160">
        <f t="shared" si="43"/>
        <v>0.29920197319530006</v>
      </c>
      <c r="H310" s="144">
        <f t="shared" si="43"/>
        <v>0.30685804542872752</v>
      </c>
      <c r="J310" s="103"/>
      <c r="K310" s="103"/>
      <c r="L310" s="103"/>
      <c r="M310" s="103"/>
      <c r="N310" s="103"/>
    </row>
    <row r="311" spans="2:21">
      <c r="B311" s="2" t="s">
        <v>70</v>
      </c>
      <c r="C311" s="2" t="s">
        <v>68</v>
      </c>
      <c r="D311" s="2" t="s">
        <v>71</v>
      </c>
      <c r="E311" s="51">
        <f t="shared" si="43"/>
        <v>0.2960099407671668</v>
      </c>
      <c r="F311" s="51">
        <f t="shared" si="43"/>
        <v>0.30185115163657439</v>
      </c>
      <c r="G311" s="160">
        <f t="shared" si="43"/>
        <v>0.30185115163657439</v>
      </c>
      <c r="H311" s="144">
        <f t="shared" si="43"/>
        <v>0.30953499655521177</v>
      </c>
      <c r="J311" s="103"/>
      <c r="K311" s="103"/>
      <c r="L311" s="103"/>
      <c r="M311" s="103"/>
      <c r="N311" s="103"/>
    </row>
    <row r="312" spans="2:21">
      <c r="B312" s="2" t="s">
        <v>70</v>
      </c>
      <c r="C312" s="2" t="s">
        <v>95</v>
      </c>
      <c r="D312" s="23" t="s">
        <v>71</v>
      </c>
      <c r="E312" s="51">
        <f t="shared" si="43"/>
        <v>0.32590088441753867</v>
      </c>
      <c r="F312" s="51">
        <f t="shared" si="43"/>
        <v>0.33368021777617218</v>
      </c>
      <c r="G312" s="160">
        <f t="shared" si="43"/>
        <v>0.33368021777617218</v>
      </c>
      <c r="H312" s="144">
        <f t="shared" si="43"/>
        <v>0.33999811105733624</v>
      </c>
      <c r="J312" s="103"/>
      <c r="K312" s="103"/>
      <c r="L312" s="103"/>
      <c r="M312" s="103"/>
      <c r="N312" s="103"/>
    </row>
    <row r="313" spans="2:21">
      <c r="E313" s="26"/>
      <c r="F313" s="26"/>
      <c r="G313" s="26"/>
      <c r="H313" s="124"/>
      <c r="I313" s="8"/>
    </row>
    <row r="314" spans="2:21">
      <c r="B314" s="104" t="s">
        <v>123</v>
      </c>
      <c r="C314" s="68"/>
      <c r="D314" s="68"/>
      <c r="E314" s="68"/>
      <c r="F314" s="105"/>
      <c r="G314" s="68"/>
      <c r="H314" s="121"/>
      <c r="I314" s="96"/>
    </row>
    <row r="315" spans="2:21" ht="25.5">
      <c r="B315" s="2"/>
      <c r="C315" s="2"/>
      <c r="D315" s="2"/>
      <c r="E315" s="24" t="s">
        <v>50</v>
      </c>
      <c r="F315" s="24" t="s">
        <v>51</v>
      </c>
      <c r="G315" s="146" t="s">
        <v>52</v>
      </c>
      <c r="H315" s="117" t="s">
        <v>53</v>
      </c>
      <c r="I315" s="96"/>
    </row>
    <row r="316" spans="2:21">
      <c r="B316" s="5" t="s">
        <v>55</v>
      </c>
      <c r="C316" s="5" t="s">
        <v>56</v>
      </c>
      <c r="D316" s="5" t="s">
        <v>57</v>
      </c>
      <c r="E316" s="22" t="s">
        <v>58</v>
      </c>
      <c r="F316" s="22" t="s">
        <v>59</v>
      </c>
      <c r="G316" s="147" t="s">
        <v>60</v>
      </c>
      <c r="H316" s="118" t="s">
        <v>61</v>
      </c>
      <c r="I316" t="s">
        <v>124</v>
      </c>
      <c r="P316" s="106"/>
    </row>
    <row r="317" spans="2:21">
      <c r="B317" s="2" t="s">
        <v>64</v>
      </c>
      <c r="C317" s="2" t="s">
        <v>65</v>
      </c>
      <c r="D317" s="23" t="s">
        <v>66</v>
      </c>
      <c r="E317" s="16">
        <f>(('Customer Numbers - Southern Wes'!$D$16*E$285)+('Customer Numbers - Southern Wes'!$D$17*E$286)+('Customer Numbers - Southern Wes'!$D$18*E$287))</f>
        <v>9.2998755481830866E-3</v>
      </c>
      <c r="F317" s="16">
        <f>(('Customer Numbers - Southern Wes'!$D$16*F$285)+('Customer Numbers - Southern Wes'!$D$17*F$286)+('Customer Numbers - Southern Wes'!$D$18*F$287))</f>
        <v>6.9545853489769525E-3</v>
      </c>
      <c r="G317" s="150">
        <f>(('Customer Numbers - Southern Wes'!$D$16*G$285)+('Customer Numbers - Southern Wes'!$D$17*G$286)+('Customer Numbers - Southern Wes'!$D$18*G$287))</f>
        <v>4.1538018422792727E-3</v>
      </c>
      <c r="H317" s="123">
        <f>(('Customer Numbers - Southern Wes'!$D$16*H$285)+('Customer Numbers - Southern Wes'!$D$17*H$286)+('Customer Numbers - Southern Wes'!$D$18*H$287))</f>
        <v>3.7538927240713085E-3</v>
      </c>
      <c r="I317" s="99"/>
      <c r="J317" s="56"/>
      <c r="K317" s="56"/>
      <c r="L317" s="56"/>
      <c r="M317" s="56"/>
      <c r="N317" s="56"/>
      <c r="O317" s="11"/>
      <c r="P317" s="56"/>
      <c r="Q317" s="56"/>
      <c r="R317" s="56"/>
      <c r="S317" s="56"/>
      <c r="T317" s="56"/>
      <c r="U317" s="107"/>
    </row>
    <row r="318" spans="2:21">
      <c r="B318" s="2" t="s">
        <v>64</v>
      </c>
      <c r="C318" s="2" t="s">
        <v>68</v>
      </c>
      <c r="D318" s="23" t="s">
        <v>66</v>
      </c>
      <c r="E318" s="16">
        <f>(('Customer Numbers - Southern Wes'!$D$16*E$285)+('Customer Numbers - Southern Wes'!$D$17*E$286)+('Customer Numbers - Southern Wes'!$D$18*E$287))</f>
        <v>9.2998755481830866E-3</v>
      </c>
      <c r="F318" s="16">
        <f>(('Customer Numbers - Southern Wes'!$D$16*F$285)+('Customer Numbers - Southern Wes'!$D$17*F$286)+('Customer Numbers - Southern Wes'!$D$18*F$287))</f>
        <v>6.9545853489769525E-3</v>
      </c>
      <c r="G318" s="150">
        <f>(('Customer Numbers - Southern Wes'!$D$16*G$285)+('Customer Numbers - Southern Wes'!$D$17*G$286)+('Customer Numbers - Southern Wes'!$D$18*G$287))</f>
        <v>4.1538018422792727E-3</v>
      </c>
      <c r="H318" s="123">
        <f>(('Customer Numbers - Southern Wes'!$D$16*H$285)+('Customer Numbers - Southern Wes'!$D$17*H$286)+('Customer Numbers - Southern Wes'!$D$18*H$287))</f>
        <v>3.7538927240713085E-3</v>
      </c>
      <c r="I318" s="99"/>
      <c r="J318" s="56"/>
      <c r="K318" s="56"/>
      <c r="L318" s="56"/>
      <c r="M318" s="56"/>
      <c r="N318" s="56"/>
      <c r="O318" s="11"/>
      <c r="P318" s="56"/>
      <c r="Q318" s="56"/>
      <c r="R318" s="56"/>
      <c r="S318" s="56"/>
      <c r="T318" s="56"/>
      <c r="U318" s="107"/>
    </row>
    <row r="319" spans="2:21">
      <c r="B319" s="2" t="s">
        <v>64</v>
      </c>
      <c r="C319" s="2" t="s">
        <v>69</v>
      </c>
      <c r="D319" s="23" t="s">
        <v>66</v>
      </c>
      <c r="E319" s="16">
        <f>(('Customer Numbers - Southern Wes'!$D$16*E$285)+('Customer Numbers - Southern Wes'!$D$17*E$286)+('Customer Numbers - Southern Wes'!$D$18*E$287))</f>
        <v>9.2998755481830866E-3</v>
      </c>
      <c r="F319" s="16">
        <f>(('Customer Numbers - Southern Wes'!$D$16*F$285)+('Customer Numbers - Southern Wes'!$D$17*F$286)+('Customer Numbers - Southern Wes'!$D$18*F$287))</f>
        <v>6.9545853489769525E-3</v>
      </c>
      <c r="G319" s="150">
        <f>(('Customer Numbers - Southern Wes'!$D$16*G$285)+('Customer Numbers - Southern Wes'!$D$17*G$286)+('Customer Numbers - Southern Wes'!$D$18*G$287))</f>
        <v>4.1538018422792727E-3</v>
      </c>
      <c r="H319" s="123">
        <f>(('Customer Numbers - Southern Wes'!$D$16*H$285)+('Customer Numbers - Southern Wes'!$D$17*H$286)+('Customer Numbers - Southern Wes'!$D$18*H$287))</f>
        <v>3.7538927240713085E-3</v>
      </c>
      <c r="I319" s="99"/>
      <c r="J319" s="56"/>
      <c r="K319" s="56"/>
      <c r="L319" s="56"/>
      <c r="M319" s="56"/>
      <c r="N319" s="56"/>
      <c r="O319" s="11"/>
      <c r="P319" s="56"/>
      <c r="Q319" s="56"/>
      <c r="R319" s="56"/>
      <c r="S319" s="56"/>
      <c r="T319" s="56"/>
      <c r="U319" s="107"/>
    </row>
    <row r="320" spans="2:21">
      <c r="B320" s="2" t="s">
        <v>70</v>
      </c>
      <c r="C320" s="2" t="s">
        <v>65</v>
      </c>
      <c r="D320" s="23" t="s">
        <v>66</v>
      </c>
      <c r="E320" s="16">
        <f>(('Customer Numbers - Southern Wes'!$D$21*E$288)+('Customer Numbers - Southern Wes'!$D$22*E$289)+('Customer Numbers - Southern Wes'!$D$23*E$290))</f>
        <v>2.2654339421441898E-3</v>
      </c>
      <c r="F320" s="16">
        <f>(('Customer Numbers - Southern Wes'!$D$21*F$288)+('Customer Numbers - Southern Wes'!$D$22*F$289)+('Customer Numbers - Southern Wes'!$D$23*F$290))</f>
        <v>1.6913179392264058E-3</v>
      </c>
      <c r="G320" s="150">
        <f>(('Customer Numbers - Southern Wes'!$D$21*G$288)+('Customer Numbers - Southern Wes'!$D$22*G$289)+('Customer Numbers - Southern Wes'!$D$23*G$290))</f>
        <v>1.0194575681192141E-3</v>
      </c>
      <c r="H320" s="123">
        <f>(('Customer Numbers - Southern Wes'!$D$21*H$288)+('Customer Numbers - Southern Wes'!$D$22*H$289)+('Customer Numbers - Southern Wes'!$D$23*H$290))</f>
        <v>2.3512329503791612E-3</v>
      </c>
      <c r="I320" s="99"/>
      <c r="J320" s="56"/>
      <c r="K320" s="56"/>
      <c r="L320" s="56"/>
      <c r="M320" s="56"/>
      <c r="N320" s="56"/>
      <c r="P320" s="56"/>
      <c r="Q320" s="56"/>
      <c r="R320" s="56"/>
      <c r="S320" s="56"/>
      <c r="T320" s="56"/>
    </row>
    <row r="321" spans="2:20">
      <c r="B321" s="2" t="s">
        <v>70</v>
      </c>
      <c r="C321" s="2" t="s">
        <v>68</v>
      </c>
      <c r="D321" s="23" t="s">
        <v>66</v>
      </c>
      <c r="E321" s="16">
        <f>(('Customer Numbers - Southern Wes'!$D$21*E$288)+('Customer Numbers - Southern Wes'!$D$22*E$289)+('Customer Numbers - Southern Wes'!$D$23*E$290))</f>
        <v>2.2654339421441898E-3</v>
      </c>
      <c r="F321" s="16">
        <f>(('Customer Numbers - Southern Wes'!$D$21*F$288)+('Customer Numbers - Southern Wes'!$D$22*F$289)+('Customer Numbers - Southern Wes'!$D$23*F$290))</f>
        <v>1.6913179392264058E-3</v>
      </c>
      <c r="G321" s="150">
        <f>(('Customer Numbers - Southern Wes'!$D$21*G$288)+('Customer Numbers - Southern Wes'!$D$22*G$289)+('Customer Numbers - Southern Wes'!$D$23*G$290))</f>
        <v>1.0194575681192141E-3</v>
      </c>
      <c r="H321" s="123">
        <f>(('Customer Numbers - Southern Wes'!$D$21*H$288)+('Customer Numbers - Southern Wes'!$D$22*H$289)+('Customer Numbers - Southern Wes'!$D$23*H$290))</f>
        <v>2.3512329503791612E-3</v>
      </c>
      <c r="I321" s="99"/>
      <c r="J321" s="56"/>
      <c r="K321" s="56"/>
      <c r="L321" s="56"/>
      <c r="M321" s="56"/>
      <c r="N321" s="56"/>
      <c r="P321" s="56"/>
      <c r="Q321" s="56"/>
      <c r="R321" s="56"/>
      <c r="S321" s="56"/>
      <c r="T321" s="56"/>
    </row>
    <row r="322" spans="2:20">
      <c r="B322" s="2" t="s">
        <v>70</v>
      </c>
      <c r="C322" s="2" t="s">
        <v>69</v>
      </c>
      <c r="D322" s="23" t="s">
        <v>66</v>
      </c>
      <c r="E322" s="16">
        <f>(('Customer Numbers - Southern Wes'!$D$21*E$288)+('Customer Numbers - Southern Wes'!$D$22*E$289)+('Customer Numbers - Southern Wes'!$D$23*E$290))</f>
        <v>2.2654339421441898E-3</v>
      </c>
      <c r="F322" s="16">
        <f>(('Customer Numbers - Southern Wes'!$D$21*F$288)+('Customer Numbers - Southern Wes'!$D$22*F$289)+('Customer Numbers - Southern Wes'!$D$23*F$290))</f>
        <v>1.6913179392264058E-3</v>
      </c>
      <c r="G322" s="150">
        <f>(('Customer Numbers - Southern Wes'!$D$21*G$288)+('Customer Numbers - Southern Wes'!$D$22*G$289)+('Customer Numbers - Southern Wes'!$D$23*G$290))</f>
        <v>1.0194575681192141E-3</v>
      </c>
      <c r="H322" s="123">
        <f>(('Customer Numbers - Southern Wes'!$D$21*H$288)+('Customer Numbers - Southern Wes'!$D$22*H$289)+('Customer Numbers - Southern Wes'!$D$23*H$290))</f>
        <v>2.3512329503791612E-3</v>
      </c>
      <c r="I322" s="99"/>
      <c r="J322" s="56"/>
      <c r="K322" s="56"/>
      <c r="L322" s="56"/>
      <c r="M322" s="56"/>
      <c r="N322" s="56"/>
      <c r="P322" s="56"/>
      <c r="Q322" s="56"/>
      <c r="R322" s="56"/>
      <c r="S322" s="56"/>
      <c r="T322" s="56"/>
    </row>
    <row r="323" spans="2:20">
      <c r="B323" s="2" t="s">
        <v>64</v>
      </c>
      <c r="C323" s="2" t="s">
        <v>65</v>
      </c>
      <c r="D323" s="23" t="s">
        <v>71</v>
      </c>
      <c r="E323" s="16">
        <f>(('Customer Numbers - Southern Wes'!$D$16*E$291)+('Customer Numbers - Southern Wes'!$D$17*E$292)+('Customer Numbers - Southern Wes'!$D$18*E$293))</f>
        <v>7.1812887853395149E-3</v>
      </c>
      <c r="F323" s="16">
        <f>(('Customer Numbers - Southern Wes'!$D$16*F$291)+('Customer Numbers - Southern Wes'!$D$17*F$292)+('Customer Numbers - Southern Wes'!$D$18*F$293))</f>
        <v>7.9637609053825626E-3</v>
      </c>
      <c r="G323" s="150">
        <f>(('Customer Numbers - Southern Wes'!$D$16*G$291)+('Customer Numbers - Southern Wes'!$D$17*G$292)+('Customer Numbers - Southern Wes'!$D$18*G$293))</f>
        <v>7.9637609053825626E-3</v>
      </c>
      <c r="H323" s="123">
        <f>(('Customer Numbers - Southern Wes'!$D$16*H$291)+('Customer Numbers - Southern Wes'!$D$17*H$292)+('Customer Numbers - Southern Wes'!$D$18*H$293))</f>
        <v>7.9777745190193951E-3</v>
      </c>
      <c r="I323" s="99"/>
      <c r="J323" s="56"/>
      <c r="K323" s="56"/>
      <c r="L323" s="56"/>
      <c r="M323" s="56"/>
      <c r="N323" s="56"/>
      <c r="P323" s="56"/>
      <c r="Q323" s="56"/>
      <c r="R323" s="56"/>
      <c r="S323" s="56"/>
      <c r="T323" s="56"/>
    </row>
    <row r="324" spans="2:20">
      <c r="B324" s="2" t="s">
        <v>64</v>
      </c>
      <c r="C324" s="2" t="s">
        <v>68</v>
      </c>
      <c r="D324" s="23" t="s">
        <v>71</v>
      </c>
      <c r="E324" s="16">
        <f>(('Customer Numbers - Southern Wes'!$D$16*E$291)+('Customer Numbers - Southern Wes'!$D$17*E$292)+('Customer Numbers - Southern Wes'!$D$18*E$293))</f>
        <v>7.1812887853395149E-3</v>
      </c>
      <c r="F324" s="16">
        <f>(('Customer Numbers - Southern Wes'!$D$16*F$291)+('Customer Numbers - Southern Wes'!$D$17*F$292)+('Customer Numbers - Southern Wes'!$D$18*F$293))</f>
        <v>7.9637609053825626E-3</v>
      </c>
      <c r="G324" s="150">
        <f>(('Customer Numbers - Southern Wes'!$D$16*G$291)+('Customer Numbers - Southern Wes'!$D$17*G$292)+('Customer Numbers - Southern Wes'!$D$18*G$293))</f>
        <v>7.9637609053825626E-3</v>
      </c>
      <c r="H324" s="123">
        <f>(('Customer Numbers - Southern Wes'!$D$16*H$291)+('Customer Numbers - Southern Wes'!$D$17*H$292)+('Customer Numbers - Southern Wes'!$D$18*H$293))</f>
        <v>7.9777745190193951E-3</v>
      </c>
      <c r="I324" s="99"/>
      <c r="J324" s="56"/>
      <c r="K324" s="56"/>
      <c r="L324" s="56"/>
      <c r="M324" s="56"/>
      <c r="N324" s="56"/>
      <c r="P324" s="56"/>
      <c r="Q324" s="56"/>
      <c r="R324" s="56"/>
      <c r="S324" s="56"/>
      <c r="T324" s="56"/>
    </row>
    <row r="325" spans="2:20">
      <c r="B325" s="2" t="s">
        <v>64</v>
      </c>
      <c r="C325" s="2" t="s">
        <v>69</v>
      </c>
      <c r="D325" s="23" t="s">
        <v>71</v>
      </c>
      <c r="E325" s="16">
        <f>(('Customer Numbers - Southern Wes'!$D$16*E$291)+('Customer Numbers - Southern Wes'!$D$17*E$292)+('Customer Numbers - Southern Wes'!$D$18*E$293))</f>
        <v>7.1812887853395149E-3</v>
      </c>
      <c r="F325" s="16">
        <f>(('Customer Numbers - Southern Wes'!$D$16*F$291)+('Customer Numbers - Southern Wes'!$D$17*F$292)+('Customer Numbers - Southern Wes'!$D$18*F$293))</f>
        <v>7.9637609053825626E-3</v>
      </c>
      <c r="G325" s="150">
        <f>(('Customer Numbers - Southern Wes'!$D$16*G$291)+('Customer Numbers - Southern Wes'!$D$17*G$292)+('Customer Numbers - Southern Wes'!$D$18*G$293))</f>
        <v>7.9637609053825626E-3</v>
      </c>
      <c r="H325" s="123">
        <f>(('Customer Numbers - Southern Wes'!$D$16*H$291)+('Customer Numbers - Southern Wes'!$D$17*H$292)+('Customer Numbers - Southern Wes'!$D$18*H$293))</f>
        <v>7.9777745190193951E-3</v>
      </c>
      <c r="I325" s="99"/>
      <c r="J325" s="56"/>
      <c r="K325" s="56"/>
      <c r="L325" s="56"/>
      <c r="M325" s="56"/>
      <c r="N325" s="56"/>
      <c r="P325" s="56"/>
      <c r="Q325" s="56"/>
      <c r="R325" s="56"/>
      <c r="S325" s="56"/>
      <c r="T325" s="56"/>
    </row>
    <row r="326" spans="2:20">
      <c r="B326" s="2" t="s">
        <v>70</v>
      </c>
      <c r="C326" s="2" t="s">
        <v>65</v>
      </c>
      <c r="D326" s="23" t="s">
        <v>71</v>
      </c>
      <c r="E326" s="16">
        <f>(('Customer Numbers - Southern Wes'!$D$21*E$294)+('Customer Numbers - Southern Wes'!$D$22*E$295)+('Customer Numbers - Southern Wes'!$D$23*E$296))</f>
        <v>3.6056469227483544E-3</v>
      </c>
      <c r="F326" s="16">
        <f>(('Customer Numbers - Southern Wes'!$D$21*F$294)+('Customer Numbers - Southern Wes'!$D$22*F$295)+('Customer Numbers - Southern Wes'!$D$23*F$296))</f>
        <v>3.6823300049117456E-3</v>
      </c>
      <c r="G326" s="150">
        <f>(('Customer Numbers - Southern Wes'!$D$21*G$294)+('Customer Numbers - Southern Wes'!$D$22*G$295)+('Customer Numbers - Southern Wes'!$D$23*G$296))</f>
        <v>3.6823300049117456E-3</v>
      </c>
      <c r="H326" s="123">
        <f>(('Customer Numbers - Southern Wes'!$D$21*H$294)+('Customer Numbers - Southern Wes'!$D$22*H$295)+('Customer Numbers - Southern Wes'!$D$23*H$296))</f>
        <v>3.7209337435169512E-3</v>
      </c>
      <c r="I326" s="99"/>
      <c r="J326" s="56"/>
      <c r="K326" s="56"/>
      <c r="L326" s="56"/>
      <c r="M326" s="56"/>
      <c r="N326" s="56"/>
      <c r="P326" s="56"/>
      <c r="Q326" s="56"/>
      <c r="R326" s="56"/>
      <c r="S326" s="56"/>
      <c r="T326" s="56"/>
    </row>
    <row r="327" spans="2:20">
      <c r="B327" s="2" t="s">
        <v>70</v>
      </c>
      <c r="C327" s="2" t="s">
        <v>68</v>
      </c>
      <c r="D327" s="23" t="s">
        <v>71</v>
      </c>
      <c r="E327" s="16">
        <f>(('Customer Numbers - Southern Wes'!$D$21*E$294)+('Customer Numbers - Southern Wes'!$D$22*E$295)+('Customer Numbers - Southern Wes'!$D$23*E$296))</f>
        <v>3.6056469227483544E-3</v>
      </c>
      <c r="F327" s="16">
        <f>(('Customer Numbers - Southern Wes'!$D$21*F$294)+('Customer Numbers - Southern Wes'!$D$22*F$295)+('Customer Numbers - Southern Wes'!$D$23*F$296))</f>
        <v>3.6823300049117456E-3</v>
      </c>
      <c r="G327" s="150">
        <f>(('Customer Numbers - Southern Wes'!$D$21*G$294)+('Customer Numbers - Southern Wes'!$D$22*G$295)+('Customer Numbers - Southern Wes'!$D$23*G$296))</f>
        <v>3.6823300049117456E-3</v>
      </c>
      <c r="H327" s="123">
        <f>(('Customer Numbers - Southern Wes'!$D$21*H$294)+('Customer Numbers - Southern Wes'!$D$22*H$295)+('Customer Numbers - Southern Wes'!$D$23*H$296))</f>
        <v>3.7209337435169512E-3</v>
      </c>
      <c r="I327" s="99"/>
      <c r="J327" s="56"/>
      <c r="K327" s="56"/>
      <c r="L327" s="56"/>
      <c r="M327" s="56"/>
      <c r="N327" s="56"/>
      <c r="P327" s="56"/>
      <c r="Q327" s="56"/>
      <c r="R327" s="56"/>
      <c r="S327" s="56"/>
      <c r="T327" s="56"/>
    </row>
    <row r="328" spans="2:20">
      <c r="B328" s="2" t="s">
        <v>70</v>
      </c>
      <c r="C328" s="2" t="s">
        <v>69</v>
      </c>
      <c r="D328" s="23" t="s">
        <v>71</v>
      </c>
      <c r="E328" s="16">
        <f>(('Customer Numbers - Southern Wes'!$D$21*E$294)+('Customer Numbers - Southern Wes'!$D$22*E$295)+('Customer Numbers - Southern Wes'!$D$23*E$296))</f>
        <v>3.6056469227483544E-3</v>
      </c>
      <c r="F328" s="16">
        <f>(('Customer Numbers - Southern Wes'!$D$21*F$294)+('Customer Numbers - Southern Wes'!$D$22*F$295)+('Customer Numbers - Southern Wes'!$D$23*F$296))</f>
        <v>3.6823300049117456E-3</v>
      </c>
      <c r="G328" s="150">
        <f>(('Customer Numbers - Southern Wes'!$D$21*G$294)+('Customer Numbers - Southern Wes'!$D$22*G$295)+('Customer Numbers - Southern Wes'!$D$23*G$296))</f>
        <v>3.6823300049117456E-3</v>
      </c>
      <c r="H328" s="123">
        <f>(('Customer Numbers - Southern Wes'!$D$21*H$294)+('Customer Numbers - Southern Wes'!$D$22*H$295)+('Customer Numbers - Southern Wes'!$D$23*H$296))</f>
        <v>3.7209337435169512E-3</v>
      </c>
      <c r="I328" s="99"/>
      <c r="J328" s="56"/>
      <c r="K328" s="56"/>
      <c r="L328" s="56"/>
      <c r="M328" s="56"/>
      <c r="N328" s="56"/>
      <c r="P328" s="56"/>
      <c r="Q328" s="56"/>
      <c r="R328" s="56"/>
      <c r="S328" s="56"/>
      <c r="T328" s="56"/>
    </row>
    <row r="329" spans="2:20">
      <c r="E329" s="26"/>
      <c r="F329" s="26"/>
      <c r="G329" s="26"/>
      <c r="H329" s="124"/>
      <c r="I329" s="101"/>
    </row>
    <row r="330" spans="2:20" s="82" customFormat="1">
      <c r="B330" s="81" t="s">
        <v>29</v>
      </c>
      <c r="F330" s="108"/>
      <c r="G330" s="109" t="s">
        <v>125</v>
      </c>
      <c r="H330" s="132"/>
      <c r="I330" s="110"/>
    </row>
    <row r="331" spans="2:20" ht="25.5">
      <c r="B331" s="2"/>
      <c r="C331" s="2"/>
      <c r="D331" s="2"/>
      <c r="E331" s="24" t="s">
        <v>50</v>
      </c>
      <c r="F331" s="24" t="s">
        <v>51</v>
      </c>
      <c r="G331" s="146" t="s">
        <v>52</v>
      </c>
      <c r="H331" s="117" t="s">
        <v>53</v>
      </c>
    </row>
    <row r="332" spans="2:20">
      <c r="B332" s="5" t="s">
        <v>55</v>
      </c>
      <c r="C332" s="5" t="s">
        <v>56</v>
      </c>
      <c r="D332" s="5" t="s">
        <v>57</v>
      </c>
      <c r="E332" s="22" t="s">
        <v>58</v>
      </c>
      <c r="F332" s="22" t="s">
        <v>59</v>
      </c>
      <c r="G332" s="147" t="s">
        <v>60</v>
      </c>
      <c r="H332" s="118" t="s">
        <v>61</v>
      </c>
      <c r="I332" t="s">
        <v>126</v>
      </c>
    </row>
    <row r="333" spans="2:20">
      <c r="B333" s="2" t="s">
        <v>64</v>
      </c>
      <c r="C333" s="2" t="s">
        <v>65</v>
      </c>
      <c r="D333" s="23" t="s">
        <v>66</v>
      </c>
      <c r="E333" s="16">
        <f t="shared" ref="E333:H344" si="44">E301+E317</f>
        <v>0.67377721760898135</v>
      </c>
      <c r="F333" s="16">
        <f t="shared" si="44"/>
        <v>0.50372175186861767</v>
      </c>
      <c r="G333" s="150">
        <f t="shared" si="44"/>
        <v>0.30057998237491745</v>
      </c>
      <c r="H333" s="123">
        <f t="shared" si="44"/>
        <v>0.2728460698028744</v>
      </c>
      <c r="I333" s="8" t="s">
        <v>127</v>
      </c>
      <c r="K333" s="56"/>
      <c r="L333" s="56"/>
      <c r="M333" s="56"/>
      <c r="N333" s="56"/>
    </row>
    <row r="334" spans="2:20">
      <c r="B334" s="2" t="s">
        <v>64</v>
      </c>
      <c r="C334" s="2" t="s">
        <v>68</v>
      </c>
      <c r="D334" s="23" t="s">
        <v>66</v>
      </c>
      <c r="E334" s="16">
        <f t="shared" si="44"/>
        <v>0.67032610952671912</v>
      </c>
      <c r="F334" s="16">
        <f t="shared" si="44"/>
        <v>0.49736371547534103</v>
      </c>
      <c r="G334" s="150">
        <f t="shared" si="44"/>
        <v>0.29314274313262501</v>
      </c>
      <c r="H334" s="123">
        <f t="shared" si="44"/>
        <v>0.27125171285315075</v>
      </c>
      <c r="J334" s="56"/>
      <c r="K334" s="56"/>
      <c r="L334" s="56"/>
      <c r="M334" s="56"/>
      <c r="N334" s="56"/>
    </row>
    <row r="335" spans="2:20">
      <c r="B335" s="2" t="s">
        <v>64</v>
      </c>
      <c r="C335" s="2" t="s">
        <v>69</v>
      </c>
      <c r="D335" s="23" t="s">
        <v>66</v>
      </c>
      <c r="E335" s="16">
        <f t="shared" si="44"/>
        <v>0.68949214932208491</v>
      </c>
      <c r="F335" s="16">
        <f t="shared" si="44"/>
        <v>0.51547361169576067</v>
      </c>
      <c r="G335" s="150">
        <f t="shared" si="44"/>
        <v>0.30759907762656674</v>
      </c>
      <c r="H335" s="123">
        <f t="shared" si="44"/>
        <v>0.27907957124442762</v>
      </c>
      <c r="J335" s="56"/>
      <c r="K335" s="56"/>
      <c r="L335" s="56"/>
      <c r="M335" s="56"/>
      <c r="N335" s="56"/>
    </row>
    <row r="336" spans="2:20">
      <c r="B336" s="2" t="s">
        <v>70</v>
      </c>
      <c r="C336" s="2" t="s">
        <v>65</v>
      </c>
      <c r="D336" s="23" t="s">
        <v>66</v>
      </c>
      <c r="E336" s="16">
        <f t="shared" si="44"/>
        <v>0.17235172454810402</v>
      </c>
      <c r="F336" s="16">
        <f t="shared" si="44"/>
        <v>0.12860177682122875</v>
      </c>
      <c r="G336" s="150">
        <f t="shared" si="44"/>
        <v>7.7417822208361284E-2</v>
      </c>
      <c r="H336" s="123">
        <f t="shared" si="44"/>
        <v>7.0730115503494645E-2</v>
      </c>
      <c r="J336" s="56"/>
      <c r="K336" s="56"/>
      <c r="L336" s="56"/>
      <c r="M336" s="56"/>
      <c r="N336" s="56"/>
    </row>
    <row r="337" spans="2:14">
      <c r="B337" s="2" t="s">
        <v>70</v>
      </c>
      <c r="C337" s="2" t="s">
        <v>68</v>
      </c>
      <c r="D337" s="23" t="s">
        <v>66</v>
      </c>
      <c r="E337" s="16">
        <f t="shared" si="44"/>
        <v>0.17903828041155478</v>
      </c>
      <c r="F337" s="16">
        <f t="shared" si="44"/>
        <v>0.13266357975290896</v>
      </c>
      <c r="G337" s="150">
        <f t="shared" si="44"/>
        <v>7.7315428850471088E-2</v>
      </c>
      <c r="H337" s="123">
        <f t="shared" si="44"/>
        <v>7.1607933655093256E-2</v>
      </c>
      <c r="J337" s="56"/>
      <c r="K337" s="56"/>
      <c r="L337" s="56"/>
      <c r="M337" s="56"/>
      <c r="N337" s="56"/>
    </row>
    <row r="338" spans="2:14">
      <c r="B338" s="2" t="s">
        <v>70</v>
      </c>
      <c r="C338" s="2" t="s">
        <v>69</v>
      </c>
      <c r="D338" s="23" t="s">
        <v>66</v>
      </c>
      <c r="E338" s="16">
        <f t="shared" si="44"/>
        <v>0.17636732176571432</v>
      </c>
      <c r="F338" s="16">
        <f t="shared" si="44"/>
        <v>0.13159972413918225</v>
      </c>
      <c r="G338" s="150">
        <f t="shared" si="44"/>
        <v>7.9224862748301539E-2</v>
      </c>
      <c r="H338" s="123">
        <f t="shared" si="44"/>
        <v>7.4280841308979551E-2</v>
      </c>
      <c r="J338" s="56"/>
      <c r="K338" s="56"/>
      <c r="L338" s="56"/>
      <c r="M338" s="56"/>
      <c r="N338" s="56"/>
    </row>
    <row r="339" spans="2:14">
      <c r="B339" s="2" t="s">
        <v>64</v>
      </c>
      <c r="C339" s="2" t="s">
        <v>65</v>
      </c>
      <c r="D339" s="23" t="s">
        <v>71</v>
      </c>
      <c r="E339" s="16">
        <f t="shared" si="44"/>
        <v>0.5354965044731782</v>
      </c>
      <c r="F339" s="16">
        <f t="shared" si="44"/>
        <v>0.59216706284203369</v>
      </c>
      <c r="G339" s="150">
        <f t="shared" si="44"/>
        <v>0.59216706284203369</v>
      </c>
      <c r="H339" s="123">
        <f t="shared" si="44"/>
        <v>0.59901721641332195</v>
      </c>
      <c r="J339" s="56"/>
      <c r="K339" s="56"/>
      <c r="L339" s="56"/>
      <c r="M339" s="56"/>
      <c r="N339" s="56"/>
    </row>
    <row r="340" spans="2:14">
      <c r="B340" s="2" t="s">
        <v>64</v>
      </c>
      <c r="C340" s="2" t="s">
        <v>68</v>
      </c>
      <c r="D340" s="23" t="s">
        <v>71</v>
      </c>
      <c r="E340" s="16">
        <f t="shared" si="44"/>
        <v>0.5407700666906492</v>
      </c>
      <c r="F340" s="16">
        <f t="shared" si="44"/>
        <v>0.59801523158652636</v>
      </c>
      <c r="G340" s="150">
        <f t="shared" si="44"/>
        <v>0.59801523158652636</v>
      </c>
      <c r="H340" s="123">
        <f t="shared" si="44"/>
        <v>0.60487567602142067</v>
      </c>
      <c r="J340" s="56"/>
      <c r="K340" s="56"/>
      <c r="L340" s="56"/>
      <c r="M340" s="56"/>
      <c r="N340" s="56"/>
    </row>
    <row r="341" spans="2:14">
      <c r="B341" s="2" t="s">
        <v>64</v>
      </c>
      <c r="C341" s="2" t="s">
        <v>69</v>
      </c>
      <c r="D341" s="23" t="s">
        <v>71</v>
      </c>
      <c r="E341" s="16">
        <f t="shared" si="44"/>
        <v>0.57817427623107964</v>
      </c>
      <c r="F341" s="16">
        <f t="shared" si="44"/>
        <v>0.63751211104410044</v>
      </c>
      <c r="G341" s="150">
        <f t="shared" si="44"/>
        <v>0.63751211104410044</v>
      </c>
      <c r="H341" s="123">
        <f t="shared" si="44"/>
        <v>0.64286564772760857</v>
      </c>
      <c r="J341" s="56"/>
      <c r="K341" s="56"/>
      <c r="L341" s="56"/>
      <c r="M341" s="56"/>
      <c r="N341" s="56"/>
    </row>
    <row r="342" spans="2:14">
      <c r="B342" s="2" t="s">
        <v>70</v>
      </c>
      <c r="C342" s="2" t="s">
        <v>65</v>
      </c>
      <c r="D342" s="23" t="s">
        <v>71</v>
      </c>
      <c r="E342" s="16">
        <f t="shared" si="44"/>
        <v>0.29702157735356532</v>
      </c>
      <c r="F342" s="16">
        <f t="shared" si="44"/>
        <v>0.30288430320021181</v>
      </c>
      <c r="G342" s="150">
        <f t="shared" si="44"/>
        <v>0.30288430320021181</v>
      </c>
      <c r="H342" s="123">
        <f t="shared" si="44"/>
        <v>0.31057897917224447</v>
      </c>
      <c r="J342" s="56"/>
      <c r="K342" s="56"/>
      <c r="L342" s="56"/>
      <c r="M342" s="56"/>
      <c r="N342" s="56"/>
    </row>
    <row r="343" spans="2:14">
      <c r="B343" s="2" t="s">
        <v>70</v>
      </c>
      <c r="C343" s="2" t="s">
        <v>68</v>
      </c>
      <c r="D343" s="23" t="s">
        <v>71</v>
      </c>
      <c r="E343" s="16">
        <f t="shared" si="44"/>
        <v>0.29961558768991514</v>
      </c>
      <c r="F343" s="16">
        <f t="shared" si="44"/>
        <v>0.30553348164148614</v>
      </c>
      <c r="G343" s="150">
        <f t="shared" si="44"/>
        <v>0.30553348164148614</v>
      </c>
      <c r="H343" s="123">
        <f t="shared" si="44"/>
        <v>0.31325593029872872</v>
      </c>
      <c r="J343" s="56"/>
      <c r="K343" s="56"/>
      <c r="L343" s="56"/>
      <c r="M343" s="56"/>
      <c r="N343" s="56"/>
    </row>
    <row r="344" spans="2:14">
      <c r="B344" s="2" t="s">
        <v>70</v>
      </c>
      <c r="C344" s="2" t="s">
        <v>69</v>
      </c>
      <c r="D344" s="23" t="s">
        <v>71</v>
      </c>
      <c r="E344" s="16">
        <f t="shared" si="44"/>
        <v>0.32950653134028701</v>
      </c>
      <c r="F344" s="16">
        <f t="shared" si="44"/>
        <v>0.33736254778108393</v>
      </c>
      <c r="G344" s="150">
        <f t="shared" si="44"/>
        <v>0.33736254778108393</v>
      </c>
      <c r="H344" s="123">
        <f t="shared" si="44"/>
        <v>0.34371904480085319</v>
      </c>
      <c r="J344" s="56"/>
      <c r="K344" s="56"/>
      <c r="L344" s="56"/>
      <c r="M344" s="56"/>
      <c r="N344" s="56"/>
    </row>
    <row r="345" spans="2:14">
      <c r="D345" s="12"/>
      <c r="E345" s="26"/>
      <c r="F345" s="26"/>
      <c r="G345" s="26"/>
      <c r="H345" s="124"/>
    </row>
    <row r="346" spans="2:14">
      <c r="B346" s="67" t="s">
        <v>72</v>
      </c>
      <c r="C346" s="68"/>
      <c r="D346" s="68"/>
      <c r="E346" s="68"/>
      <c r="F346" s="68"/>
      <c r="G346" s="68"/>
      <c r="H346" s="121"/>
    </row>
    <row r="347" spans="2:14" ht="25.5">
      <c r="B347" s="2"/>
      <c r="C347" s="2"/>
      <c r="D347" s="2"/>
      <c r="E347" s="24" t="s">
        <v>50</v>
      </c>
      <c r="F347" s="24" t="s">
        <v>51</v>
      </c>
      <c r="G347" s="146" t="s">
        <v>52</v>
      </c>
      <c r="H347" s="117" t="s">
        <v>53</v>
      </c>
    </row>
    <row r="348" spans="2:14">
      <c r="B348" s="5"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 t="s">
        <v>64</v>
      </c>
      <c r="C350" s="2" t="s">
        <v>65</v>
      </c>
      <c r="D350" s="23" t="s">
        <v>66</v>
      </c>
      <c r="E350" s="69">
        <f>(E333*'TDCV Values'!$C$4)</f>
        <v>1953.9539310660459</v>
      </c>
      <c r="F350" s="69">
        <f>(F333*'TDCV Values'!$C$4)</f>
        <v>1460.7930804189912</v>
      </c>
      <c r="G350" s="149">
        <f>(G333*'TDCV Values'!$C$4)</f>
        <v>871.68194888726066</v>
      </c>
      <c r="H350" s="122">
        <f>(H333*'TDCV Values'!$D$4)</f>
        <v>791.25360242833574</v>
      </c>
    </row>
    <row r="351" spans="2:14">
      <c r="B351" s="2" t="s">
        <v>64</v>
      </c>
      <c r="C351" s="2" t="s">
        <v>68</v>
      </c>
      <c r="D351" s="23" t="s">
        <v>66</v>
      </c>
      <c r="E351" s="69">
        <f>(E334*'TDCV Values'!$C$4)</f>
        <v>1943.9457176274855</v>
      </c>
      <c r="F351" s="69">
        <f>(F334*'TDCV Values'!$C$4)</f>
        <v>1442.354774878489</v>
      </c>
      <c r="G351" s="149">
        <f>(G334*'TDCV Values'!$C$4)</f>
        <v>850.11395508461248</v>
      </c>
      <c r="H351" s="122">
        <f>(H334*'TDCV Values'!$D$4)</f>
        <v>786.62996727413713</v>
      </c>
    </row>
    <row r="352" spans="2:14">
      <c r="B352" s="2" t="s">
        <v>64</v>
      </c>
      <c r="C352" s="2" t="s">
        <v>69</v>
      </c>
      <c r="D352" s="23" t="s">
        <v>66</v>
      </c>
      <c r="E352" s="69">
        <f>(E335*'TDCV Values'!$C$4)</f>
        <v>1999.5272330340463</v>
      </c>
      <c r="F352" s="69">
        <f>(F335*'TDCV Values'!$C$4)</f>
        <v>1494.873473917706</v>
      </c>
      <c r="G352" s="149">
        <f>(G335*'TDCV Values'!$C$4)</f>
        <v>892.03732511704357</v>
      </c>
      <c r="H352" s="122">
        <f>(H335*'TDCV Values'!$D$4)</f>
        <v>809.33075660884003</v>
      </c>
    </row>
    <row r="353" spans="2:9">
      <c r="B353" s="2" t="s">
        <v>70</v>
      </c>
      <c r="C353" s="2" t="s">
        <v>65</v>
      </c>
      <c r="D353" s="23" t="s">
        <v>66</v>
      </c>
      <c r="E353" s="69">
        <f>(E336*'TDCV Values'!$C$5)</f>
        <v>2068.2206945772482</v>
      </c>
      <c r="F353" s="69">
        <f>(F336*'TDCV Values'!$C$5)</f>
        <v>1543.2213218547449</v>
      </c>
      <c r="G353" s="149">
        <f>(G336*'TDCV Values'!$C$5)</f>
        <v>929.01386650033544</v>
      </c>
      <c r="H353" s="122">
        <f>(H336*'TDCV Values'!$D$5)</f>
        <v>848.76138604193579</v>
      </c>
    </row>
    <row r="354" spans="2:9">
      <c r="B354" s="2" t="s">
        <v>70</v>
      </c>
      <c r="C354" s="2" t="s">
        <v>68</v>
      </c>
      <c r="D354" s="23" t="s">
        <v>66</v>
      </c>
      <c r="E354" s="69">
        <f>(E337*'TDCV Values'!$C$5)</f>
        <v>2148.4593649386575</v>
      </c>
      <c r="F354" s="69">
        <f>(F337*'TDCV Values'!$C$5)</f>
        <v>1591.9629570349075</v>
      </c>
      <c r="G354" s="149">
        <f>(G337*'TDCV Values'!$C$5)</f>
        <v>927.78514620565306</v>
      </c>
      <c r="H354" s="122">
        <f>(H337*'TDCV Values'!$D$5)</f>
        <v>859.29520386111903</v>
      </c>
    </row>
    <row r="355" spans="2:9">
      <c r="B355" s="2" t="s">
        <v>70</v>
      </c>
      <c r="C355" s="2" t="s">
        <v>69</v>
      </c>
      <c r="D355" s="23" t="s">
        <v>66</v>
      </c>
      <c r="E355" s="69">
        <f>(E338*'TDCV Values'!$C$5)</f>
        <v>2116.407861188572</v>
      </c>
      <c r="F355" s="69">
        <f>(F338*'TDCV Values'!$C$5)</f>
        <v>1579.196689670187</v>
      </c>
      <c r="G355" s="149">
        <f>(G338*'TDCV Values'!$C$5)</f>
        <v>950.69835297961845</v>
      </c>
      <c r="H355" s="122">
        <f>(H338*'TDCV Values'!$D$5)</f>
        <v>891.37009570775456</v>
      </c>
    </row>
    <row r="356" spans="2:9">
      <c r="B356" s="241" t="s">
        <v>75</v>
      </c>
      <c r="C356" s="255"/>
      <c r="D356" s="255"/>
      <c r="E356" s="255"/>
      <c r="F356" s="255"/>
      <c r="G356" s="255"/>
      <c r="H356" s="255"/>
      <c r="I356" t="s">
        <v>76</v>
      </c>
    </row>
    <row r="357" spans="2:9">
      <c r="B357" s="2" t="s">
        <v>64</v>
      </c>
      <c r="C357" s="2" t="s">
        <v>65</v>
      </c>
      <c r="D357" s="23" t="s">
        <v>71</v>
      </c>
      <c r="E357" s="16">
        <f>E339*365</f>
        <v>195.45622413271005</v>
      </c>
      <c r="F357" s="16">
        <f t="shared" ref="F357:H357" si="45">F339*365</f>
        <v>216.14097793734229</v>
      </c>
      <c r="G357" s="150">
        <f t="shared" si="45"/>
        <v>216.14097793734229</v>
      </c>
      <c r="H357" s="123">
        <f t="shared" si="45"/>
        <v>218.64128399086252</v>
      </c>
    </row>
    <row r="358" spans="2:9">
      <c r="B358" s="2" t="s">
        <v>64</v>
      </c>
      <c r="C358" s="2" t="s">
        <v>68</v>
      </c>
      <c r="D358" s="23" t="s">
        <v>71</v>
      </c>
      <c r="E358" s="16">
        <f t="shared" ref="E358:H362" si="46">E340*365</f>
        <v>197.38107434208695</v>
      </c>
      <c r="F358" s="16">
        <f t="shared" si="46"/>
        <v>218.27555952908213</v>
      </c>
      <c r="G358" s="150">
        <f t="shared" si="46"/>
        <v>218.27555952908213</v>
      </c>
      <c r="H358" s="123">
        <f t="shared" si="46"/>
        <v>220.77962174781854</v>
      </c>
    </row>
    <row r="359" spans="2:9">
      <c r="B359" s="2" t="s">
        <v>64</v>
      </c>
      <c r="C359" s="2" t="s">
        <v>69</v>
      </c>
      <c r="D359" s="23" t="s">
        <v>71</v>
      </c>
      <c r="E359" s="16">
        <f t="shared" si="46"/>
        <v>211.03361082434407</v>
      </c>
      <c r="F359" s="16">
        <f t="shared" si="46"/>
        <v>232.69192053109666</v>
      </c>
      <c r="G359" s="150">
        <f t="shared" si="46"/>
        <v>232.69192053109666</v>
      </c>
      <c r="H359" s="123">
        <f t="shared" si="46"/>
        <v>234.64596142057712</v>
      </c>
    </row>
    <row r="360" spans="2:9">
      <c r="B360" s="2" t="s">
        <v>70</v>
      </c>
      <c r="C360" s="2" t="s">
        <v>65</v>
      </c>
      <c r="D360" s="23" t="s">
        <v>71</v>
      </c>
      <c r="E360" s="16">
        <f t="shared" si="46"/>
        <v>108.41287573405134</v>
      </c>
      <c r="F360" s="16">
        <f t="shared" si="46"/>
        <v>110.55277066807732</v>
      </c>
      <c r="G360" s="150">
        <f t="shared" si="46"/>
        <v>110.55277066807732</v>
      </c>
      <c r="H360" s="123">
        <f t="shared" si="46"/>
        <v>113.36132739786923</v>
      </c>
    </row>
    <row r="361" spans="2:9">
      <c r="B361" s="2" t="s">
        <v>70</v>
      </c>
      <c r="C361" s="2" t="s">
        <v>68</v>
      </c>
      <c r="D361" s="23" t="s">
        <v>71</v>
      </c>
      <c r="E361" s="16">
        <f t="shared" si="46"/>
        <v>109.35968950681902</v>
      </c>
      <c r="F361" s="16">
        <f t="shared" si="46"/>
        <v>111.51972079914243</v>
      </c>
      <c r="G361" s="150">
        <f t="shared" si="46"/>
        <v>111.51972079914243</v>
      </c>
      <c r="H361" s="123">
        <f t="shared" si="46"/>
        <v>114.33841455903598</v>
      </c>
    </row>
    <row r="362" spans="2:9">
      <c r="B362" s="2" t="s">
        <v>70</v>
      </c>
      <c r="C362" s="2" t="s">
        <v>69</v>
      </c>
      <c r="D362" s="23" t="s">
        <v>71</v>
      </c>
      <c r="E362" s="16">
        <f t="shared" si="46"/>
        <v>120.26988393920476</v>
      </c>
      <c r="F362" s="16">
        <f t="shared" si="46"/>
        <v>123.13732994009564</v>
      </c>
      <c r="G362" s="150">
        <f t="shared" si="46"/>
        <v>123.13732994009564</v>
      </c>
      <c r="H362" s="123">
        <f t="shared" si="46"/>
        <v>125.45745135231141</v>
      </c>
    </row>
    <row r="363" spans="2:9">
      <c r="B363" s="241" t="s">
        <v>77</v>
      </c>
      <c r="C363" s="242"/>
      <c r="D363" s="242"/>
      <c r="E363" s="242"/>
      <c r="F363" s="242"/>
      <c r="G363" s="242"/>
      <c r="H363" s="242"/>
      <c r="I363" t="s">
        <v>78</v>
      </c>
    </row>
    <row r="364" spans="2:9">
      <c r="B364" s="2" t="s">
        <v>64</v>
      </c>
      <c r="C364" s="2" t="s">
        <v>65</v>
      </c>
      <c r="D364" s="2"/>
      <c r="E364" s="16">
        <f>E350+E357</f>
        <v>2149.410155198756</v>
      </c>
      <c r="F364" s="16">
        <f t="shared" ref="F364:H364" si="47">F350+F357</f>
        <v>1676.9340583563335</v>
      </c>
      <c r="G364" s="150">
        <f t="shared" si="47"/>
        <v>1087.822926824603</v>
      </c>
      <c r="H364" s="123">
        <f t="shared" si="47"/>
        <v>1009.8948864191982</v>
      </c>
    </row>
    <row r="365" spans="2:9">
      <c r="B365" s="2" t="s">
        <v>64</v>
      </c>
      <c r="C365" s="2" t="s">
        <v>68</v>
      </c>
      <c r="D365" s="2"/>
      <c r="E365" s="16">
        <f t="shared" ref="E365:H369" si="48">E351+E358</f>
        <v>2141.3267919695722</v>
      </c>
      <c r="F365" s="16">
        <f t="shared" si="48"/>
        <v>1660.6303344075711</v>
      </c>
      <c r="G365" s="150">
        <f t="shared" si="48"/>
        <v>1068.3895146136947</v>
      </c>
      <c r="H365" s="123">
        <f t="shared" si="48"/>
        <v>1007.4095890219556</v>
      </c>
    </row>
    <row r="366" spans="2:9">
      <c r="B366" s="2" t="s">
        <v>64</v>
      </c>
      <c r="C366" s="2" t="s">
        <v>69</v>
      </c>
      <c r="D366" s="2"/>
      <c r="E366" s="16">
        <f t="shared" si="48"/>
        <v>2210.5608438583904</v>
      </c>
      <c r="F366" s="16">
        <f t="shared" si="48"/>
        <v>1727.5653944488026</v>
      </c>
      <c r="G366" s="150">
        <f t="shared" si="48"/>
        <v>1124.7292456481402</v>
      </c>
      <c r="H366" s="123">
        <f t="shared" si="48"/>
        <v>1043.976718029417</v>
      </c>
    </row>
    <row r="367" spans="2:9">
      <c r="B367" s="2" t="s">
        <v>70</v>
      </c>
      <c r="C367" s="2" t="s">
        <v>65</v>
      </c>
      <c r="D367" s="2"/>
      <c r="E367" s="16">
        <f t="shared" si="48"/>
        <v>2176.6335703112995</v>
      </c>
      <c r="F367" s="16">
        <f t="shared" si="48"/>
        <v>1653.7740925228222</v>
      </c>
      <c r="G367" s="150">
        <f t="shared" si="48"/>
        <v>1039.5666371684129</v>
      </c>
      <c r="H367" s="123">
        <f t="shared" si="48"/>
        <v>962.12271343980501</v>
      </c>
    </row>
    <row r="368" spans="2:9">
      <c r="B368" s="2" t="s">
        <v>70</v>
      </c>
      <c r="C368" s="2" t="s">
        <v>68</v>
      </c>
      <c r="D368" s="2"/>
      <c r="E368" s="16">
        <f t="shared" si="48"/>
        <v>2257.8190544454765</v>
      </c>
      <c r="F368" s="16">
        <f t="shared" si="48"/>
        <v>1703.48267783405</v>
      </c>
      <c r="G368" s="150">
        <f t="shared" si="48"/>
        <v>1039.3048670047956</v>
      </c>
      <c r="H368" s="123">
        <f t="shared" si="48"/>
        <v>973.63361842015502</v>
      </c>
    </row>
    <row r="369" spans="2:14">
      <c r="B369" s="2" t="s">
        <v>70</v>
      </c>
      <c r="C369" s="2" t="s">
        <v>69</v>
      </c>
      <c r="D369" s="2"/>
      <c r="E369" s="16">
        <f t="shared" si="48"/>
        <v>2236.6777451277767</v>
      </c>
      <c r="F369" s="16">
        <f t="shared" si="48"/>
        <v>1702.3340196102827</v>
      </c>
      <c r="G369" s="150">
        <f t="shared" si="48"/>
        <v>1073.8356829197141</v>
      </c>
      <c r="H369" s="123">
        <f t="shared" si="48"/>
        <v>1016.827547060066</v>
      </c>
    </row>
    <row r="370" spans="2:14">
      <c r="B370" s="251" t="s">
        <v>77</v>
      </c>
      <c r="C370" s="251"/>
      <c r="D370" s="251"/>
      <c r="E370" s="251"/>
      <c r="F370" s="251"/>
      <c r="G370" s="251"/>
      <c r="H370" s="251"/>
      <c r="I370" t="s">
        <v>79</v>
      </c>
    </row>
    <row r="371" spans="2:14">
      <c r="B371" s="2" t="s">
        <v>80</v>
      </c>
      <c r="C371" s="2" t="s">
        <v>65</v>
      </c>
      <c r="D371" s="2"/>
      <c r="E371" s="16">
        <f>E364+E367</f>
        <v>4326.0437255100551</v>
      </c>
      <c r="F371" s="16">
        <f t="shared" ref="F371:H371" si="49">F364+F367</f>
        <v>3330.7081508791557</v>
      </c>
      <c r="G371" s="150">
        <f t="shared" si="49"/>
        <v>2127.3895639930161</v>
      </c>
      <c r="H371" s="123">
        <f t="shared" si="49"/>
        <v>1972.0175998590032</v>
      </c>
    </row>
    <row r="372" spans="2:14">
      <c r="B372" s="2" t="s">
        <v>80</v>
      </c>
      <c r="C372" s="2" t="s">
        <v>68</v>
      </c>
      <c r="D372" s="2"/>
      <c r="E372" s="16">
        <f t="shared" ref="E372:H373" si="50">E365+E368</f>
        <v>4399.1458464150492</v>
      </c>
      <c r="F372" s="16">
        <f t="shared" si="50"/>
        <v>3364.1130122416212</v>
      </c>
      <c r="G372" s="150">
        <f t="shared" si="50"/>
        <v>2107.6943816184903</v>
      </c>
      <c r="H372" s="123">
        <f t="shared" si="50"/>
        <v>1981.0432074421105</v>
      </c>
    </row>
    <row r="373" spans="2:14">
      <c r="B373" s="2" t="s">
        <v>80</v>
      </c>
      <c r="C373" s="2" t="s">
        <v>69</v>
      </c>
      <c r="D373" s="2"/>
      <c r="E373" s="16">
        <f t="shared" si="50"/>
        <v>4447.2385889861671</v>
      </c>
      <c r="F373" s="16">
        <f t="shared" si="50"/>
        <v>3429.8994140590853</v>
      </c>
      <c r="G373" s="150">
        <f t="shared" si="50"/>
        <v>2198.5649285678546</v>
      </c>
      <c r="H373" s="123">
        <f t="shared" si="50"/>
        <v>2060.8042650894831</v>
      </c>
    </row>
    <row r="374" spans="2:14">
      <c r="D374" s="12"/>
      <c r="E374" s="26"/>
      <c r="F374" s="26"/>
      <c r="G374" s="26"/>
      <c r="H374" s="124"/>
    </row>
    <row r="375" spans="2:14">
      <c r="B375" s="81" t="s">
        <v>30</v>
      </c>
      <c r="C375" s="82"/>
      <c r="D375" s="82"/>
      <c r="E375" s="93"/>
      <c r="F375" s="93"/>
      <c r="G375" s="93"/>
      <c r="H375" s="139"/>
    </row>
    <row r="376" spans="2:14" ht="25.5">
      <c r="B376" s="2"/>
      <c r="C376" s="2"/>
      <c r="D376" s="2"/>
      <c r="E376" s="24" t="s">
        <v>50</v>
      </c>
      <c r="F376" s="24" t="s">
        <v>51</v>
      </c>
      <c r="G376" s="146" t="s">
        <v>52</v>
      </c>
      <c r="H376" s="117" t="s">
        <v>53</v>
      </c>
      <c r="I376" t="s">
        <v>128</v>
      </c>
    </row>
    <row r="377" spans="2:14">
      <c r="B377" s="5"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 t="s">
        <v>64</v>
      </c>
      <c r="C379" s="2" t="s">
        <v>65</v>
      </c>
      <c r="D379" s="2"/>
      <c r="E379" s="16">
        <f t="shared" ref="E379:H384" si="51">E364-E38</f>
        <v>10.47359915030529</v>
      </c>
      <c r="F379" s="16">
        <f t="shared" si="51"/>
        <v>8.7782541675230732</v>
      </c>
      <c r="G379" s="150">
        <f t="shared" si="51"/>
        <v>6.6205531096434242</v>
      </c>
      <c r="H379" s="123">
        <f t="shared" si="51"/>
        <v>7.2879371909315296</v>
      </c>
      <c r="J379" s="13"/>
      <c r="K379" s="13"/>
      <c r="L379" s="13"/>
      <c r="M379" s="13"/>
      <c r="N379" s="13"/>
    </row>
    <row r="380" spans="2:14">
      <c r="B380" s="2" t="s">
        <v>64</v>
      </c>
      <c r="C380" s="2" t="s">
        <v>68</v>
      </c>
      <c r="D380" s="2"/>
      <c r="E380" s="16">
        <f t="shared" si="51"/>
        <v>13.869757467566615</v>
      </c>
      <c r="F380" s="16">
        <f t="shared" si="51"/>
        <v>7.1498315177725544</v>
      </c>
      <c r="G380" s="150">
        <f t="shared" si="51"/>
        <v>-0.97244065165068605</v>
      </c>
      <c r="H380" s="123">
        <f t="shared" si="51"/>
        <v>-7.7178110167525347</v>
      </c>
      <c r="J380" s="13"/>
      <c r="K380" s="13"/>
      <c r="L380" s="13"/>
      <c r="M380" s="13"/>
      <c r="N380" s="13"/>
    </row>
    <row r="381" spans="2:14">
      <c r="B381" s="2" t="s">
        <v>64</v>
      </c>
      <c r="C381" s="2" t="s">
        <v>69</v>
      </c>
      <c r="D381" s="2"/>
      <c r="E381" s="16">
        <f t="shared" si="51"/>
        <v>-55.350071311580905</v>
      </c>
      <c r="F381" s="16">
        <f t="shared" si="51"/>
        <v>-43.042719876481215</v>
      </c>
      <c r="G381" s="150">
        <f t="shared" si="51"/>
        <v>-27.700844742195613</v>
      </c>
      <c r="H381" s="123">
        <f t="shared" si="51"/>
        <v>-25.519920721269273</v>
      </c>
      <c r="J381" s="13"/>
      <c r="K381" s="13"/>
      <c r="L381" s="13"/>
      <c r="M381" s="13"/>
      <c r="N381" s="13"/>
    </row>
    <row r="382" spans="2:14">
      <c r="B382" s="2" t="s">
        <v>70</v>
      </c>
      <c r="C382" s="2" t="s">
        <v>65</v>
      </c>
      <c r="D382" s="2"/>
      <c r="E382" s="16">
        <f t="shared" si="51"/>
        <v>12.069301707436807</v>
      </c>
      <c r="F382" s="16">
        <f t="shared" si="51"/>
        <v>9.9892970194198369</v>
      </c>
      <c r="G382" s="150">
        <f t="shared" si="51"/>
        <v>7.7272501348782043</v>
      </c>
      <c r="H382" s="123">
        <f t="shared" si="51"/>
        <v>2.3143314299596796</v>
      </c>
      <c r="J382" s="13"/>
      <c r="K382" s="13"/>
      <c r="L382" s="13"/>
      <c r="M382" s="13"/>
      <c r="N382" s="13"/>
    </row>
    <row r="383" spans="2:14">
      <c r="B383" s="2" t="s">
        <v>70</v>
      </c>
      <c r="C383" s="2" t="s">
        <v>68</v>
      </c>
      <c r="D383" s="2"/>
      <c r="E383" s="16">
        <f t="shared" si="51"/>
        <v>-0.36091886302756393</v>
      </c>
      <c r="F383" s="16">
        <f t="shared" si="51"/>
        <v>-6.1508961131796696</v>
      </c>
      <c r="G383" s="150">
        <f t="shared" si="51"/>
        <v>-14.213220566466134</v>
      </c>
      <c r="H383" s="123">
        <f t="shared" si="51"/>
        <v>-5.0195060550288417</v>
      </c>
      <c r="J383" s="13"/>
      <c r="K383" s="13"/>
      <c r="L383" s="13"/>
      <c r="M383" s="13"/>
      <c r="N383" s="13"/>
    </row>
    <row r="384" spans="2:14">
      <c r="B384" s="2" t="s">
        <v>70</v>
      </c>
      <c r="C384" s="2" t="s">
        <v>69</v>
      </c>
      <c r="D384" s="2"/>
      <c r="E384" s="16">
        <f t="shared" si="51"/>
        <v>-56.042039240160648</v>
      </c>
      <c r="F384" s="16">
        <f t="shared" si="51"/>
        <v>-42.438162083391717</v>
      </c>
      <c r="G384" s="150">
        <f t="shared" si="51"/>
        <v>-26.453256941431846</v>
      </c>
      <c r="H384" s="123">
        <f t="shared" si="51"/>
        <v>-7.4086491204328695</v>
      </c>
      <c r="J384" s="13"/>
      <c r="K384" s="13"/>
      <c r="L384" s="13"/>
      <c r="M384" s="13"/>
      <c r="N384" s="13"/>
    </row>
    <row r="385" spans="2:14">
      <c r="B385" s="251" t="s">
        <v>77</v>
      </c>
      <c r="C385" s="251"/>
      <c r="D385" s="251"/>
      <c r="E385" s="251"/>
      <c r="F385" s="251"/>
      <c r="G385" s="251"/>
      <c r="H385" s="251"/>
      <c r="J385" s="13"/>
      <c r="K385" s="13"/>
      <c r="L385" s="13"/>
      <c r="M385" s="13"/>
      <c r="N385" s="13"/>
    </row>
    <row r="386" spans="2:14">
      <c r="B386" s="2" t="s">
        <v>80</v>
      </c>
      <c r="C386" s="2" t="s">
        <v>65</v>
      </c>
      <c r="D386" s="2"/>
      <c r="E386" s="16">
        <f>E379+E382</f>
        <v>22.542900857742097</v>
      </c>
      <c r="F386" s="16">
        <f t="shared" ref="F386:H388" si="52">F379+F382</f>
        <v>18.76755118694291</v>
      </c>
      <c r="G386" s="150">
        <f t="shared" si="52"/>
        <v>14.347803244521629</v>
      </c>
      <c r="H386" s="123">
        <f t="shared" si="52"/>
        <v>9.6022686208912091</v>
      </c>
      <c r="J386" s="13"/>
      <c r="K386" s="13"/>
      <c r="L386" s="13"/>
      <c r="M386" s="13"/>
      <c r="N386" s="13"/>
    </row>
    <row r="387" spans="2:14">
      <c r="B387" s="2" t="s">
        <v>80</v>
      </c>
      <c r="C387" s="2" t="s">
        <v>68</v>
      </c>
      <c r="D387" s="2"/>
      <c r="E387" s="16">
        <f>E380+E383</f>
        <v>13.508838604539051</v>
      </c>
      <c r="F387" s="16">
        <f t="shared" si="52"/>
        <v>0.99893540459288488</v>
      </c>
      <c r="G387" s="150">
        <f t="shared" si="52"/>
        <v>-15.18566121811682</v>
      </c>
      <c r="H387" s="123">
        <f t="shared" si="52"/>
        <v>-12.737317071781376</v>
      </c>
      <c r="J387" s="13"/>
      <c r="K387" s="13"/>
      <c r="L387" s="13"/>
      <c r="M387" s="13"/>
      <c r="N387" s="13"/>
    </row>
    <row r="388" spans="2:14">
      <c r="B388" s="2" t="s">
        <v>80</v>
      </c>
      <c r="C388" s="2" t="s">
        <v>69</v>
      </c>
      <c r="D388" s="2"/>
      <c r="E388" s="16">
        <f>E381+E384</f>
        <v>-111.39211055174155</v>
      </c>
      <c r="F388" s="16">
        <f t="shared" si="52"/>
        <v>-85.480881959872931</v>
      </c>
      <c r="G388" s="150">
        <f t="shared" si="52"/>
        <v>-54.154101683627459</v>
      </c>
      <c r="H388" s="123">
        <f t="shared" si="52"/>
        <v>-32.928569841702142</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7430-B6F9-4378-BB27-2C58B0083008}">
  <sheetPr>
    <tabColor theme="5" tint="0.59999389629810485"/>
    <pageSetUpPr autoPageBreaks="0"/>
  </sheetPr>
  <dimension ref="A2:U398"/>
  <sheetViews>
    <sheetView zoomScale="80" zoomScaleNormal="80" workbookViewId="0">
      <selection activeCell="I284" sqref="I28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8" width="15.625" style="116" bestFit="1" customWidth="1"/>
    <col min="9" max="9" width="15.625" bestFit="1" customWidth="1"/>
    <col min="10" max="11" width="17.75" bestFit="1" customWidth="1"/>
    <col min="12" max="14" width="15.625" bestFit="1" customWidth="1"/>
    <col min="15" max="15" width="16.375" bestFit="1" customWidth="1"/>
    <col min="16" max="21" width="15.625" bestFit="1" customWidth="1"/>
    <col min="22" max="22" width="16.625" bestFit="1" customWidth="1"/>
    <col min="23" max="23" width="14.125" customWidth="1"/>
  </cols>
  <sheetData>
    <row r="2" spans="1:9" s="47" customFormat="1">
      <c r="A2" s="46" t="s">
        <v>153</v>
      </c>
      <c r="H2" s="114"/>
    </row>
    <row r="3" spans="1:9" s="66" customFormat="1">
      <c r="A3" s="65" t="s">
        <v>49</v>
      </c>
      <c r="B3" s="65"/>
      <c r="C3" s="65"/>
      <c r="H3" s="115"/>
    </row>
    <row r="4" spans="1:9">
      <c r="A4" s="8"/>
      <c r="B4" s="8"/>
      <c r="C4" s="8"/>
    </row>
    <row r="5" spans="1:9" ht="25.5">
      <c r="A5" s="2"/>
      <c r="B5" s="2"/>
      <c r="C5" s="2"/>
      <c r="D5" s="2"/>
      <c r="E5" s="24" t="s">
        <v>50</v>
      </c>
      <c r="F5" s="24" t="s">
        <v>51</v>
      </c>
      <c r="G5" s="146" t="s">
        <v>52</v>
      </c>
      <c r="H5" s="117" t="s">
        <v>53</v>
      </c>
    </row>
    <row r="6" spans="1:9">
      <c r="A6" s="38" t="s">
        <v>54</v>
      </c>
      <c r="B6" s="5" t="s">
        <v>55</v>
      </c>
      <c r="C6" s="5" t="s">
        <v>56</v>
      </c>
      <c r="D6" s="5" t="s">
        <v>57</v>
      </c>
      <c r="E6" s="22" t="s">
        <v>58</v>
      </c>
      <c r="F6" s="22" t="s">
        <v>59</v>
      </c>
      <c r="G6" s="147" t="s">
        <v>60</v>
      </c>
      <c r="H6" s="118" t="s">
        <v>61</v>
      </c>
      <c r="I6" t="s">
        <v>62</v>
      </c>
    </row>
    <row r="7" spans="1:9" ht="13.5" customHeight="1">
      <c r="A7" s="40" t="s">
        <v>154</v>
      </c>
      <c r="B7" s="2" t="s">
        <v>64</v>
      </c>
      <c r="C7" s="2" t="s">
        <v>65</v>
      </c>
      <c r="D7" s="23" t="s">
        <v>66</v>
      </c>
      <c r="E7" s="48" cm="1">
        <f t="array" ref="E7">INDEX('Regional Cap levels'!$F$361:$J$528,MATCH($A7&amp;$B7&amp;$C7&amp;$D7,'Regional Cap levels'!$B$361:$B$528&amp;'Regional Cap levels'!$C$361:$C$528&amp;'Regional Cap levels'!$D$361:$D$528&amp;'Regional Cap levels'!$E$361:$E$528,0),MATCH(E$6,'Regional Cap levels'!$F$360:$J$360,0))</f>
        <v>0.67399395626488501</v>
      </c>
      <c r="F7" s="48" cm="1">
        <f t="array" ref="F7">INDEX('Regional Cap levels'!$F$361:$J$528,MATCH($A7&amp;$B7&amp;$C7&amp;$D7,'Regional Cap levels'!$B$361:$B$528&amp;'Regional Cap levels'!$C$361:$C$528&amp;'Regional Cap levels'!$D$361:$D$528&amp;'Regional Cap levels'!$E$361:$E$528,0),MATCH(F$6,'Regional Cap levels'!$F$360:$J$360,0))</f>
        <v>0.50680867445058009</v>
      </c>
      <c r="G7" s="148" cm="1">
        <f t="array" ref="G7">INDEX('Regional Cap levels'!$F$361:$J$528,MATCH($A7&amp;$B7&amp;$C7&amp;$D7,'Regional Cap levels'!$B$361:$B$528&amp;'Regional Cap levels'!$C$361:$C$528&amp;'Regional Cap levels'!$D$361:$D$528&amp;'Regional Cap levels'!$E$361:$E$528,0),MATCH(G$6,'Regional Cap levels'!$F$360:$J$360,0))</f>
        <v>0.30222807296853732</v>
      </c>
      <c r="H7" s="119" cm="1">
        <f t="array" ref="H7">INDEX('Regional Cap levels'!$F$361:$J$528,MATCH($A7&amp;$B7&amp;$C7&amp;$D7,'Regional Cap levels'!$B$361:$B$528&amp;'Regional Cap levels'!$C$361:$C$528&amp;'Regional Cap levels'!$D$361:$D$528&amp;'Regional Cap levels'!$E$361:$E$528,0),MATCH(H$6,'Regional Cap levels'!$F$360:$J$360,0))</f>
        <v>0.27448154991331386</v>
      </c>
      <c r="I7" s="8" t="s">
        <v>67</v>
      </c>
    </row>
    <row r="8" spans="1:9" ht="13.5" customHeight="1">
      <c r="A8" s="40" t="s">
        <v>154</v>
      </c>
      <c r="B8" s="2" t="s">
        <v>64</v>
      </c>
      <c r="C8" s="2" t="s">
        <v>68</v>
      </c>
      <c r="D8" s="23" t="s">
        <v>66</v>
      </c>
      <c r="E8" s="48" cm="1">
        <f t="array" ref="E8">INDEX('Regional Cap levels'!$F$361:$J$528,MATCH($A8&amp;$B8&amp;$C8&amp;$D8,'Regional Cap levels'!$B$361:$B$528&amp;'Regional Cap levels'!$C$361:$C$528&amp;'Regional Cap levels'!$D$361:$D$528&amp;'Regional Cap levels'!$E$361:$E$528,0),MATCH(E$6,'Regional Cap levels'!$F$360:$J$360,0))</f>
        <v>0.66364227016523247</v>
      </c>
      <c r="F8" s="48" cm="1">
        <f t="array" ref="F8">INDEX('Regional Cap levels'!$F$361:$J$528,MATCH($A8&amp;$B8&amp;$C8&amp;$D8,'Regional Cap levels'!$B$361:$B$528&amp;'Regional Cap levels'!$C$361:$C$528&amp;'Regional Cap levels'!$D$361:$D$528&amp;'Regional Cap levels'!$E$361:$E$528,0),MATCH(F$6,'Regional Cap levels'!$F$360:$J$360,0))</f>
        <v>0.49526120352548114</v>
      </c>
      <c r="G8" s="148" cm="1">
        <f t="array" ref="G8">INDEX('Regional Cap levels'!$F$361:$J$528,MATCH($A8&amp;$B8&amp;$C8&amp;$D8,'Regional Cap levels'!$B$361:$B$528&amp;'Regional Cap levels'!$C$361:$C$528&amp;'Regional Cap levels'!$D$361:$D$528&amp;'Regional Cap levels'!$E$361:$E$528,0),MATCH(G$6,'Regional Cap levels'!$F$360:$J$360,0))</f>
        <v>0.29166869072572604</v>
      </c>
      <c r="H8" s="119" cm="1">
        <f t="array" ref="H8">INDEX('Regional Cap levels'!$F$361:$J$528,MATCH($A8&amp;$B8&amp;$C8&amp;$D8,'Regional Cap levels'!$B$361:$B$528&amp;'Regional Cap levels'!$C$361:$C$528&amp;'Regional Cap levels'!$D$361:$D$528&amp;'Regional Cap levels'!$E$361:$E$528,0),MATCH(H$6,'Regional Cap levels'!$F$360:$J$360,0))</f>
        <v>0.27011665621474978</v>
      </c>
    </row>
    <row r="9" spans="1:9" ht="13.5" customHeight="1">
      <c r="A9" s="40" t="s">
        <v>154</v>
      </c>
      <c r="B9" s="2" t="s">
        <v>64</v>
      </c>
      <c r="C9" s="2" t="s">
        <v>69</v>
      </c>
      <c r="D9" s="23" t="s">
        <v>66</v>
      </c>
      <c r="E9" s="48" cm="1">
        <f t="array" ref="E9">INDEX('Regional Cap levels'!$F$361:$J$528,MATCH($A9&amp;$B9&amp;$C9&amp;$D9,'Regional Cap levels'!$B$361:$B$528&amp;'Regional Cap levels'!$C$361:$C$528&amp;'Regional Cap levels'!$D$361:$D$528&amp;'Regional Cap levels'!$E$361:$E$528,0),MATCH(E$6,'Regional Cap levels'!$F$360:$J$360,0))</f>
        <v>0.70988633610139606</v>
      </c>
      <c r="F9" s="48" cm="1">
        <f t="array" ref="F9">INDEX('Regional Cap levels'!$F$361:$J$528,MATCH($A9&amp;$B9&amp;$C9&amp;$D9,'Regional Cap levels'!$B$361:$B$528&amp;'Regional Cap levels'!$C$361:$C$528&amp;'Regional Cap levels'!$D$361:$D$528&amp;'Regional Cap levels'!$E$361:$E$528,0),MATCH(F$6,'Regional Cap levels'!$F$360:$J$360,0))</f>
        <v>0.53380743659472574</v>
      </c>
      <c r="G9" s="148" cm="1">
        <f t="array" ref="G9">INDEX('Regional Cap levels'!$F$361:$J$528,MATCH($A9&amp;$B9&amp;$C9&amp;$D9,'Regional Cap levels'!$B$361:$B$528&amp;'Regional Cap levels'!$C$361:$C$528&amp;'Regional Cap levels'!$D$361:$D$528&amp;'Regional Cap levels'!$E$361:$E$528,0),MATCH(G$6,'Regional Cap levels'!$F$360:$J$360,0))</f>
        <v>0.31834361028577152</v>
      </c>
      <c r="H9" s="119" cm="1">
        <f t="array" ref="H9">INDEX('Regional Cap levels'!$F$361:$J$528,MATCH($A9&amp;$B9&amp;$C9&amp;$D9,'Regional Cap levels'!$B$361:$B$528&amp;'Regional Cap levels'!$C$361:$C$528&amp;'Regional Cap levels'!$D$361:$D$528&amp;'Regional Cap levels'!$E$361:$E$528,0),MATCH(H$6,'Regional Cap levels'!$F$360:$J$360,0))</f>
        <v>0.28894019997202386</v>
      </c>
    </row>
    <row r="10" spans="1:9" ht="13.5" customHeight="1">
      <c r="A10" s="40" t="s">
        <v>154</v>
      </c>
      <c r="B10" s="2" t="s">
        <v>70</v>
      </c>
      <c r="C10" s="2" t="s">
        <v>65</v>
      </c>
      <c r="D10" s="23" t="s">
        <v>66</v>
      </c>
      <c r="E10" s="48" cm="1">
        <f t="array" ref="E10">INDEX('Regional Cap levels'!$F$361:$J$528,MATCH($A10&amp;$B10&amp;$C10&amp;$D10,'Regional Cap levels'!$B$361:$B$528&amp;'Regional Cap levels'!$C$361:$C$528&amp;'Regional Cap levels'!$D$361:$D$528&amp;'Regional Cap levels'!$E$361:$E$528,0),MATCH(E$6,'Regional Cap levels'!$F$360:$J$360,0))</f>
        <v>0.17139923110877889</v>
      </c>
      <c r="F10" s="48" cm="1">
        <f t="array" ref="F10">INDEX('Regional Cap levels'!$F$361:$J$528,MATCH($A10&amp;$B10&amp;$C10&amp;$D10,'Regional Cap levels'!$B$361:$B$528&amp;'Regional Cap levels'!$C$361:$C$528&amp;'Regional Cap levels'!$D$361:$D$528&amp;'Regional Cap levels'!$E$361:$E$528,0),MATCH(F$6,'Regional Cap levels'!$F$360:$J$360,0))</f>
        <v>0.12763547343811757</v>
      </c>
      <c r="G10" s="148" cm="1">
        <f t="array" ref="G10">INDEX('Regional Cap levels'!$F$361:$J$528,MATCH($A10&amp;$B10&amp;$C10&amp;$D10,'Regional Cap levels'!$B$361:$B$528&amp;'Regional Cap levels'!$C$361:$C$528&amp;'Regional Cap levels'!$D$361:$D$528&amp;'Regional Cap levels'!$E$361:$E$528,0),MATCH(G$6,'Regional Cap levels'!$F$360:$J$360,0))</f>
        <v>7.664002273229524E-2</v>
      </c>
      <c r="H10" s="119" cm="1">
        <f t="array" ref="H10">INDEX('Regional Cap levels'!$F$361:$J$528,MATCH($A10&amp;$B10&amp;$C10&amp;$D10,'Regional Cap levels'!$B$361:$B$528&amp;'Regional Cap levels'!$C$361:$C$528&amp;'Regional Cap levels'!$D$361:$D$528&amp;'Regional Cap levels'!$E$361:$E$528,0),MATCH(H$6,'Regional Cap levels'!$F$360:$J$360,0))</f>
        <v>7.048768711964537E-2</v>
      </c>
    </row>
    <row r="11" spans="1:9" ht="13.5" customHeight="1">
      <c r="A11" s="40" t="s">
        <v>154</v>
      </c>
      <c r="B11" s="2" t="s">
        <v>70</v>
      </c>
      <c r="C11" s="2" t="s">
        <v>68</v>
      </c>
      <c r="D11" s="23" t="s">
        <v>66</v>
      </c>
      <c r="E11" s="48" cm="1">
        <f t="array" ref="E11">INDEX('Regional Cap levels'!$F$361:$J$528,MATCH($A11&amp;$B11&amp;$C11&amp;$D11,'Regional Cap levels'!$B$361:$B$528&amp;'Regional Cap levels'!$C$361:$C$528&amp;'Regional Cap levels'!$D$361:$D$528&amp;'Regional Cap levels'!$E$361:$E$528,0),MATCH(E$6,'Regional Cap levels'!$F$360:$J$360,0))</f>
        <v>0.1757577555920096</v>
      </c>
      <c r="F11" s="48" cm="1">
        <f t="array" ref="F11">INDEX('Regional Cap levels'!$F$361:$J$528,MATCH($A11&amp;$B11&amp;$C11&amp;$D11,'Regional Cap levels'!$B$361:$B$528&amp;'Regional Cap levels'!$C$361:$C$528&amp;'Regional Cap levels'!$D$361:$D$528&amp;'Regional Cap levels'!$E$361:$E$528,0),MATCH(F$6,'Regional Cap levels'!$F$360:$J$360,0))</f>
        <v>0.12964486722692112</v>
      </c>
      <c r="G11" s="148" cm="1">
        <f t="array" ref="G11">INDEX('Regional Cap levels'!$F$361:$J$528,MATCH($A11&amp;$B11&amp;$C11&amp;$D11,'Regional Cap levels'!$B$361:$B$528&amp;'Regional Cap levels'!$C$361:$C$528&amp;'Regional Cap levels'!$D$361:$D$528&amp;'Regional Cap levels'!$E$361:$E$528,0),MATCH(G$6,'Regional Cap levels'!$F$360:$J$360,0))</f>
        <v>7.49685766955904E-2</v>
      </c>
      <c r="H11" s="119" cm="1">
        <f t="array" ref="H11">INDEX('Regional Cap levels'!$F$361:$J$528,MATCH($A11&amp;$B11&amp;$C11&amp;$D11,'Regional Cap levels'!$B$361:$B$528&amp;'Regional Cap levels'!$C$361:$C$528&amp;'Regional Cap levels'!$D$361:$D$528&amp;'Regional Cap levels'!$E$361:$E$528,0),MATCH(H$6,'Regional Cap levels'!$F$360:$J$360,0))</f>
        <v>6.7934210246712909E-2</v>
      </c>
    </row>
    <row r="12" spans="1:9" ht="13.5" customHeight="1">
      <c r="A12" s="40" t="s">
        <v>154</v>
      </c>
      <c r="B12" s="2" t="s">
        <v>70</v>
      </c>
      <c r="C12" s="2" t="s">
        <v>69</v>
      </c>
      <c r="D12" s="23" t="s">
        <v>66</v>
      </c>
      <c r="E12" s="48" cm="1">
        <f t="array" ref="E12">INDEX('Regional Cap levels'!$F$361:$J$528,MATCH($A12&amp;$B12&amp;$C12&amp;$D12,'Regional Cap levels'!$B$361:$B$528&amp;'Regional Cap levels'!$C$361:$C$528&amp;'Regional Cap levels'!$D$361:$D$528&amp;'Regional Cap levels'!$E$361:$E$528,0),MATCH(E$6,'Regional Cap levels'!$F$360:$J$360,0))</f>
        <v>0.18052495271515628</v>
      </c>
      <c r="F12" s="48" cm="1">
        <f t="array" ref="F12">INDEX('Regional Cap levels'!$F$361:$J$528,MATCH($A12&amp;$B12&amp;$C12&amp;$D12,'Regional Cap levels'!$B$361:$B$528&amp;'Regional Cap levels'!$C$361:$C$528&amp;'Regional Cap levels'!$D$361:$D$528&amp;'Regional Cap levels'!$E$361:$E$528,0),MATCH(F$6,'Regional Cap levels'!$F$360:$J$360,0))</f>
        <v>0.13443475244138653</v>
      </c>
      <c r="G12" s="148" cm="1">
        <f t="array" ref="G12">INDEX('Regional Cap levels'!$F$361:$J$528,MATCH($A12&amp;$B12&amp;$C12&amp;$D12,'Regional Cap levels'!$B$361:$B$528&amp;'Regional Cap levels'!$C$361:$C$528&amp;'Regional Cap levels'!$D$361:$D$528&amp;'Regional Cap levels'!$E$361:$E$528,0),MATCH(G$6,'Regional Cap levels'!$F$360:$J$360,0))</f>
        <v>8.0727815622009161E-2</v>
      </c>
      <c r="H12" s="119" cm="1">
        <f t="array" ref="H12">INDEX('Regional Cap levels'!$F$361:$J$528,MATCH($A12&amp;$B12&amp;$C12&amp;$D12,'Regional Cap levels'!$B$361:$B$528&amp;'Regional Cap levels'!$C$361:$C$528&amp;'Regional Cap levels'!$D$361:$D$528&amp;'Regional Cap levels'!$E$361:$E$528,0),MATCH(H$6,'Regional Cap levels'!$F$360:$J$360,0))</f>
        <v>7.4196518157333996E-2</v>
      </c>
    </row>
    <row r="13" spans="1:9" ht="13.5" customHeight="1">
      <c r="A13" s="40" t="s">
        <v>154</v>
      </c>
      <c r="B13" s="2" t="s">
        <v>64</v>
      </c>
      <c r="C13" s="2" t="s">
        <v>65</v>
      </c>
      <c r="D13" s="23" t="s">
        <v>71</v>
      </c>
      <c r="E13" s="48" cm="1">
        <f t="array" ref="E13">INDEX('Regional Cap levels'!$F$361:$J$528,MATCH($A13&amp;$B13&amp;$C13&amp;$D13,'Regional Cap levels'!$B$361:$B$528&amp;'Regional Cap levels'!$C$361:$C$528&amp;'Regional Cap levels'!$D$361:$D$528&amp;'Regional Cap levels'!$E$361:$E$528,0),MATCH(E$6,'Regional Cap levels'!$F$360:$J$360,0))</f>
        <v>0.49167886261258475</v>
      </c>
      <c r="F13" s="48" cm="1">
        <f t="array" ref="F13">INDEX('Regional Cap levels'!$F$361:$J$528,MATCH($A13&amp;$B13&amp;$C13&amp;$D13,'Regional Cap levels'!$B$361:$B$528&amp;'Regional Cap levels'!$C$361:$C$528&amp;'Regional Cap levels'!$D$361:$D$528&amp;'Regional Cap levels'!$E$361:$E$528,0),MATCH(F$6,'Regional Cap levels'!$F$360:$J$360,0))</f>
        <v>0.53825334363926813</v>
      </c>
      <c r="G13" s="148" cm="1">
        <f t="array" ref="G13">INDEX('Regional Cap levels'!$F$361:$J$528,MATCH($A13&amp;$B13&amp;$C13&amp;$D13,'Regional Cap levels'!$B$361:$B$528&amp;'Regional Cap levels'!$C$361:$C$528&amp;'Regional Cap levels'!$D$361:$D$528&amp;'Regional Cap levels'!$E$361:$E$528,0),MATCH(G$6,'Regional Cap levels'!$F$360:$J$360,0))</f>
        <v>0.53825334363926813</v>
      </c>
      <c r="H13" s="119" cm="1">
        <f t="array" ref="H13">INDEX('Regional Cap levels'!$F$361:$J$528,MATCH($A13&amp;$B13&amp;$C13&amp;$D13,'Regional Cap levels'!$B$361:$B$528&amp;'Regional Cap levels'!$C$361:$C$528&amp;'Regional Cap levels'!$D$361:$D$528&amp;'Regional Cap levels'!$E$361:$E$528,0),MATCH(H$6,'Regional Cap levels'!$F$360:$J$360,0))</f>
        <v>0.5422631282004764</v>
      </c>
    </row>
    <row r="14" spans="1:9" ht="13.5" customHeight="1">
      <c r="A14" s="40" t="s">
        <v>154</v>
      </c>
      <c r="B14" s="2" t="s">
        <v>64</v>
      </c>
      <c r="C14" s="2" t="s">
        <v>68</v>
      </c>
      <c r="D14" s="23" t="s">
        <v>71</v>
      </c>
      <c r="E14" s="48" cm="1">
        <f t="array" ref="E14">INDEX('Regional Cap levels'!$F$361:$J$528,MATCH($A14&amp;$B14&amp;$C14&amp;$D14,'Regional Cap levels'!$B$361:$B$528&amp;'Regional Cap levels'!$C$361:$C$528&amp;'Regional Cap levels'!$D$361:$D$528&amp;'Regional Cap levels'!$E$361:$E$528,0),MATCH(E$6,'Regional Cap levels'!$F$360:$J$360,0))</f>
        <v>0.54207867043570968</v>
      </c>
      <c r="F14" s="48" cm="1">
        <f t="array" ref="F14">INDEX('Regional Cap levels'!$F$361:$J$528,MATCH($A14&amp;$B14&amp;$C14&amp;$D14,'Regional Cap levels'!$B$361:$B$528&amp;'Regional Cap levels'!$C$361:$C$528&amp;'Regional Cap levels'!$D$361:$D$528&amp;'Regional Cap levels'!$E$361:$E$528,0),MATCH(F$6,'Regional Cap levels'!$F$360:$J$360,0))</f>
        <v>0.58935800809516725</v>
      </c>
      <c r="G14" s="148" cm="1">
        <f t="array" ref="G14">INDEX('Regional Cap levels'!$F$361:$J$528,MATCH($A14&amp;$B14&amp;$C14&amp;$D14,'Regional Cap levels'!$B$361:$B$528&amp;'Regional Cap levels'!$C$361:$C$528&amp;'Regional Cap levels'!$D$361:$D$528&amp;'Regional Cap levels'!$E$361:$E$528,0),MATCH(G$6,'Regional Cap levels'!$F$360:$J$360,0))</f>
        <v>0.58935800809516725</v>
      </c>
      <c r="H14" s="119" cm="1">
        <f t="array" ref="H14">INDEX('Regional Cap levels'!$F$361:$J$528,MATCH($A14&amp;$B14&amp;$C14&amp;$D14,'Regional Cap levels'!$B$361:$B$528&amp;'Regional Cap levels'!$C$361:$C$528&amp;'Regional Cap levels'!$D$361:$D$528&amp;'Regional Cap levels'!$E$361:$E$528,0),MATCH(H$6,'Regional Cap levels'!$F$360:$J$360,0))</f>
        <v>0.61136384440418512</v>
      </c>
    </row>
    <row r="15" spans="1:9" ht="13.5" customHeight="1">
      <c r="A15" s="40" t="s">
        <v>154</v>
      </c>
      <c r="B15" s="2" t="s">
        <v>64</v>
      </c>
      <c r="C15" s="2" t="s">
        <v>69</v>
      </c>
      <c r="D15" s="23" t="s">
        <v>71</v>
      </c>
      <c r="E15" s="48" cm="1">
        <f t="array" ref="E15">INDEX('Regional Cap levels'!$F$361:$J$528,MATCH($A15&amp;$B15&amp;$C15&amp;$D15,'Regional Cap levels'!$B$361:$B$528&amp;'Regional Cap levels'!$C$361:$C$528&amp;'Regional Cap levels'!$D$361:$D$528&amp;'Regional Cap levels'!$E$361:$E$528,0),MATCH(E$6,'Regional Cap levels'!$F$360:$J$360,0))</f>
        <v>0.55362400467213169</v>
      </c>
      <c r="F15" s="48" cm="1">
        <f t="array" ref="F15">INDEX('Regional Cap levels'!$F$361:$J$528,MATCH($A15&amp;$B15&amp;$C15&amp;$D15,'Regional Cap levels'!$B$361:$B$528&amp;'Regional Cap levels'!$C$361:$C$528&amp;'Regional Cap levels'!$D$361:$D$528&amp;'Regional Cap levels'!$E$361:$E$528,0),MATCH(F$6,'Regional Cap levels'!$F$360:$J$360,0))</f>
        <v>0.60412071563238046</v>
      </c>
      <c r="G15" s="148" cm="1">
        <f t="array" ref="G15">INDEX('Regional Cap levels'!$F$361:$J$528,MATCH($A15&amp;$B15&amp;$C15&amp;$D15,'Regional Cap levels'!$B$361:$B$528&amp;'Regional Cap levels'!$C$361:$C$528&amp;'Regional Cap levels'!$D$361:$D$528&amp;'Regional Cap levels'!$E$361:$E$528,0),MATCH(G$6,'Regional Cap levels'!$F$360:$J$360,0))</f>
        <v>0.60412071563238046</v>
      </c>
      <c r="H15" s="119" cm="1">
        <f t="array" ref="H15">INDEX('Regional Cap levels'!$F$361:$J$528,MATCH($A15&amp;$B15&amp;$C15&amp;$D15,'Regional Cap levels'!$B$361:$B$528&amp;'Regional Cap levels'!$C$361:$C$528&amp;'Regional Cap levels'!$D$361:$D$528&amp;'Regional Cap levels'!$E$361:$E$528,0),MATCH(H$6,'Regional Cap levels'!$F$360:$J$360,0))</f>
        <v>0.60935292194704327</v>
      </c>
    </row>
    <row r="16" spans="1:9" ht="13.5" customHeight="1">
      <c r="A16" s="40" t="s">
        <v>154</v>
      </c>
      <c r="B16" s="2" t="s">
        <v>70</v>
      </c>
      <c r="C16" s="2" t="s">
        <v>65</v>
      </c>
      <c r="D16" s="23" t="s">
        <v>71</v>
      </c>
      <c r="E16" s="48" cm="1">
        <f t="array" ref="E16">INDEX('Regional Cap levels'!$F$361:$J$528,MATCH($A16&amp;$B16&amp;$C16&amp;$D16,'Regional Cap levels'!$B$361:$B$528&amp;'Regional Cap levels'!$C$361:$C$528&amp;'Regional Cap levels'!$D$361:$D$528&amp;'Regional Cap levels'!$E$361:$E$528,0),MATCH(E$6,'Regional Cap levels'!$F$360:$J$360,0))</f>
        <v>0.28485186128517942</v>
      </c>
      <c r="F16" s="48" cm="1">
        <f t="array" ref="F16">INDEX('Regional Cap levels'!$F$361:$J$528,MATCH($A16&amp;$B16&amp;$C16&amp;$D16,'Regional Cap levels'!$B$361:$B$528&amp;'Regional Cap levels'!$C$361:$C$528&amp;'Regional Cap levels'!$D$361:$D$528&amp;'Regional Cap levels'!$E$361:$E$528,0),MATCH(F$6,'Regional Cap levels'!$F$360:$J$360,0))</f>
        <v>0.2911174570678719</v>
      </c>
      <c r="G16" s="148" cm="1">
        <f t="array" ref="G16">INDEX('Regional Cap levels'!$F$361:$J$528,MATCH($A16&amp;$B16&amp;$C16&amp;$D16,'Regional Cap levels'!$B$361:$B$528&amp;'Regional Cap levels'!$C$361:$C$528&amp;'Regional Cap levels'!$D$361:$D$528&amp;'Regional Cap levels'!$E$361:$E$528,0),MATCH(G$6,'Regional Cap levels'!$F$360:$J$360,0))</f>
        <v>0.2911174570678719</v>
      </c>
      <c r="H16" s="119" cm="1">
        <f t="array" ref="H16">INDEX('Regional Cap levels'!$F$361:$J$528,MATCH($A16&amp;$B16&amp;$C16&amp;$D16,'Regional Cap levels'!$B$361:$B$528&amp;'Regional Cap levels'!$C$361:$C$528&amp;'Regional Cap levels'!$D$361:$D$528&amp;'Regional Cap levels'!$E$361:$E$528,0),MATCH(H$6,'Regional Cap levels'!$F$360:$J$360,0))</f>
        <v>0.29612756531339085</v>
      </c>
    </row>
    <row r="17" spans="1:9" ht="13.5" customHeight="1">
      <c r="A17" s="40" t="s">
        <v>154</v>
      </c>
      <c r="B17" s="2" t="s">
        <v>70</v>
      </c>
      <c r="C17" s="2" t="s">
        <v>68</v>
      </c>
      <c r="D17" s="23" t="s">
        <v>71</v>
      </c>
      <c r="E17" s="48" cm="1">
        <f t="array" ref="E17">INDEX('Regional Cap levels'!$F$361:$J$528,MATCH($A17&amp;$B17&amp;$C17&amp;$D17,'Regional Cap levels'!$B$361:$B$528&amp;'Regional Cap levels'!$C$361:$C$528&amp;'Regional Cap levels'!$D$361:$D$528&amp;'Regional Cap levels'!$E$361:$E$528,0),MATCH(E$6,'Regional Cap levels'!$F$360:$J$360,0))</f>
        <v>0.3750844265084296</v>
      </c>
      <c r="F17" s="48" cm="1">
        <f t="array" ref="F17">INDEX('Regional Cap levels'!$F$361:$J$528,MATCH($A17&amp;$B17&amp;$C17&amp;$D17,'Regional Cap levels'!$B$361:$B$528&amp;'Regional Cap levels'!$C$361:$C$528&amp;'Regional Cap levels'!$D$361:$D$528&amp;'Regional Cap levels'!$E$361:$E$528,0),MATCH(F$6,'Regional Cap levels'!$F$360:$J$360,0))</f>
        <v>0.37799022515901148</v>
      </c>
      <c r="G17" s="148" cm="1">
        <f t="array" ref="G17">INDEX('Regional Cap levels'!$F$361:$J$528,MATCH($A17&amp;$B17&amp;$C17&amp;$D17,'Regional Cap levels'!$B$361:$B$528&amp;'Regional Cap levels'!$C$361:$C$528&amp;'Regional Cap levels'!$D$361:$D$528&amp;'Regional Cap levels'!$E$361:$E$528,0),MATCH(G$6,'Regional Cap levels'!$F$360:$J$360,0))</f>
        <v>0.37799022515901148</v>
      </c>
      <c r="H17" s="119" cm="1">
        <f t="array" ref="H17">INDEX('Regional Cap levels'!$F$361:$J$528,MATCH($A17&amp;$B17&amp;$C17&amp;$D17,'Regional Cap levels'!$B$361:$B$528&amp;'Regional Cap levels'!$C$361:$C$528&amp;'Regional Cap levels'!$D$361:$D$528&amp;'Regional Cap levels'!$E$361:$E$528,0),MATCH(H$6,'Regional Cap levels'!$F$360:$J$360,0))</f>
        <v>0.40438177549160381</v>
      </c>
    </row>
    <row r="18" spans="1:9" ht="13.5" customHeight="1">
      <c r="A18" s="40" t="s">
        <v>154</v>
      </c>
      <c r="B18" s="2" t="s">
        <v>70</v>
      </c>
      <c r="C18" s="2" t="s">
        <v>69</v>
      </c>
      <c r="D18" s="23" t="s">
        <v>71</v>
      </c>
      <c r="E18" s="48" cm="1">
        <f t="array" ref="E18">INDEX('Regional Cap levels'!$F$361:$J$528,MATCH($A18&amp;$B18&amp;$C18&amp;$D18,'Regional Cap levels'!$B$361:$B$528&amp;'Regional Cap levels'!$C$361:$C$528&amp;'Regional Cap levels'!$D$361:$D$528&amp;'Regional Cap levels'!$E$361:$E$528,0),MATCH(E$6,'Regional Cap levels'!$F$360:$J$360,0))</f>
        <v>0.33537728236404085</v>
      </c>
      <c r="F18" s="48" cm="1">
        <f t="array" ref="F18">INDEX('Regional Cap levels'!$F$361:$J$528,MATCH($A18&amp;$B18&amp;$C18&amp;$D18,'Regional Cap levels'!$B$361:$B$528&amp;'Regional Cap levels'!$C$361:$C$528&amp;'Regional Cap levels'!$D$361:$D$528&amp;'Regional Cap levels'!$E$361:$E$528,0),MATCH(F$6,'Regional Cap levels'!$F$360:$J$360,0))</f>
        <v>0.34338533582610592</v>
      </c>
      <c r="G18" s="148" cm="1">
        <f t="array" ref="G18">INDEX('Regional Cap levels'!$F$361:$J$528,MATCH($A18&amp;$B18&amp;$C18&amp;$D18,'Regional Cap levels'!$B$361:$B$528&amp;'Regional Cap levels'!$C$361:$C$528&amp;'Regional Cap levels'!$D$361:$D$528&amp;'Regional Cap levels'!$E$361:$E$528,0),MATCH(G$6,'Regional Cap levels'!$F$360:$J$360,0))</f>
        <v>0.34338533582610592</v>
      </c>
      <c r="H18" s="119" cm="1">
        <f t="array" ref="H18">INDEX('Regional Cap levels'!$F$361:$J$528,MATCH($A18&amp;$B18&amp;$C18&amp;$D18,'Regional Cap levels'!$B$361:$B$528&amp;'Regional Cap levels'!$C$361:$C$528&amp;'Regional Cap levels'!$D$361:$D$528&amp;'Regional Cap levels'!$E$361:$E$528,0),MATCH(H$6,'Regional Cap levels'!$F$360:$J$360,0))</f>
        <v>0.34984061488651735</v>
      </c>
    </row>
    <row r="19" spans="1:9" ht="13.5" customHeight="1">
      <c r="D19" s="12"/>
      <c r="E19" s="55"/>
      <c r="F19" s="55"/>
      <c r="G19" s="55"/>
      <c r="H19" s="120"/>
    </row>
    <row r="20" spans="1:9" ht="13.5" customHeight="1">
      <c r="B20" s="67" t="s">
        <v>72</v>
      </c>
      <c r="C20" s="68"/>
      <c r="D20" s="68"/>
      <c r="E20" s="68"/>
      <c r="F20" s="68"/>
      <c r="G20" s="68"/>
      <c r="H20" s="121"/>
    </row>
    <row r="21" spans="1:9" ht="28.5" customHeight="1">
      <c r="B21" s="2"/>
      <c r="C21" s="2"/>
      <c r="D21" s="2"/>
      <c r="E21" s="24" t="s">
        <v>50</v>
      </c>
      <c r="F21" s="24" t="s">
        <v>51</v>
      </c>
      <c r="G21" s="146" t="s">
        <v>52</v>
      </c>
      <c r="H21" s="117" t="s">
        <v>53</v>
      </c>
    </row>
    <row r="22" spans="1:9" ht="13.5" customHeight="1">
      <c r="B22" s="5" t="s">
        <v>55</v>
      </c>
      <c r="C22" s="5" t="s">
        <v>56</v>
      </c>
      <c r="D22" s="5" t="s">
        <v>57</v>
      </c>
      <c r="E22" s="22" t="s">
        <v>58</v>
      </c>
      <c r="F22" s="22" t="s">
        <v>59</v>
      </c>
      <c r="G22" s="147" t="s">
        <v>60</v>
      </c>
      <c r="H22" s="118" t="s">
        <v>61</v>
      </c>
      <c r="I22" s="9" t="s">
        <v>73</v>
      </c>
    </row>
    <row r="23" spans="1:9" ht="13.5" customHeight="1">
      <c r="B23" s="241" t="s">
        <v>74</v>
      </c>
      <c r="C23" s="242"/>
      <c r="D23" s="242"/>
      <c r="E23" s="242"/>
      <c r="F23" s="242"/>
      <c r="G23" s="242"/>
      <c r="H23" s="242"/>
    </row>
    <row r="24" spans="1:9" ht="13.5" customHeight="1">
      <c r="B24" s="2" t="s">
        <v>64</v>
      </c>
      <c r="C24" s="2" t="s">
        <v>65</v>
      </c>
      <c r="D24" s="23" t="s">
        <v>66</v>
      </c>
      <c r="E24" s="69">
        <f>(E7*'TDCV Values'!$C$4)</f>
        <v>1954.5824731681664</v>
      </c>
      <c r="F24" s="69">
        <f>(F7*'TDCV Values'!$C$4)</f>
        <v>1469.7451559066822</v>
      </c>
      <c r="G24" s="149">
        <f>(G7*'TDCV Values'!$C$4)</f>
        <v>876.46141160875823</v>
      </c>
      <c r="H24" s="122">
        <f>(H7*'TDCV Values'!$D$4)</f>
        <v>795.99649474861019</v>
      </c>
    </row>
    <row r="25" spans="1:9" ht="13.5" customHeight="1">
      <c r="B25" s="2" t="s">
        <v>64</v>
      </c>
      <c r="C25" s="2" t="s">
        <v>68</v>
      </c>
      <c r="D25" s="23" t="s">
        <v>66</v>
      </c>
      <c r="E25" s="69">
        <f>(E8*'TDCV Values'!$C$4)</f>
        <v>1924.5625834791742</v>
      </c>
      <c r="F25" s="69">
        <f>(F8*'TDCV Values'!$C$4)</f>
        <v>1436.2574902238953</v>
      </c>
      <c r="G25" s="149">
        <f>(G8*'TDCV Values'!$C$4)</f>
        <v>845.83920310460553</v>
      </c>
      <c r="H25" s="122">
        <f>(H8*'TDCV Values'!$D$4)</f>
        <v>783.33830302277443</v>
      </c>
    </row>
    <row r="26" spans="1:9" ht="13.5" customHeight="1">
      <c r="B26" s="2" t="s">
        <v>64</v>
      </c>
      <c r="C26" s="2" t="s">
        <v>69</v>
      </c>
      <c r="D26" s="23" t="s">
        <v>66</v>
      </c>
      <c r="E26" s="69">
        <f>(E9*'TDCV Values'!$C$4)</f>
        <v>2058.6703746940484</v>
      </c>
      <c r="F26" s="69">
        <f>(F9*'TDCV Values'!$C$4)</f>
        <v>1548.0415661247046</v>
      </c>
      <c r="G26" s="149">
        <f>(G9*'TDCV Values'!$C$4)</f>
        <v>923.19646982873735</v>
      </c>
      <c r="H26" s="122">
        <f>(H9*'TDCV Values'!$D$4)</f>
        <v>837.92657991886915</v>
      </c>
    </row>
    <row r="27" spans="1:9" ht="13.5" customHeight="1">
      <c r="B27" s="2" t="s">
        <v>70</v>
      </c>
      <c r="C27" s="2" t="s">
        <v>65</v>
      </c>
      <c r="D27" s="23" t="s">
        <v>66</v>
      </c>
      <c r="E27" s="69">
        <f>(E10*'TDCV Values'!$C$5)</f>
        <v>2056.7907733053466</v>
      </c>
      <c r="F27" s="69">
        <f>(F10*'TDCV Values'!$C$5)</f>
        <v>1531.6256812574109</v>
      </c>
      <c r="G27" s="149">
        <f>(G10*'TDCV Values'!$C$5)</f>
        <v>919.68027278754289</v>
      </c>
      <c r="H27" s="122">
        <f>(H10*'TDCV Values'!$D$5)</f>
        <v>845.85224543574441</v>
      </c>
    </row>
    <row r="28" spans="1:9" ht="13.5" customHeight="1">
      <c r="B28" s="2" t="s">
        <v>70</v>
      </c>
      <c r="C28" s="2" t="s">
        <v>68</v>
      </c>
      <c r="D28" s="23" t="s">
        <v>66</v>
      </c>
      <c r="E28" s="69">
        <f>(E11*'TDCV Values'!$C$5)</f>
        <v>2109.0930671041151</v>
      </c>
      <c r="F28" s="69">
        <f>(F11*'TDCV Values'!$C$5)</f>
        <v>1555.7384067230535</v>
      </c>
      <c r="G28" s="149">
        <f>(G11*'TDCV Values'!$C$5)</f>
        <v>899.6229203470848</v>
      </c>
      <c r="H28" s="122">
        <f>(H11*'TDCV Values'!$D$5)</f>
        <v>815.21052296055495</v>
      </c>
    </row>
    <row r="29" spans="1:9" ht="13.5" customHeight="1">
      <c r="B29" s="2" t="s">
        <v>70</v>
      </c>
      <c r="C29" s="2" t="s">
        <v>69</v>
      </c>
      <c r="D29" s="23" t="s">
        <v>66</v>
      </c>
      <c r="E29" s="69">
        <f>(E12*'TDCV Values'!$C$5)</f>
        <v>2166.2994325818754</v>
      </c>
      <c r="F29" s="69">
        <f>(F12*'TDCV Values'!$C$5)</f>
        <v>1613.2170292966384</v>
      </c>
      <c r="G29" s="149">
        <f>(G12*'TDCV Values'!$C$5)</f>
        <v>968.73378746410992</v>
      </c>
      <c r="H29" s="122">
        <f>(H12*'TDCV Values'!$D$5)</f>
        <v>890.35821788800797</v>
      </c>
    </row>
    <row r="30" spans="1:9" ht="13.5" customHeight="1">
      <c r="B30" s="241" t="s">
        <v>75</v>
      </c>
      <c r="C30" s="242"/>
      <c r="D30" s="242"/>
      <c r="E30" s="242"/>
      <c r="F30" s="242"/>
      <c r="G30" s="242"/>
      <c r="H30" s="242"/>
      <c r="I30" t="s">
        <v>76</v>
      </c>
    </row>
    <row r="31" spans="1:9" ht="13.5" customHeight="1">
      <c r="B31" s="2" t="s">
        <v>64</v>
      </c>
      <c r="C31" s="2" t="s">
        <v>65</v>
      </c>
      <c r="D31" s="23" t="s">
        <v>71</v>
      </c>
      <c r="E31" s="16">
        <f>E13*365</f>
        <v>179.46278485359343</v>
      </c>
      <c r="F31" s="16">
        <f t="shared" ref="F31:H31" si="0">F13*365</f>
        <v>196.46247042833286</v>
      </c>
      <c r="G31" s="150">
        <f t="shared" si="0"/>
        <v>196.46247042833286</v>
      </c>
      <c r="H31" s="123">
        <f t="shared" si="0"/>
        <v>197.92604179317388</v>
      </c>
    </row>
    <row r="32" spans="1:9" ht="13.5" customHeight="1">
      <c r="B32" s="2" t="s">
        <v>64</v>
      </c>
      <c r="C32" s="2" t="s">
        <v>68</v>
      </c>
      <c r="D32" s="23" t="s">
        <v>71</v>
      </c>
      <c r="E32" s="16">
        <f t="shared" ref="E32:H36" si="1">E14*365</f>
        <v>197.85871470903402</v>
      </c>
      <c r="F32" s="16">
        <f t="shared" si="1"/>
        <v>215.11567295473606</v>
      </c>
      <c r="G32" s="150">
        <f t="shared" si="1"/>
        <v>215.11567295473606</v>
      </c>
      <c r="H32" s="123">
        <f t="shared" si="1"/>
        <v>223.14780320752757</v>
      </c>
    </row>
    <row r="33" spans="2:9" ht="13.5" customHeight="1">
      <c r="B33" s="2" t="s">
        <v>64</v>
      </c>
      <c r="C33" s="2" t="s">
        <v>69</v>
      </c>
      <c r="D33" s="23" t="s">
        <v>71</v>
      </c>
      <c r="E33" s="16">
        <f t="shared" si="1"/>
        <v>202.07276170532808</v>
      </c>
      <c r="F33" s="16">
        <f t="shared" si="1"/>
        <v>220.50406120581886</v>
      </c>
      <c r="G33" s="150">
        <f t="shared" si="1"/>
        <v>220.50406120581886</v>
      </c>
      <c r="H33" s="123">
        <f t="shared" si="1"/>
        <v>222.41381651067078</v>
      </c>
    </row>
    <row r="34" spans="2:9" ht="13.5" customHeight="1">
      <c r="B34" s="2" t="s">
        <v>70</v>
      </c>
      <c r="C34" s="2" t="s">
        <v>65</v>
      </c>
      <c r="D34" s="23" t="s">
        <v>71</v>
      </c>
      <c r="E34" s="16">
        <f t="shared" si="1"/>
        <v>103.97092936909048</v>
      </c>
      <c r="F34" s="16">
        <f t="shared" si="1"/>
        <v>106.25787182977324</v>
      </c>
      <c r="G34" s="150">
        <f t="shared" si="1"/>
        <v>106.25787182977324</v>
      </c>
      <c r="H34" s="123">
        <f t="shared" si="1"/>
        <v>108.08656133938766</v>
      </c>
    </row>
    <row r="35" spans="2:9" ht="13.5" customHeight="1">
      <c r="B35" s="2" t="s">
        <v>70</v>
      </c>
      <c r="C35" s="2" t="s">
        <v>68</v>
      </c>
      <c r="D35" s="23" t="s">
        <v>71</v>
      </c>
      <c r="E35" s="16">
        <f t="shared" si="1"/>
        <v>136.9058156755768</v>
      </c>
      <c r="F35" s="16">
        <f t="shared" si="1"/>
        <v>137.96643218303919</v>
      </c>
      <c r="G35" s="150">
        <f t="shared" si="1"/>
        <v>137.96643218303919</v>
      </c>
      <c r="H35" s="123">
        <f t="shared" si="1"/>
        <v>147.59934805443538</v>
      </c>
    </row>
    <row r="36" spans="2:9" ht="13.5" customHeight="1">
      <c r="B36" s="2" t="s">
        <v>70</v>
      </c>
      <c r="C36" s="2" t="s">
        <v>69</v>
      </c>
      <c r="D36" s="23" t="s">
        <v>71</v>
      </c>
      <c r="E36" s="16">
        <f t="shared" si="1"/>
        <v>122.41270806287491</v>
      </c>
      <c r="F36" s="16">
        <f t="shared" si="1"/>
        <v>125.33564757652866</v>
      </c>
      <c r="G36" s="150">
        <f t="shared" si="1"/>
        <v>125.33564757652866</v>
      </c>
      <c r="H36" s="123">
        <f t="shared" si="1"/>
        <v>127.69182443357883</v>
      </c>
    </row>
    <row r="37" spans="2:9" ht="13.5" customHeight="1">
      <c r="B37" s="241" t="s">
        <v>77</v>
      </c>
      <c r="C37" s="242"/>
      <c r="D37" s="242"/>
      <c r="E37" s="242"/>
      <c r="F37" s="242"/>
      <c r="G37" s="242"/>
      <c r="H37" s="242"/>
      <c r="I37" t="s">
        <v>78</v>
      </c>
    </row>
    <row r="38" spans="2:9" ht="13.5" customHeight="1">
      <c r="B38" s="2" t="s">
        <v>64</v>
      </c>
      <c r="C38" s="2" t="s">
        <v>65</v>
      </c>
      <c r="D38" s="2"/>
      <c r="E38" s="16">
        <f t="shared" ref="E38:H43" si="2">E24+E31</f>
        <v>2134.0452580217598</v>
      </c>
      <c r="F38" s="16">
        <f t="shared" si="2"/>
        <v>1666.207626335015</v>
      </c>
      <c r="G38" s="150">
        <f t="shared" si="2"/>
        <v>1072.9238820370911</v>
      </c>
      <c r="H38" s="123">
        <f t="shared" si="2"/>
        <v>993.9225365417841</v>
      </c>
    </row>
    <row r="39" spans="2:9" ht="13.5" customHeight="1">
      <c r="B39" s="2" t="s">
        <v>64</v>
      </c>
      <c r="C39" s="2" t="s">
        <v>68</v>
      </c>
      <c r="D39" s="2"/>
      <c r="E39" s="16">
        <f t="shared" si="2"/>
        <v>2122.4212981882083</v>
      </c>
      <c r="F39" s="16">
        <f t="shared" si="2"/>
        <v>1651.3731631786313</v>
      </c>
      <c r="G39" s="150">
        <f t="shared" si="2"/>
        <v>1060.9548760593416</v>
      </c>
      <c r="H39" s="123">
        <f t="shared" si="2"/>
        <v>1006.486106230302</v>
      </c>
    </row>
    <row r="40" spans="2:9" ht="13.5" customHeight="1">
      <c r="B40" s="2" t="s">
        <v>64</v>
      </c>
      <c r="C40" s="2" t="s">
        <v>69</v>
      </c>
      <c r="D40" s="2"/>
      <c r="E40" s="16">
        <f t="shared" si="2"/>
        <v>2260.7431363993765</v>
      </c>
      <c r="F40" s="16">
        <f t="shared" si="2"/>
        <v>1768.5456273305235</v>
      </c>
      <c r="G40" s="150">
        <f t="shared" si="2"/>
        <v>1143.7005310345562</v>
      </c>
      <c r="H40" s="123">
        <f t="shared" si="2"/>
        <v>1060.3403964295399</v>
      </c>
    </row>
    <row r="41" spans="2:9" ht="13.5" customHeight="1">
      <c r="B41" s="2" t="s">
        <v>70</v>
      </c>
      <c r="C41" s="2" t="s">
        <v>65</v>
      </c>
      <c r="D41" s="2"/>
      <c r="E41" s="16">
        <f t="shared" si="2"/>
        <v>2160.7617026744369</v>
      </c>
      <c r="F41" s="16">
        <f t="shared" si="2"/>
        <v>1637.8835530871841</v>
      </c>
      <c r="G41" s="150">
        <f t="shared" si="2"/>
        <v>1025.9381446173161</v>
      </c>
      <c r="H41" s="123">
        <f t="shared" si="2"/>
        <v>953.93880677513209</v>
      </c>
    </row>
    <row r="42" spans="2:9" ht="13.5" customHeight="1">
      <c r="B42" s="2" t="s">
        <v>70</v>
      </c>
      <c r="C42" s="2" t="s">
        <v>68</v>
      </c>
      <c r="D42" s="2"/>
      <c r="E42" s="16">
        <f t="shared" si="2"/>
        <v>2245.9988827796919</v>
      </c>
      <c r="F42" s="16">
        <f t="shared" si="2"/>
        <v>1693.7048389060926</v>
      </c>
      <c r="G42" s="150">
        <f t="shared" si="2"/>
        <v>1037.589352530124</v>
      </c>
      <c r="H42" s="123">
        <f t="shared" si="2"/>
        <v>962.80987101499034</v>
      </c>
    </row>
    <row r="43" spans="2:9" ht="13.5" customHeight="1">
      <c r="B43" s="2" t="s">
        <v>70</v>
      </c>
      <c r="C43" s="2" t="s">
        <v>69</v>
      </c>
      <c r="D43" s="2"/>
      <c r="E43" s="16">
        <f t="shared" si="2"/>
        <v>2288.7121406447504</v>
      </c>
      <c r="F43" s="16">
        <f t="shared" si="2"/>
        <v>1738.552676873167</v>
      </c>
      <c r="G43" s="150">
        <f t="shared" si="2"/>
        <v>1094.0694350406386</v>
      </c>
      <c r="H43" s="123">
        <f t="shared" si="2"/>
        <v>1018.0500423215868</v>
      </c>
    </row>
    <row r="44" spans="2:9" ht="13.5" customHeight="1">
      <c r="B44" s="241" t="s">
        <v>77</v>
      </c>
      <c r="C44" s="242"/>
      <c r="D44" s="242"/>
      <c r="E44" s="242"/>
      <c r="F44" s="242"/>
      <c r="G44" s="242"/>
      <c r="H44" s="242"/>
      <c r="I44" t="s">
        <v>79</v>
      </c>
    </row>
    <row r="45" spans="2:9" ht="13.5" customHeight="1">
      <c r="B45" s="2" t="s">
        <v>80</v>
      </c>
      <c r="C45" s="2" t="s">
        <v>65</v>
      </c>
      <c r="D45" s="2"/>
      <c r="E45" s="16">
        <f>E38+E41</f>
        <v>4294.8069606961963</v>
      </c>
      <c r="F45" s="16">
        <f t="shared" ref="F45:H45" si="3">F38+F41</f>
        <v>3304.0911794221993</v>
      </c>
      <c r="G45" s="150">
        <f t="shared" si="3"/>
        <v>2098.8620266544071</v>
      </c>
      <c r="H45" s="123">
        <f t="shared" si="3"/>
        <v>1947.8613433169162</v>
      </c>
    </row>
    <row r="46" spans="2:9" ht="13.5" customHeight="1">
      <c r="B46" s="2" t="s">
        <v>80</v>
      </c>
      <c r="C46" s="2" t="s">
        <v>68</v>
      </c>
      <c r="D46" s="2"/>
      <c r="E46" s="16">
        <f t="shared" ref="E46:H47" si="4">E39+E42</f>
        <v>4368.4201809678998</v>
      </c>
      <c r="F46" s="16">
        <f t="shared" si="4"/>
        <v>3345.0780020847242</v>
      </c>
      <c r="G46" s="150">
        <f t="shared" si="4"/>
        <v>2098.5442285894655</v>
      </c>
      <c r="H46" s="123">
        <f t="shared" si="4"/>
        <v>1969.2959772452923</v>
      </c>
    </row>
    <row r="47" spans="2:9" ht="13.5" customHeight="1">
      <c r="B47" s="2" t="s">
        <v>80</v>
      </c>
      <c r="C47" s="2" t="s">
        <v>69</v>
      </c>
      <c r="D47" s="2"/>
      <c r="E47" s="16">
        <f t="shared" si="4"/>
        <v>4549.4552770441269</v>
      </c>
      <c r="F47" s="16">
        <f t="shared" si="4"/>
        <v>3507.0983042036905</v>
      </c>
      <c r="G47" s="150">
        <f t="shared" si="4"/>
        <v>2237.769966075195</v>
      </c>
      <c r="H47" s="123">
        <f t="shared" si="4"/>
        <v>2078.3904387511266</v>
      </c>
    </row>
    <row r="48" spans="2:9" ht="13.5" customHeight="1">
      <c r="E48" s="26"/>
      <c r="F48" s="26"/>
      <c r="G48" s="26"/>
      <c r="H48" s="124"/>
      <c r="I48" s="26"/>
    </row>
    <row r="49" spans="1:9" s="65" customFormat="1" ht="13.5" customHeight="1">
      <c r="A49" s="65" t="s">
        <v>81</v>
      </c>
      <c r="E49" s="70"/>
      <c r="F49" s="70"/>
      <c r="G49" s="70"/>
      <c r="H49" s="125"/>
      <c r="I49" s="70"/>
    </row>
    <row r="50" spans="1:9" ht="13.5" customHeight="1">
      <c r="E50" s="26"/>
      <c r="F50" s="26"/>
      <c r="G50" s="26"/>
      <c r="H50" s="124"/>
      <c r="I50" s="26"/>
    </row>
    <row r="51" spans="1:9" ht="13.5" customHeight="1">
      <c r="B51" s="8" t="s">
        <v>82</v>
      </c>
      <c r="D51" s="58">
        <v>8.77</v>
      </c>
      <c r="E51" s="26"/>
      <c r="F51" s="26"/>
      <c r="G51" s="26"/>
      <c r="H51" s="124"/>
    </row>
    <row r="52" spans="1:9" ht="13.5" customHeight="1">
      <c r="B52" s="8" t="s">
        <v>83</v>
      </c>
      <c r="D52" s="58">
        <f>D51/2</f>
        <v>4.3849999999999998</v>
      </c>
      <c r="E52" s="26"/>
      <c r="F52" s="26"/>
      <c r="G52" s="26"/>
      <c r="H52" s="124"/>
    </row>
    <row r="53" spans="1:9" ht="13.5" customHeight="1">
      <c r="B53" s="8" t="s">
        <v>84</v>
      </c>
      <c r="D53" s="58">
        <f>D51/2</f>
        <v>4.3849999999999998</v>
      </c>
      <c r="E53" s="26"/>
      <c r="F53" s="26"/>
      <c r="G53" s="26"/>
      <c r="H53" s="124"/>
    </row>
    <row r="54" spans="1:9" ht="13.5" customHeight="1">
      <c r="B54" s="8" t="s">
        <v>85</v>
      </c>
      <c r="D54" s="58">
        <f>D52/365</f>
        <v>1.2013698630136986E-2</v>
      </c>
      <c r="E54" s="26"/>
      <c r="F54" s="26"/>
      <c r="G54" s="26"/>
      <c r="H54" s="124"/>
    </row>
    <row r="55" spans="1:9" ht="13.5" customHeight="1">
      <c r="B55" s="8" t="s">
        <v>86</v>
      </c>
      <c r="D55" s="58">
        <f>D53/365</f>
        <v>1.2013698630136986E-2</v>
      </c>
      <c r="E55" s="26"/>
      <c r="F55" s="26"/>
      <c r="G55" s="26"/>
      <c r="H55" s="124"/>
    </row>
    <row r="56" spans="1:9" ht="13.5" customHeight="1">
      <c r="E56" s="26"/>
      <c r="F56" s="26"/>
      <c r="G56" s="26"/>
      <c r="H56" s="124"/>
    </row>
    <row r="57" spans="1:9" ht="13.5" customHeight="1">
      <c r="B57" s="8" t="s">
        <v>87</v>
      </c>
      <c r="E57" s="26"/>
      <c r="F57" s="26"/>
      <c r="G57" s="26"/>
      <c r="H57" s="124"/>
    </row>
    <row r="58" spans="1:9" ht="25.5">
      <c r="B58" s="2"/>
      <c r="C58" s="2"/>
      <c r="D58" s="2"/>
      <c r="E58" s="24" t="s">
        <v>50</v>
      </c>
      <c r="F58" s="24" t="s">
        <v>51</v>
      </c>
      <c r="G58" s="146" t="s">
        <v>52</v>
      </c>
      <c r="H58" s="117" t="s">
        <v>53</v>
      </c>
    </row>
    <row r="59" spans="1:9" ht="13.5" customHeight="1">
      <c r="B59" s="5" t="s">
        <v>55</v>
      </c>
      <c r="C59" s="5" t="s">
        <v>56</v>
      </c>
      <c r="D59" s="5" t="s">
        <v>57</v>
      </c>
      <c r="E59" s="22" t="s">
        <v>58</v>
      </c>
      <c r="F59" s="22" t="s">
        <v>59</v>
      </c>
      <c r="G59" s="147" t="s">
        <v>60</v>
      </c>
      <c r="H59" s="118" t="s">
        <v>61</v>
      </c>
      <c r="I59" t="s">
        <v>88</v>
      </c>
    </row>
    <row r="60" spans="1:9" ht="13.5" customHeight="1">
      <c r="B60" s="2" t="s">
        <v>64</v>
      </c>
      <c r="C60" s="2" t="s">
        <v>65</v>
      </c>
      <c r="D60" s="23" t="s">
        <v>66</v>
      </c>
      <c r="E60" s="71">
        <f t="shared" ref="E60:H66" si="5">E7</f>
        <v>0.67399395626488501</v>
      </c>
      <c r="F60" s="71">
        <f t="shared" si="5"/>
        <v>0.50680867445058009</v>
      </c>
      <c r="G60" s="151">
        <f t="shared" si="5"/>
        <v>0.30222807296853732</v>
      </c>
      <c r="H60" s="126">
        <f t="shared" si="5"/>
        <v>0.27448154991331386</v>
      </c>
    </row>
    <row r="61" spans="1:9" ht="13.5" customHeight="1">
      <c r="B61" s="2" t="s">
        <v>64</v>
      </c>
      <c r="C61" s="2" t="s">
        <v>68</v>
      </c>
      <c r="D61" s="23" t="s">
        <v>66</v>
      </c>
      <c r="E61" s="71">
        <f t="shared" si="5"/>
        <v>0.66364227016523247</v>
      </c>
      <c r="F61" s="71">
        <f t="shared" si="5"/>
        <v>0.49526120352548114</v>
      </c>
      <c r="G61" s="151">
        <f t="shared" si="5"/>
        <v>0.29166869072572604</v>
      </c>
      <c r="H61" s="126">
        <f t="shared" si="5"/>
        <v>0.27011665621474978</v>
      </c>
    </row>
    <row r="62" spans="1:9" ht="13.5" customHeight="1">
      <c r="B62" s="2" t="s">
        <v>64</v>
      </c>
      <c r="C62" s="2" t="s">
        <v>69</v>
      </c>
      <c r="D62" s="23" t="s">
        <v>66</v>
      </c>
      <c r="E62" s="71">
        <f t="shared" si="5"/>
        <v>0.70988633610139606</v>
      </c>
      <c r="F62" s="71">
        <f t="shared" si="5"/>
        <v>0.53380743659472574</v>
      </c>
      <c r="G62" s="151">
        <f t="shared" si="5"/>
        <v>0.31834361028577152</v>
      </c>
      <c r="H62" s="126">
        <f t="shared" si="5"/>
        <v>0.28894019997202386</v>
      </c>
    </row>
    <row r="63" spans="1:9" ht="13.5" customHeight="1">
      <c r="B63" s="2" t="s">
        <v>70</v>
      </c>
      <c r="C63" s="2" t="s">
        <v>65</v>
      </c>
      <c r="D63" s="23" t="s">
        <v>66</v>
      </c>
      <c r="E63" s="71">
        <f t="shared" si="5"/>
        <v>0.17139923110877889</v>
      </c>
      <c r="F63" s="71">
        <f t="shared" si="5"/>
        <v>0.12763547343811757</v>
      </c>
      <c r="G63" s="151">
        <f t="shared" si="5"/>
        <v>7.664002273229524E-2</v>
      </c>
      <c r="H63" s="126">
        <f t="shared" si="5"/>
        <v>7.048768711964537E-2</v>
      </c>
    </row>
    <row r="64" spans="1:9" ht="13.5" customHeight="1">
      <c r="B64" s="2" t="s">
        <v>70</v>
      </c>
      <c r="C64" s="2" t="s">
        <v>68</v>
      </c>
      <c r="D64" s="23" t="s">
        <v>66</v>
      </c>
      <c r="E64" s="71">
        <f t="shared" si="5"/>
        <v>0.1757577555920096</v>
      </c>
      <c r="F64" s="71">
        <f t="shared" si="5"/>
        <v>0.12964486722692112</v>
      </c>
      <c r="G64" s="151">
        <f t="shared" si="5"/>
        <v>7.49685766955904E-2</v>
      </c>
      <c r="H64" s="126">
        <f t="shared" si="5"/>
        <v>6.7934210246712909E-2</v>
      </c>
    </row>
    <row r="65" spans="2:9" ht="13.5" customHeight="1">
      <c r="B65" s="2" t="s">
        <v>70</v>
      </c>
      <c r="C65" s="2" t="s">
        <v>69</v>
      </c>
      <c r="D65" s="23" t="s">
        <v>66</v>
      </c>
      <c r="E65" s="71">
        <f t="shared" si="5"/>
        <v>0.18052495271515628</v>
      </c>
      <c r="F65" s="71">
        <f t="shared" si="5"/>
        <v>0.13443475244138653</v>
      </c>
      <c r="G65" s="151">
        <f t="shared" si="5"/>
        <v>8.0727815622009161E-2</v>
      </c>
      <c r="H65" s="126">
        <f t="shared" si="5"/>
        <v>7.4196518157333996E-2</v>
      </c>
    </row>
    <row r="66" spans="2:9" ht="13.5" customHeight="1">
      <c r="B66" s="2" t="s">
        <v>64</v>
      </c>
      <c r="C66" s="2" t="s">
        <v>65</v>
      </c>
      <c r="D66" s="23" t="s">
        <v>71</v>
      </c>
      <c r="E66" s="71">
        <f t="shared" si="5"/>
        <v>0.49167886261258475</v>
      </c>
      <c r="F66" s="71">
        <f t="shared" si="5"/>
        <v>0.53825334363926813</v>
      </c>
      <c r="G66" s="151">
        <f t="shared" si="5"/>
        <v>0.53825334363926813</v>
      </c>
      <c r="H66" s="126">
        <f t="shared" si="5"/>
        <v>0.5422631282004764</v>
      </c>
    </row>
    <row r="67" spans="2:9" ht="13.5" customHeight="1">
      <c r="B67" s="2" t="s">
        <v>64</v>
      </c>
      <c r="C67" s="2" t="s">
        <v>68</v>
      </c>
      <c r="D67" s="23" t="s">
        <v>71</v>
      </c>
      <c r="E67" s="72">
        <f>E14-$D$54</f>
        <v>0.53006497180557266</v>
      </c>
      <c r="F67" s="72">
        <f>F14-$D$54</f>
        <v>0.57734430946503024</v>
      </c>
      <c r="G67" s="152">
        <f>G14-$D$54</f>
        <v>0.57734430946503024</v>
      </c>
      <c r="H67" s="127">
        <f>H14-$D$54</f>
        <v>0.5993501457740481</v>
      </c>
    </row>
    <row r="68" spans="2:9" ht="13.5" customHeight="1">
      <c r="B68" s="2" t="s">
        <v>64</v>
      </c>
      <c r="C68" s="2" t="s">
        <v>69</v>
      </c>
      <c r="D68" s="23" t="s">
        <v>71</v>
      </c>
      <c r="E68" s="71">
        <f t="shared" ref="E68:H69" si="6">E15</f>
        <v>0.55362400467213169</v>
      </c>
      <c r="F68" s="71">
        <f t="shared" si="6"/>
        <v>0.60412071563238046</v>
      </c>
      <c r="G68" s="151">
        <f t="shared" si="6"/>
        <v>0.60412071563238046</v>
      </c>
      <c r="H68" s="126">
        <f t="shared" si="6"/>
        <v>0.60935292194704327</v>
      </c>
    </row>
    <row r="69" spans="2:9" ht="13.5" customHeight="1">
      <c r="B69" s="2" t="s">
        <v>70</v>
      </c>
      <c r="C69" s="2" t="s">
        <v>65</v>
      </c>
      <c r="D69" s="23" t="s">
        <v>71</v>
      </c>
      <c r="E69" s="71">
        <f t="shared" si="6"/>
        <v>0.28485186128517942</v>
      </c>
      <c r="F69" s="71">
        <f t="shared" si="6"/>
        <v>0.2911174570678719</v>
      </c>
      <c r="G69" s="151">
        <f t="shared" si="6"/>
        <v>0.2911174570678719</v>
      </c>
      <c r="H69" s="126">
        <f t="shared" si="6"/>
        <v>0.29612756531339085</v>
      </c>
    </row>
    <row r="70" spans="2:9" ht="13.5" customHeight="1">
      <c r="B70" s="2" t="s">
        <v>70</v>
      </c>
      <c r="C70" s="2" t="s">
        <v>68</v>
      </c>
      <c r="D70" s="23" t="s">
        <v>71</v>
      </c>
      <c r="E70" s="72">
        <f>E17-$D$55</f>
        <v>0.36307072787829264</v>
      </c>
      <c r="F70" s="72">
        <f>F17-$D$55</f>
        <v>0.36597652652887452</v>
      </c>
      <c r="G70" s="152">
        <f>G17-$D$55</f>
        <v>0.36597652652887452</v>
      </c>
      <c r="H70" s="127">
        <f>H17-$D$55</f>
        <v>0.39236807686146685</v>
      </c>
    </row>
    <row r="71" spans="2:9" ht="13.5" customHeight="1">
      <c r="B71" s="2" t="s">
        <v>70</v>
      </c>
      <c r="C71" s="2" t="s">
        <v>69</v>
      </c>
      <c r="D71" s="23" t="s">
        <v>71</v>
      </c>
      <c r="E71" s="71">
        <f>E18</f>
        <v>0.33537728236404085</v>
      </c>
      <c r="F71" s="71">
        <f>F18</f>
        <v>0.34338533582610592</v>
      </c>
      <c r="G71" s="151">
        <f>G18</f>
        <v>0.34338533582610592</v>
      </c>
      <c r="H71" s="126">
        <f>H18</f>
        <v>0.34984061488651735</v>
      </c>
    </row>
    <row r="72" spans="2:9" ht="13.5" customHeight="1">
      <c r="D72" s="12"/>
      <c r="E72" s="55"/>
      <c r="F72" s="55"/>
      <c r="G72" s="55"/>
      <c r="H72" s="120"/>
    </row>
    <row r="73" spans="2:9" ht="13.5" customHeight="1">
      <c r="B73" s="67" t="s">
        <v>72</v>
      </c>
      <c r="C73" s="68"/>
      <c r="D73" s="68"/>
      <c r="E73" s="68"/>
      <c r="F73" s="68"/>
      <c r="G73" s="68"/>
      <c r="H73" s="121"/>
    </row>
    <row r="74" spans="2:9" ht="25.5">
      <c r="B74" s="2"/>
      <c r="C74" s="2"/>
      <c r="D74" s="2"/>
      <c r="E74" s="24" t="s">
        <v>50</v>
      </c>
      <c r="F74" s="24" t="s">
        <v>51</v>
      </c>
      <c r="G74" s="146" t="s">
        <v>52</v>
      </c>
      <c r="H74" s="117" t="s">
        <v>53</v>
      </c>
    </row>
    <row r="75" spans="2:9" ht="13.5" customHeight="1">
      <c r="B75" s="5" t="s">
        <v>55</v>
      </c>
      <c r="C75" s="5" t="s">
        <v>56</v>
      </c>
      <c r="D75" s="5" t="s">
        <v>57</v>
      </c>
      <c r="E75" s="22" t="s">
        <v>58</v>
      </c>
      <c r="F75" s="22" t="s">
        <v>59</v>
      </c>
      <c r="G75" s="147" t="s">
        <v>60</v>
      </c>
      <c r="H75" s="118" t="s">
        <v>61</v>
      </c>
    </row>
    <row r="76" spans="2:9" ht="13.5" customHeight="1">
      <c r="B76" s="241" t="s">
        <v>74</v>
      </c>
      <c r="C76" s="242"/>
      <c r="D76" s="242"/>
      <c r="E76" s="242"/>
      <c r="F76" s="242"/>
      <c r="G76" s="242"/>
      <c r="H76" s="242"/>
      <c r="I76" t="s">
        <v>89</v>
      </c>
    </row>
    <row r="77" spans="2:9" ht="13.5" customHeight="1">
      <c r="B77" s="2" t="s">
        <v>64</v>
      </c>
      <c r="C77" s="2" t="s">
        <v>65</v>
      </c>
      <c r="D77" s="23" t="s">
        <v>66</v>
      </c>
      <c r="E77" s="69">
        <f>(E60*'TDCV Values'!$C$4)</f>
        <v>1954.5824731681664</v>
      </c>
      <c r="F77" s="69">
        <f>(F60*'TDCV Values'!$C$4)</f>
        <v>1469.7451559066822</v>
      </c>
      <c r="G77" s="149">
        <f>(G60*'TDCV Values'!$C$4)</f>
        <v>876.46141160875823</v>
      </c>
      <c r="H77" s="122">
        <f>(H60*'TDCV Values'!$D$4)</f>
        <v>795.99649474861019</v>
      </c>
    </row>
    <row r="78" spans="2:9" ht="13.5" customHeight="1">
      <c r="B78" s="2" t="s">
        <v>64</v>
      </c>
      <c r="C78" s="2" t="s">
        <v>68</v>
      </c>
      <c r="D78" s="23" t="s">
        <v>66</v>
      </c>
      <c r="E78" s="69">
        <f>(E61*'TDCV Values'!$C$4)</f>
        <v>1924.5625834791742</v>
      </c>
      <c r="F78" s="69">
        <f>(F61*'TDCV Values'!$C$4)</f>
        <v>1436.2574902238953</v>
      </c>
      <c r="G78" s="149">
        <f>(G61*'TDCV Values'!$C$4)</f>
        <v>845.83920310460553</v>
      </c>
      <c r="H78" s="122">
        <f>(H61*'TDCV Values'!$D$4)</f>
        <v>783.33830302277443</v>
      </c>
    </row>
    <row r="79" spans="2:9" ht="13.5" customHeight="1">
      <c r="B79" s="2" t="s">
        <v>64</v>
      </c>
      <c r="C79" s="2" t="s">
        <v>69</v>
      </c>
      <c r="D79" s="23" t="s">
        <v>66</v>
      </c>
      <c r="E79" s="69">
        <f>(E62*'TDCV Values'!$C$4)</f>
        <v>2058.6703746940484</v>
      </c>
      <c r="F79" s="69">
        <f>(F62*'TDCV Values'!$C$4)</f>
        <v>1548.0415661247046</v>
      </c>
      <c r="G79" s="149">
        <f>(G62*'TDCV Values'!$C$4)</f>
        <v>923.19646982873735</v>
      </c>
      <c r="H79" s="122">
        <f>(H62*'TDCV Values'!$D$4)</f>
        <v>837.92657991886915</v>
      </c>
    </row>
    <row r="80" spans="2:9" ht="13.5" customHeight="1">
      <c r="B80" s="2" t="s">
        <v>70</v>
      </c>
      <c r="C80" s="2" t="s">
        <v>65</v>
      </c>
      <c r="D80" s="23" t="s">
        <v>66</v>
      </c>
      <c r="E80" s="69">
        <f>(E63*'TDCV Values'!$C$5)</f>
        <v>2056.7907733053466</v>
      </c>
      <c r="F80" s="69">
        <f>(F63*'TDCV Values'!$C$5)</f>
        <v>1531.6256812574109</v>
      </c>
      <c r="G80" s="149">
        <f>(G63*'TDCV Values'!$C$5)</f>
        <v>919.68027278754289</v>
      </c>
      <c r="H80" s="122">
        <f>(H63*'TDCV Values'!$D$5)</f>
        <v>845.85224543574441</v>
      </c>
    </row>
    <row r="81" spans="2:9" ht="13.5" customHeight="1">
      <c r="B81" s="2" t="s">
        <v>70</v>
      </c>
      <c r="C81" s="2" t="s">
        <v>68</v>
      </c>
      <c r="D81" s="23" t="s">
        <v>66</v>
      </c>
      <c r="E81" s="69">
        <f>(E64*'TDCV Values'!$C$5)</f>
        <v>2109.0930671041151</v>
      </c>
      <c r="F81" s="69">
        <f>(F64*'TDCV Values'!$C$5)</f>
        <v>1555.7384067230535</v>
      </c>
      <c r="G81" s="149">
        <f>(G64*'TDCV Values'!$C$5)</f>
        <v>899.6229203470848</v>
      </c>
      <c r="H81" s="122">
        <f>(H64*'TDCV Values'!$D$5)</f>
        <v>815.21052296055495</v>
      </c>
    </row>
    <row r="82" spans="2:9" ht="13.5" customHeight="1">
      <c r="B82" s="2" t="s">
        <v>70</v>
      </c>
      <c r="C82" s="2" t="s">
        <v>69</v>
      </c>
      <c r="D82" s="23" t="s">
        <v>66</v>
      </c>
      <c r="E82" s="69">
        <f>(E65*'TDCV Values'!$C$5)</f>
        <v>2166.2994325818754</v>
      </c>
      <c r="F82" s="69">
        <f>(F65*'TDCV Values'!$C$5)</f>
        <v>1613.2170292966384</v>
      </c>
      <c r="G82" s="149">
        <f>(G65*'TDCV Values'!$C$5)</f>
        <v>968.73378746410992</v>
      </c>
      <c r="H82" s="122">
        <f>(H65*'TDCV Values'!$D$5)</f>
        <v>890.35821788800797</v>
      </c>
    </row>
    <row r="83" spans="2:9" ht="13.5" customHeight="1">
      <c r="B83" s="241" t="s">
        <v>75</v>
      </c>
      <c r="C83" s="255"/>
      <c r="D83" s="255"/>
      <c r="E83" s="255"/>
      <c r="F83" s="255"/>
      <c r="G83" s="255"/>
      <c r="H83" s="255"/>
      <c r="I83" t="s">
        <v>76</v>
      </c>
    </row>
    <row r="84" spans="2:9" ht="13.5" customHeight="1">
      <c r="B84" s="2" t="s">
        <v>64</v>
      </c>
      <c r="C84" s="2" t="s">
        <v>65</v>
      </c>
      <c r="D84" s="23" t="s">
        <v>71</v>
      </c>
      <c r="E84" s="16">
        <f>E66*365</f>
        <v>179.46278485359343</v>
      </c>
      <c r="F84" s="16">
        <f t="shared" ref="F84:H84" si="7">F66*365</f>
        <v>196.46247042833286</v>
      </c>
      <c r="G84" s="150">
        <f t="shared" si="7"/>
        <v>196.46247042833286</v>
      </c>
      <c r="H84" s="123">
        <f t="shared" si="7"/>
        <v>197.92604179317388</v>
      </c>
    </row>
    <row r="85" spans="2:9" ht="13.5" customHeight="1">
      <c r="B85" s="2" t="s">
        <v>64</v>
      </c>
      <c r="C85" s="2" t="s">
        <v>68</v>
      </c>
      <c r="D85" s="23" t="s">
        <v>71</v>
      </c>
      <c r="E85" s="16">
        <f t="shared" ref="E85:H89" si="8">E67*365</f>
        <v>193.47371470903403</v>
      </c>
      <c r="F85" s="16">
        <f t="shared" si="8"/>
        <v>210.73067295473604</v>
      </c>
      <c r="G85" s="150">
        <f t="shared" si="8"/>
        <v>210.73067295473604</v>
      </c>
      <c r="H85" s="123">
        <f t="shared" si="8"/>
        <v>218.76280320752755</v>
      </c>
    </row>
    <row r="86" spans="2:9" ht="13.5" customHeight="1">
      <c r="B86" s="2" t="s">
        <v>64</v>
      </c>
      <c r="C86" s="2" t="s">
        <v>69</v>
      </c>
      <c r="D86" s="23" t="s">
        <v>71</v>
      </c>
      <c r="E86" s="16">
        <f t="shared" si="8"/>
        <v>202.07276170532808</v>
      </c>
      <c r="F86" s="16">
        <f t="shared" si="8"/>
        <v>220.50406120581886</v>
      </c>
      <c r="G86" s="150">
        <f t="shared" si="8"/>
        <v>220.50406120581886</v>
      </c>
      <c r="H86" s="123">
        <f t="shared" si="8"/>
        <v>222.41381651067078</v>
      </c>
    </row>
    <row r="87" spans="2:9" ht="13.5" customHeight="1">
      <c r="B87" s="2" t="s">
        <v>70</v>
      </c>
      <c r="C87" s="2" t="s">
        <v>65</v>
      </c>
      <c r="D87" s="23" t="s">
        <v>71</v>
      </c>
      <c r="E87" s="16">
        <f t="shared" si="8"/>
        <v>103.97092936909048</v>
      </c>
      <c r="F87" s="16">
        <f t="shared" si="8"/>
        <v>106.25787182977324</v>
      </c>
      <c r="G87" s="150">
        <f t="shared" si="8"/>
        <v>106.25787182977324</v>
      </c>
      <c r="H87" s="123">
        <f t="shared" si="8"/>
        <v>108.08656133938766</v>
      </c>
    </row>
    <row r="88" spans="2:9" ht="13.5" customHeight="1">
      <c r="B88" s="2" t="s">
        <v>70</v>
      </c>
      <c r="C88" s="2" t="s">
        <v>68</v>
      </c>
      <c r="D88" s="23" t="s">
        <v>71</v>
      </c>
      <c r="E88" s="16">
        <f t="shared" si="8"/>
        <v>132.52081567557681</v>
      </c>
      <c r="F88" s="16">
        <f t="shared" si="8"/>
        <v>133.5814321830392</v>
      </c>
      <c r="G88" s="150">
        <f t="shared" si="8"/>
        <v>133.5814321830392</v>
      </c>
      <c r="H88" s="123">
        <f t="shared" si="8"/>
        <v>143.21434805443539</v>
      </c>
    </row>
    <row r="89" spans="2:9" ht="13.5" customHeight="1">
      <c r="B89" s="2" t="s">
        <v>70</v>
      </c>
      <c r="C89" s="2" t="s">
        <v>69</v>
      </c>
      <c r="D89" s="23" t="s">
        <v>71</v>
      </c>
      <c r="E89" s="16">
        <f t="shared" si="8"/>
        <v>122.41270806287491</v>
      </c>
      <c r="F89" s="16">
        <f t="shared" si="8"/>
        <v>125.33564757652866</v>
      </c>
      <c r="G89" s="150">
        <f t="shared" si="8"/>
        <v>125.33564757652866</v>
      </c>
      <c r="H89" s="123">
        <f t="shared" si="8"/>
        <v>127.69182443357883</v>
      </c>
    </row>
    <row r="90" spans="2:9" ht="13.5" customHeight="1">
      <c r="B90" s="241" t="s">
        <v>77</v>
      </c>
      <c r="C90" s="242"/>
      <c r="D90" s="242"/>
      <c r="E90" s="242"/>
      <c r="F90" s="242"/>
      <c r="G90" s="242"/>
      <c r="H90" s="242"/>
      <c r="I90" t="s">
        <v>78</v>
      </c>
    </row>
    <row r="91" spans="2:9" ht="13.5" customHeight="1">
      <c r="B91" s="2" t="s">
        <v>64</v>
      </c>
      <c r="C91" s="2" t="s">
        <v>65</v>
      </c>
      <c r="D91" s="2"/>
      <c r="E91" s="16">
        <f t="shared" ref="E91:H96" si="9">E77+E84</f>
        <v>2134.0452580217598</v>
      </c>
      <c r="F91" s="16">
        <f t="shared" si="9"/>
        <v>1666.207626335015</v>
      </c>
      <c r="G91" s="150">
        <f t="shared" si="9"/>
        <v>1072.9238820370911</v>
      </c>
      <c r="H91" s="123">
        <f t="shared" si="9"/>
        <v>993.9225365417841</v>
      </c>
    </row>
    <row r="92" spans="2:9" ht="13.5" customHeight="1">
      <c r="B92" s="2" t="s">
        <v>64</v>
      </c>
      <c r="C92" s="2" t="s">
        <v>68</v>
      </c>
      <c r="D92" s="2"/>
      <c r="E92" s="16">
        <f t="shared" si="9"/>
        <v>2118.0362981882081</v>
      </c>
      <c r="F92" s="16">
        <f t="shared" si="9"/>
        <v>1646.9881631786313</v>
      </c>
      <c r="G92" s="150">
        <f t="shared" si="9"/>
        <v>1056.5698760593416</v>
      </c>
      <c r="H92" s="123">
        <f t="shared" si="9"/>
        <v>1002.101106230302</v>
      </c>
    </row>
    <row r="93" spans="2:9" ht="13.5" customHeight="1">
      <c r="B93" s="2" t="s">
        <v>64</v>
      </c>
      <c r="C93" s="2" t="s">
        <v>69</v>
      </c>
      <c r="D93" s="2"/>
      <c r="E93" s="16">
        <f t="shared" si="9"/>
        <v>2260.7431363993765</v>
      </c>
      <c r="F93" s="16">
        <f t="shared" si="9"/>
        <v>1768.5456273305235</v>
      </c>
      <c r="G93" s="150">
        <f t="shared" si="9"/>
        <v>1143.7005310345562</v>
      </c>
      <c r="H93" s="123">
        <f t="shared" si="9"/>
        <v>1060.3403964295399</v>
      </c>
    </row>
    <row r="94" spans="2:9" ht="13.5" customHeight="1">
      <c r="B94" s="2" t="s">
        <v>70</v>
      </c>
      <c r="C94" s="2" t="s">
        <v>65</v>
      </c>
      <c r="D94" s="2"/>
      <c r="E94" s="16">
        <f t="shared" si="9"/>
        <v>2160.7617026744369</v>
      </c>
      <c r="F94" s="16">
        <f t="shared" si="9"/>
        <v>1637.8835530871841</v>
      </c>
      <c r="G94" s="150">
        <f t="shared" si="9"/>
        <v>1025.9381446173161</v>
      </c>
      <c r="H94" s="123">
        <f t="shared" si="9"/>
        <v>953.93880677513209</v>
      </c>
    </row>
    <row r="95" spans="2:9" ht="13.5" customHeight="1">
      <c r="B95" s="2" t="s">
        <v>70</v>
      </c>
      <c r="C95" s="2" t="s">
        <v>68</v>
      </c>
      <c r="D95" s="2"/>
      <c r="E95" s="16">
        <f t="shared" si="9"/>
        <v>2241.6138827796917</v>
      </c>
      <c r="F95" s="16">
        <f t="shared" si="9"/>
        <v>1689.3198389060926</v>
      </c>
      <c r="G95" s="150">
        <f t="shared" si="9"/>
        <v>1033.204352530124</v>
      </c>
      <c r="H95" s="123">
        <f t="shared" si="9"/>
        <v>958.42487101499034</v>
      </c>
    </row>
    <row r="96" spans="2:9" ht="13.5" customHeight="1">
      <c r="B96" s="2" t="s">
        <v>70</v>
      </c>
      <c r="C96" s="2" t="s">
        <v>69</v>
      </c>
      <c r="D96" s="2"/>
      <c r="E96" s="16">
        <f t="shared" si="9"/>
        <v>2288.7121406447504</v>
      </c>
      <c r="F96" s="16">
        <f t="shared" si="9"/>
        <v>1738.552676873167</v>
      </c>
      <c r="G96" s="150">
        <f t="shared" si="9"/>
        <v>1094.0694350406386</v>
      </c>
      <c r="H96" s="123">
        <f t="shared" si="9"/>
        <v>1018.0500423215868</v>
      </c>
    </row>
    <row r="97" spans="1:14" ht="13.5" customHeight="1">
      <c r="B97" s="251" t="s">
        <v>77</v>
      </c>
      <c r="C97" s="251"/>
      <c r="D97" s="251"/>
      <c r="E97" s="251"/>
      <c r="F97" s="251"/>
      <c r="G97" s="251"/>
      <c r="H97" s="251"/>
      <c r="I97" t="s">
        <v>79</v>
      </c>
    </row>
    <row r="98" spans="1:14" ht="13.5" customHeight="1">
      <c r="B98" s="2" t="s">
        <v>80</v>
      </c>
      <c r="C98" s="2" t="s">
        <v>65</v>
      </c>
      <c r="D98" s="2"/>
      <c r="E98" s="16">
        <f>E91+E94</f>
        <v>4294.8069606961963</v>
      </c>
      <c r="F98" s="16">
        <f t="shared" ref="F98:H98" si="10">F91+F94</f>
        <v>3304.0911794221993</v>
      </c>
      <c r="G98" s="150">
        <f t="shared" si="10"/>
        <v>2098.8620266544071</v>
      </c>
      <c r="H98" s="123">
        <f t="shared" si="10"/>
        <v>1947.8613433169162</v>
      </c>
    </row>
    <row r="99" spans="1:14" ht="13.5" customHeight="1">
      <c r="B99" s="2" t="s">
        <v>80</v>
      </c>
      <c r="C99" s="2" t="s">
        <v>68</v>
      </c>
      <c r="D99" s="2"/>
      <c r="E99" s="16">
        <f t="shared" ref="E99:H100" si="11">E92+E95</f>
        <v>4359.6501809678994</v>
      </c>
      <c r="F99" s="16">
        <f t="shared" si="11"/>
        <v>3336.3080020847237</v>
      </c>
      <c r="G99" s="150">
        <f t="shared" si="11"/>
        <v>2089.7742285894656</v>
      </c>
      <c r="H99" s="123">
        <f t="shared" si="11"/>
        <v>1960.5259772452923</v>
      </c>
    </row>
    <row r="100" spans="1:14" ht="13.5" customHeight="1">
      <c r="B100" s="2" t="s">
        <v>80</v>
      </c>
      <c r="C100" s="2" t="s">
        <v>69</v>
      </c>
      <c r="D100" s="2"/>
      <c r="E100" s="16">
        <f t="shared" si="11"/>
        <v>4549.4552770441269</v>
      </c>
      <c r="F100" s="16">
        <f t="shared" si="11"/>
        <v>3507.0983042036905</v>
      </c>
      <c r="G100" s="150">
        <f t="shared" si="11"/>
        <v>2237.769966075195</v>
      </c>
      <c r="H100" s="123">
        <f t="shared" si="11"/>
        <v>2078.3904387511266</v>
      </c>
    </row>
    <row r="101" spans="1:14" ht="13.5" customHeight="1">
      <c r="E101" s="26"/>
      <c r="F101" s="26"/>
      <c r="G101" s="26"/>
      <c r="H101" s="124"/>
    </row>
    <row r="102" spans="1:14" s="65" customFormat="1">
      <c r="A102" s="65" t="s">
        <v>90</v>
      </c>
      <c r="E102" s="70"/>
      <c r="F102" s="70"/>
      <c r="G102" s="70"/>
      <c r="H102" s="125"/>
    </row>
    <row r="103" spans="1:14">
      <c r="E103" s="26"/>
      <c r="F103" s="26"/>
      <c r="G103" s="26"/>
      <c r="H103" s="124"/>
    </row>
    <row r="104" spans="1:14">
      <c r="B104" s="8" t="s">
        <v>82</v>
      </c>
      <c r="D104" s="58">
        <f>D51</f>
        <v>8.77</v>
      </c>
      <c r="F104" s="18"/>
      <c r="I104" t="s">
        <v>91</v>
      </c>
    </row>
    <row r="105" spans="1:14">
      <c r="B105" s="8" t="s">
        <v>83</v>
      </c>
      <c r="D105" s="58">
        <f t="shared" ref="D105:D108" si="12">D52</f>
        <v>4.3849999999999998</v>
      </c>
    </row>
    <row r="106" spans="1:14">
      <c r="B106" s="8" t="s">
        <v>84</v>
      </c>
      <c r="D106" s="58">
        <f t="shared" si="12"/>
        <v>4.3849999999999998</v>
      </c>
    </row>
    <row r="107" spans="1:14">
      <c r="B107" s="8" t="s">
        <v>85</v>
      </c>
      <c r="D107" s="58">
        <f>D54</f>
        <v>1.2013698630136986E-2</v>
      </c>
    </row>
    <row r="108" spans="1:14">
      <c r="B108" s="8" t="s">
        <v>86</v>
      </c>
      <c r="C108" s="18"/>
      <c r="D108" s="58">
        <f t="shared" si="12"/>
        <v>1.2013698630136986E-2</v>
      </c>
    </row>
    <row r="109" spans="1:14">
      <c r="E109" s="26"/>
      <c r="F109" s="26"/>
      <c r="G109" s="26"/>
      <c r="H109" s="124"/>
      <c r="I109" s="26"/>
    </row>
    <row r="110" spans="1:14">
      <c r="B110" s="67" t="s">
        <v>92</v>
      </c>
      <c r="C110" s="68"/>
      <c r="D110" s="59"/>
      <c r="E110" s="73"/>
      <c r="F110" s="73"/>
      <c r="G110" s="73"/>
      <c r="H110" s="128"/>
    </row>
    <row r="111" spans="1:14" ht="63.75" customHeight="1">
      <c r="B111" s="2"/>
      <c r="C111" s="2"/>
      <c r="D111" s="2"/>
      <c r="E111" s="24" t="s">
        <v>50</v>
      </c>
      <c r="F111" s="24" t="s">
        <v>51</v>
      </c>
      <c r="G111" s="146" t="s">
        <v>52</v>
      </c>
      <c r="H111" s="117" t="s">
        <v>53</v>
      </c>
      <c r="I111" s="74"/>
      <c r="K111" s="74"/>
      <c r="L111" s="74"/>
      <c r="M111" s="74"/>
      <c r="N111" s="74"/>
    </row>
    <row r="112" spans="1:14">
      <c r="B112" s="5" t="s">
        <v>55</v>
      </c>
      <c r="C112" s="5" t="s">
        <v>93</v>
      </c>
      <c r="D112" s="5" t="s">
        <v>57</v>
      </c>
      <c r="E112" s="22" t="s">
        <v>58</v>
      </c>
      <c r="F112" s="22" t="s">
        <v>59</v>
      </c>
      <c r="G112" s="147" t="s">
        <v>60</v>
      </c>
      <c r="H112" s="118" t="s">
        <v>61</v>
      </c>
      <c r="I112" t="s">
        <v>94</v>
      </c>
    </row>
    <row r="113" spans="2:14">
      <c r="B113" s="2" t="s">
        <v>64</v>
      </c>
      <c r="C113" s="2" t="s">
        <v>65</v>
      </c>
      <c r="D113" s="2" t="s">
        <v>71</v>
      </c>
      <c r="E113" s="16">
        <f>'Customer Numbers - South Wales'!$D$17*$D$107</f>
        <v>2.0272316684990378E-3</v>
      </c>
      <c r="F113" s="16">
        <f>'Customer Numbers - South Wales'!$D$17*$D$107</f>
        <v>2.0272316684990378E-3</v>
      </c>
      <c r="G113" s="150">
        <f>'Customer Numbers - South Wales'!$D$17*$D$107</f>
        <v>2.0272316684990378E-3</v>
      </c>
      <c r="H113" s="123">
        <f>'Customer Numbers - South Wales'!$D$17*$D$107</f>
        <v>2.0272316684990378E-3</v>
      </c>
      <c r="I113" s="75"/>
      <c r="K113" s="75"/>
      <c r="L113" s="75"/>
      <c r="M113" s="75"/>
      <c r="N113" s="75"/>
    </row>
    <row r="114" spans="2:14">
      <c r="B114" s="2" t="s">
        <v>64</v>
      </c>
      <c r="C114" s="2" t="s">
        <v>68</v>
      </c>
      <c r="D114" s="2" t="s">
        <v>71</v>
      </c>
      <c r="E114" s="16">
        <f>'Customer Numbers - South Wales'!$D$17*$D$107</f>
        <v>2.0272316684990378E-3</v>
      </c>
      <c r="F114" s="16">
        <f>'Customer Numbers - South Wales'!$D$17*$D$107</f>
        <v>2.0272316684990378E-3</v>
      </c>
      <c r="G114" s="150">
        <f>'Customer Numbers - South Wales'!$D$17*$D$107</f>
        <v>2.0272316684990378E-3</v>
      </c>
      <c r="H114" s="123">
        <f>'Customer Numbers - South Wales'!$D$17*$D$107</f>
        <v>2.0272316684990378E-3</v>
      </c>
      <c r="I114" s="75"/>
      <c r="K114" s="75"/>
      <c r="L114" s="75"/>
      <c r="M114" s="75"/>
      <c r="N114" s="75"/>
    </row>
    <row r="115" spans="2:14">
      <c r="B115" s="2" t="s">
        <v>64</v>
      </c>
      <c r="C115" s="2" t="s">
        <v>95</v>
      </c>
      <c r="D115" s="23" t="s">
        <v>71</v>
      </c>
      <c r="E115" s="16">
        <f>'Customer Numbers - South Wales'!$D$17*$D$107</f>
        <v>2.0272316684990378E-3</v>
      </c>
      <c r="F115" s="16">
        <f>'Customer Numbers - South Wales'!$D$17*$D$107</f>
        <v>2.0272316684990378E-3</v>
      </c>
      <c r="G115" s="150">
        <f>'Customer Numbers - South Wales'!$D$17*$D$107</f>
        <v>2.0272316684990378E-3</v>
      </c>
      <c r="H115" s="123">
        <f>'Customer Numbers - South Wales'!$D$17*$D$107</f>
        <v>2.0272316684990378E-3</v>
      </c>
      <c r="I115" s="75"/>
      <c r="K115" s="75"/>
      <c r="L115" s="75"/>
      <c r="M115" s="75"/>
      <c r="N115" s="75"/>
    </row>
    <row r="116" spans="2:14">
      <c r="B116" s="2" t="s">
        <v>70</v>
      </c>
      <c r="C116" s="2" t="s">
        <v>65</v>
      </c>
      <c r="D116" s="2" t="s">
        <v>71</v>
      </c>
      <c r="E116" s="16">
        <f>'Customer Numbers - South Wales'!$D$22*$D$108</f>
        <v>2.0518177901005731E-3</v>
      </c>
      <c r="F116" s="16">
        <f>'Customer Numbers - South Wales'!$D$22*$D$108</f>
        <v>2.0518177901005731E-3</v>
      </c>
      <c r="G116" s="150">
        <f>'Customer Numbers - South Wales'!$D$22*$D$108</f>
        <v>2.0518177901005731E-3</v>
      </c>
      <c r="H116" s="123">
        <f>'Customer Numbers - South Wales'!$D$22*$D$108</f>
        <v>2.0518177901005731E-3</v>
      </c>
      <c r="I116" s="75"/>
      <c r="K116" s="75"/>
      <c r="L116" s="75"/>
      <c r="M116" s="75"/>
      <c r="N116" s="75"/>
    </row>
    <row r="117" spans="2:14">
      <c r="B117" s="2" t="s">
        <v>70</v>
      </c>
      <c r="C117" s="2" t="s">
        <v>68</v>
      </c>
      <c r="D117" s="2" t="s">
        <v>71</v>
      </c>
      <c r="E117" s="16">
        <f>'Customer Numbers - South Wales'!$D$22*$D$108</f>
        <v>2.0518177901005731E-3</v>
      </c>
      <c r="F117" s="16">
        <f>'Customer Numbers - South Wales'!$D$22*$D$108</f>
        <v>2.0518177901005731E-3</v>
      </c>
      <c r="G117" s="150">
        <f>'Customer Numbers - South Wales'!$D$22*$D$108</f>
        <v>2.0518177901005731E-3</v>
      </c>
      <c r="H117" s="123">
        <f>'Customer Numbers - South Wales'!$D$22*$D$108</f>
        <v>2.0518177901005731E-3</v>
      </c>
      <c r="I117" s="75"/>
      <c r="K117" s="75"/>
      <c r="L117" s="75"/>
      <c r="M117" s="75"/>
      <c r="N117" s="75"/>
    </row>
    <row r="118" spans="2:14">
      <c r="B118" s="2" t="s">
        <v>70</v>
      </c>
      <c r="C118" s="2" t="s">
        <v>95</v>
      </c>
      <c r="D118" s="23" t="s">
        <v>71</v>
      </c>
      <c r="E118" s="16">
        <f>'Customer Numbers - South Wales'!$D$22*$D$108</f>
        <v>2.0518177901005731E-3</v>
      </c>
      <c r="F118" s="16">
        <f>'Customer Numbers - South Wales'!$D$22*$D$108</f>
        <v>2.0518177901005731E-3</v>
      </c>
      <c r="G118" s="150">
        <f>'Customer Numbers - South Wales'!$D$22*$D$108</f>
        <v>2.0518177901005731E-3</v>
      </c>
      <c r="H118" s="123">
        <f>'Customer Numbers - South Wales'!$D$22*$D$108</f>
        <v>2.0518177901005731E-3</v>
      </c>
      <c r="I118" s="75"/>
      <c r="K118" s="75"/>
      <c r="L118" s="75"/>
      <c r="M118" s="75"/>
      <c r="N118" s="75"/>
    </row>
    <row r="119" spans="2:14">
      <c r="D119" s="12"/>
      <c r="E119" s="26"/>
      <c r="F119" s="26"/>
      <c r="G119" s="26"/>
      <c r="H119" s="124"/>
    </row>
    <row r="120" spans="2:14">
      <c r="B120" s="8" t="s">
        <v>96</v>
      </c>
      <c r="F120" s="9"/>
      <c r="I120" s="18"/>
    </row>
    <row r="121" spans="2:14" ht="25.5">
      <c r="B121" s="2"/>
      <c r="C121" s="2"/>
      <c r="D121" s="2"/>
      <c r="E121" s="24" t="s">
        <v>50</v>
      </c>
      <c r="F121" s="24" t="s">
        <v>51</v>
      </c>
      <c r="G121" s="146" t="s">
        <v>52</v>
      </c>
      <c r="H121" s="117" t="s">
        <v>53</v>
      </c>
      <c r="I121" s="18"/>
    </row>
    <row r="122" spans="2:14">
      <c r="B122" s="5" t="s">
        <v>55</v>
      </c>
      <c r="C122" s="5" t="s">
        <v>56</v>
      </c>
      <c r="D122" s="5" t="s">
        <v>57</v>
      </c>
      <c r="E122" s="22" t="s">
        <v>58</v>
      </c>
      <c r="F122" s="22" t="s">
        <v>59</v>
      </c>
      <c r="G122" s="147" t="s">
        <v>60</v>
      </c>
      <c r="H122" s="118" t="s">
        <v>61</v>
      </c>
      <c r="I122" s="76" t="s">
        <v>97</v>
      </c>
      <c r="K122" s="75"/>
      <c r="L122" s="75"/>
      <c r="M122" s="75"/>
      <c r="N122" s="75"/>
    </row>
    <row r="123" spans="2:14">
      <c r="B123" s="2" t="s">
        <v>64</v>
      </c>
      <c r="C123" s="2" t="s">
        <v>65</v>
      </c>
      <c r="D123" s="23" t="s">
        <v>66</v>
      </c>
      <c r="E123" s="16">
        <f>E60</f>
        <v>0.67399395626488501</v>
      </c>
      <c r="F123" s="16">
        <f t="shared" ref="F123:H128" si="13">F7</f>
        <v>0.50680867445058009</v>
      </c>
      <c r="G123" s="150">
        <f t="shared" si="13"/>
        <v>0.30222807296853732</v>
      </c>
      <c r="H123" s="123">
        <f t="shared" si="13"/>
        <v>0.27448154991331386</v>
      </c>
      <c r="K123" s="75"/>
      <c r="L123" s="75"/>
      <c r="M123" s="75"/>
      <c r="N123" s="75"/>
    </row>
    <row r="124" spans="2:14">
      <c r="B124" s="2" t="s">
        <v>64</v>
      </c>
      <c r="C124" s="2" t="s">
        <v>68</v>
      </c>
      <c r="D124" s="23" t="s">
        <v>66</v>
      </c>
      <c r="E124" s="16">
        <f t="shared" ref="E124:E127" si="14">E61</f>
        <v>0.66364227016523247</v>
      </c>
      <c r="F124" s="16">
        <f t="shared" si="13"/>
        <v>0.49526120352548114</v>
      </c>
      <c r="G124" s="150">
        <f t="shared" si="13"/>
        <v>0.29166869072572604</v>
      </c>
      <c r="H124" s="123">
        <f t="shared" si="13"/>
        <v>0.27011665621474978</v>
      </c>
      <c r="J124" s="75"/>
      <c r="K124" s="75"/>
      <c r="L124" s="75"/>
      <c r="M124" s="75"/>
      <c r="N124" s="75"/>
    </row>
    <row r="125" spans="2:14">
      <c r="B125" s="2" t="s">
        <v>64</v>
      </c>
      <c r="C125" s="2" t="s">
        <v>69</v>
      </c>
      <c r="D125" s="23" t="s">
        <v>66</v>
      </c>
      <c r="E125" s="16">
        <f t="shared" si="14"/>
        <v>0.70988633610139606</v>
      </c>
      <c r="F125" s="16">
        <f t="shared" si="13"/>
        <v>0.53380743659472574</v>
      </c>
      <c r="G125" s="150">
        <f t="shared" si="13"/>
        <v>0.31834361028577152</v>
      </c>
      <c r="H125" s="123">
        <f t="shared" si="13"/>
        <v>0.28894019997202386</v>
      </c>
      <c r="J125" s="75"/>
      <c r="K125" s="75"/>
      <c r="L125" s="75"/>
      <c r="M125" s="75"/>
      <c r="N125" s="75"/>
    </row>
    <row r="126" spans="2:14">
      <c r="B126" s="2" t="s">
        <v>70</v>
      </c>
      <c r="C126" s="2" t="s">
        <v>65</v>
      </c>
      <c r="D126" s="23" t="s">
        <v>66</v>
      </c>
      <c r="E126" s="16">
        <f t="shared" si="14"/>
        <v>0.17139923110877889</v>
      </c>
      <c r="F126" s="16">
        <f t="shared" si="13"/>
        <v>0.12763547343811757</v>
      </c>
      <c r="G126" s="150">
        <f t="shared" si="13"/>
        <v>7.664002273229524E-2</v>
      </c>
      <c r="H126" s="123">
        <f t="shared" si="13"/>
        <v>7.048768711964537E-2</v>
      </c>
      <c r="J126" s="75"/>
      <c r="K126" s="75"/>
      <c r="L126" s="75"/>
      <c r="M126" s="75"/>
      <c r="N126" s="75"/>
    </row>
    <row r="127" spans="2:14">
      <c r="B127" s="2" t="s">
        <v>70</v>
      </c>
      <c r="C127" s="2" t="s">
        <v>68</v>
      </c>
      <c r="D127" s="23" t="s">
        <v>66</v>
      </c>
      <c r="E127" s="16">
        <f t="shared" si="14"/>
        <v>0.1757577555920096</v>
      </c>
      <c r="F127" s="16">
        <f t="shared" si="13"/>
        <v>0.12964486722692112</v>
      </c>
      <c r="G127" s="150">
        <f t="shared" si="13"/>
        <v>7.49685766955904E-2</v>
      </c>
      <c r="H127" s="123">
        <f t="shared" si="13"/>
        <v>6.7934210246712909E-2</v>
      </c>
      <c r="J127" s="75"/>
      <c r="K127" s="75"/>
      <c r="L127" s="75"/>
      <c r="M127" s="75"/>
      <c r="N127" s="75"/>
    </row>
    <row r="128" spans="2:14">
      <c r="B128" s="2" t="s">
        <v>70</v>
      </c>
      <c r="C128" s="2" t="s">
        <v>69</v>
      </c>
      <c r="D128" s="23" t="s">
        <v>66</v>
      </c>
      <c r="E128" s="16">
        <f>E65</f>
        <v>0.18052495271515628</v>
      </c>
      <c r="F128" s="16">
        <f t="shared" si="13"/>
        <v>0.13443475244138653</v>
      </c>
      <c r="G128" s="150">
        <f t="shared" si="13"/>
        <v>8.0727815622009161E-2</v>
      </c>
      <c r="H128" s="123">
        <f t="shared" si="13"/>
        <v>7.4196518157333996E-2</v>
      </c>
      <c r="J128" s="77"/>
    </row>
    <row r="129" spans="2:14">
      <c r="B129" s="2" t="s">
        <v>64</v>
      </c>
      <c r="C129" s="2" t="s">
        <v>65</v>
      </c>
      <c r="D129" s="23" t="s">
        <v>71</v>
      </c>
      <c r="E129" s="69">
        <f>E66+E113</f>
        <v>0.49370609428108381</v>
      </c>
      <c r="F129" s="69">
        <f t="shared" ref="F129:H130" si="15">F66+F113</f>
        <v>0.54028057530776719</v>
      </c>
      <c r="G129" s="149">
        <f t="shared" si="15"/>
        <v>0.54028057530776719</v>
      </c>
      <c r="H129" s="122">
        <f t="shared" si="15"/>
        <v>0.54429035986897545</v>
      </c>
      <c r="J129" s="18"/>
      <c r="K129" s="18"/>
      <c r="L129" s="18"/>
      <c r="M129" s="18"/>
      <c r="N129" s="18"/>
    </row>
    <row r="130" spans="2:14">
      <c r="B130" s="2" t="s">
        <v>64</v>
      </c>
      <c r="C130" s="2" t="s">
        <v>68</v>
      </c>
      <c r="D130" s="23" t="s">
        <v>71</v>
      </c>
      <c r="E130" s="69">
        <f>E67+E114</f>
        <v>0.53209220347407171</v>
      </c>
      <c r="F130" s="69">
        <f t="shared" si="15"/>
        <v>0.57937154113352929</v>
      </c>
      <c r="G130" s="149">
        <f t="shared" si="15"/>
        <v>0.57937154113352929</v>
      </c>
      <c r="H130" s="122">
        <f t="shared" si="15"/>
        <v>0.60137737744254716</v>
      </c>
      <c r="J130" s="18"/>
      <c r="K130" s="18"/>
      <c r="L130" s="18"/>
      <c r="M130" s="18"/>
      <c r="N130" s="18"/>
    </row>
    <row r="131" spans="2:14">
      <c r="B131" s="2" t="s">
        <v>64</v>
      </c>
      <c r="C131" s="2" t="s">
        <v>69</v>
      </c>
      <c r="D131" s="23" t="s">
        <v>71</v>
      </c>
      <c r="E131" s="69">
        <f t="shared" ref="E131:H134" si="16">E68+E115</f>
        <v>0.55565123634063074</v>
      </c>
      <c r="F131" s="69">
        <f t="shared" si="16"/>
        <v>0.60614794730087951</v>
      </c>
      <c r="G131" s="149">
        <f>G68+G115</f>
        <v>0.60614794730087951</v>
      </c>
      <c r="H131" s="122">
        <f t="shared" si="16"/>
        <v>0.61138015361554232</v>
      </c>
      <c r="J131" s="18"/>
      <c r="K131" s="18"/>
      <c r="L131" s="18"/>
      <c r="M131" s="18"/>
      <c r="N131" s="18"/>
    </row>
    <row r="132" spans="2:14">
      <c r="B132" s="2" t="s">
        <v>70</v>
      </c>
      <c r="C132" s="2" t="s">
        <v>65</v>
      </c>
      <c r="D132" s="23" t="s">
        <v>71</v>
      </c>
      <c r="E132" s="69">
        <f t="shared" si="16"/>
        <v>0.28690367907527997</v>
      </c>
      <c r="F132" s="69">
        <f t="shared" si="16"/>
        <v>0.29316927485797245</v>
      </c>
      <c r="G132" s="149">
        <f t="shared" si="16"/>
        <v>0.29316927485797245</v>
      </c>
      <c r="H132" s="122">
        <f t="shared" si="16"/>
        <v>0.2981793831034914</v>
      </c>
      <c r="J132" s="18"/>
      <c r="K132" s="18"/>
      <c r="L132" s="18"/>
      <c r="M132" s="18"/>
      <c r="N132" s="18"/>
    </row>
    <row r="133" spans="2:14">
      <c r="B133" s="2" t="s">
        <v>70</v>
      </c>
      <c r="C133" s="2" t="s">
        <v>68</v>
      </c>
      <c r="D133" s="23" t="s">
        <v>71</v>
      </c>
      <c r="E133" s="69">
        <f t="shared" si="16"/>
        <v>0.36512254566839319</v>
      </c>
      <c r="F133" s="69">
        <f t="shared" si="16"/>
        <v>0.36802834431897508</v>
      </c>
      <c r="G133" s="149">
        <f t="shared" si="16"/>
        <v>0.36802834431897508</v>
      </c>
      <c r="H133" s="122">
        <f t="shared" si="16"/>
        <v>0.3944198946515674</v>
      </c>
      <c r="J133" s="18"/>
      <c r="K133" s="18"/>
      <c r="L133" s="18"/>
      <c r="M133" s="18"/>
      <c r="N133" s="18"/>
    </row>
    <row r="134" spans="2:14">
      <c r="B134" s="2" t="s">
        <v>70</v>
      </c>
      <c r="C134" s="2" t="s">
        <v>69</v>
      </c>
      <c r="D134" s="23" t="s">
        <v>71</v>
      </c>
      <c r="E134" s="69">
        <f t="shared" si="16"/>
        <v>0.3374291001541414</v>
      </c>
      <c r="F134" s="69">
        <f t="shared" si="16"/>
        <v>0.34543715361620647</v>
      </c>
      <c r="G134" s="149">
        <f t="shared" si="16"/>
        <v>0.34543715361620647</v>
      </c>
      <c r="H134" s="122">
        <f t="shared" si="16"/>
        <v>0.35189243267661791</v>
      </c>
      <c r="J134" s="18"/>
      <c r="K134" s="18"/>
      <c r="L134" s="18"/>
      <c r="M134" s="18"/>
      <c r="N134" s="18"/>
    </row>
    <row r="135" spans="2:14">
      <c r="D135" s="12"/>
      <c r="E135" s="26"/>
      <c r="F135" s="26"/>
      <c r="G135" s="26"/>
      <c r="H135" s="124"/>
      <c r="J135" s="18"/>
    </row>
    <row r="136" spans="2:14">
      <c r="B136" s="67" t="s">
        <v>72</v>
      </c>
      <c r="C136" s="68"/>
      <c r="D136" s="68"/>
      <c r="E136" s="68"/>
      <c r="F136" s="68"/>
      <c r="G136" s="68"/>
      <c r="H136" s="121"/>
      <c r="J136" s="18"/>
    </row>
    <row r="137" spans="2:14" ht="25.5">
      <c r="B137" s="2"/>
      <c r="C137" s="2"/>
      <c r="D137" s="2"/>
      <c r="E137" s="24" t="s">
        <v>50</v>
      </c>
      <c r="F137" s="24" t="s">
        <v>51</v>
      </c>
      <c r="G137" s="146" t="s">
        <v>52</v>
      </c>
      <c r="H137" s="117" t="s">
        <v>53</v>
      </c>
      <c r="J137" s="18"/>
    </row>
    <row r="138" spans="2:14">
      <c r="B138" s="5" t="s">
        <v>55</v>
      </c>
      <c r="C138" s="5" t="s">
        <v>56</v>
      </c>
      <c r="D138" s="5" t="s">
        <v>57</v>
      </c>
      <c r="E138" s="22" t="s">
        <v>58</v>
      </c>
      <c r="F138" s="22" t="s">
        <v>59</v>
      </c>
      <c r="G138" s="147" t="s">
        <v>60</v>
      </c>
      <c r="H138" s="118" t="s">
        <v>61</v>
      </c>
      <c r="J138" s="18"/>
    </row>
    <row r="139" spans="2:14">
      <c r="B139" s="241" t="s">
        <v>74</v>
      </c>
      <c r="C139" s="242"/>
      <c r="D139" s="242"/>
      <c r="E139" s="242"/>
      <c r="F139" s="242"/>
      <c r="G139" s="242"/>
      <c r="H139" s="242"/>
      <c r="I139" s="9" t="s">
        <v>73</v>
      </c>
      <c r="J139" s="18"/>
    </row>
    <row r="140" spans="2:14">
      <c r="B140" s="2" t="s">
        <v>64</v>
      </c>
      <c r="C140" s="2" t="s">
        <v>65</v>
      </c>
      <c r="D140" s="23" t="s">
        <v>66</v>
      </c>
      <c r="E140" s="69">
        <f>(E123*'TDCV Values'!$C$4)</f>
        <v>1954.5824731681664</v>
      </c>
      <c r="F140" s="69">
        <f>(F123*'TDCV Values'!$C$4)</f>
        <v>1469.7451559066822</v>
      </c>
      <c r="G140" s="149">
        <f>(G123*'TDCV Values'!$C$4)</f>
        <v>876.46141160875823</v>
      </c>
      <c r="H140" s="122">
        <f>(H123*'TDCV Values'!$D$4)</f>
        <v>795.99649474861019</v>
      </c>
    </row>
    <row r="141" spans="2:14">
      <c r="B141" s="2" t="s">
        <v>64</v>
      </c>
      <c r="C141" s="2" t="s">
        <v>68</v>
      </c>
      <c r="D141" s="23" t="s">
        <v>66</v>
      </c>
      <c r="E141" s="69">
        <f>(E124*'TDCV Values'!$C$4)</f>
        <v>1924.5625834791742</v>
      </c>
      <c r="F141" s="69">
        <f>(F124*'TDCV Values'!$C$4)</f>
        <v>1436.2574902238953</v>
      </c>
      <c r="G141" s="149">
        <f>(G124*'TDCV Values'!$C$4)</f>
        <v>845.83920310460553</v>
      </c>
      <c r="H141" s="122">
        <f>(H124*'TDCV Values'!$D$4)</f>
        <v>783.33830302277443</v>
      </c>
    </row>
    <row r="142" spans="2:14">
      <c r="B142" s="2" t="s">
        <v>64</v>
      </c>
      <c r="C142" s="2" t="s">
        <v>69</v>
      </c>
      <c r="D142" s="23" t="s">
        <v>66</v>
      </c>
      <c r="E142" s="69">
        <f>(E125*'TDCV Values'!$C$4)</f>
        <v>2058.6703746940484</v>
      </c>
      <c r="F142" s="69">
        <f>(F125*'TDCV Values'!$C$4)</f>
        <v>1548.0415661247046</v>
      </c>
      <c r="G142" s="149">
        <f>(G125*'TDCV Values'!$C$4)</f>
        <v>923.19646982873735</v>
      </c>
      <c r="H142" s="122">
        <f>(H125*'TDCV Values'!$D$4)</f>
        <v>837.92657991886915</v>
      </c>
    </row>
    <row r="143" spans="2:14">
      <c r="B143" s="2" t="s">
        <v>70</v>
      </c>
      <c r="C143" s="2" t="s">
        <v>65</v>
      </c>
      <c r="D143" s="23" t="s">
        <v>66</v>
      </c>
      <c r="E143" s="69">
        <f>(E126*'TDCV Values'!$C$5)</f>
        <v>2056.7907733053466</v>
      </c>
      <c r="F143" s="69">
        <f>(F126*'TDCV Values'!$C$5)</f>
        <v>1531.6256812574109</v>
      </c>
      <c r="G143" s="149">
        <f>(G126*'TDCV Values'!$C$5)</f>
        <v>919.68027278754289</v>
      </c>
      <c r="H143" s="122">
        <f>(H126*'TDCV Values'!$D$5)</f>
        <v>845.85224543574441</v>
      </c>
    </row>
    <row r="144" spans="2:14">
      <c r="B144" s="2" t="s">
        <v>70</v>
      </c>
      <c r="C144" s="2" t="s">
        <v>68</v>
      </c>
      <c r="D144" s="23" t="s">
        <v>66</v>
      </c>
      <c r="E144" s="69">
        <f>(E127*'TDCV Values'!$C$5)</f>
        <v>2109.0930671041151</v>
      </c>
      <c r="F144" s="69">
        <f>(F127*'TDCV Values'!$C$5)</f>
        <v>1555.7384067230535</v>
      </c>
      <c r="G144" s="149">
        <f>(G127*'TDCV Values'!$C$5)</f>
        <v>899.6229203470848</v>
      </c>
      <c r="H144" s="122">
        <f>(H127*'TDCV Values'!$D$5)</f>
        <v>815.21052296055495</v>
      </c>
    </row>
    <row r="145" spans="2:14">
      <c r="B145" s="2" t="s">
        <v>70</v>
      </c>
      <c r="C145" s="2" t="s">
        <v>69</v>
      </c>
      <c r="D145" s="23" t="s">
        <v>66</v>
      </c>
      <c r="E145" s="69">
        <f>(E128*'TDCV Values'!$C$5)</f>
        <v>2166.2994325818754</v>
      </c>
      <c r="F145" s="69">
        <f>(F128*'TDCV Values'!$C$5)</f>
        <v>1613.2170292966384</v>
      </c>
      <c r="G145" s="149">
        <f>(G128*'TDCV Values'!$C$5)</f>
        <v>968.73378746410992</v>
      </c>
      <c r="H145" s="122">
        <f>(H128*'TDCV Values'!$D$5)</f>
        <v>890.35821788800797</v>
      </c>
    </row>
    <row r="146" spans="2:14">
      <c r="B146" s="241" t="s">
        <v>75</v>
      </c>
      <c r="C146" s="255"/>
      <c r="D146" s="255"/>
      <c r="E146" s="255"/>
      <c r="F146" s="255"/>
      <c r="G146" s="255"/>
      <c r="H146" s="255"/>
      <c r="I146" t="s">
        <v>76</v>
      </c>
    </row>
    <row r="147" spans="2:14">
      <c r="B147" s="2" t="s">
        <v>64</v>
      </c>
      <c r="C147" s="2" t="s">
        <v>65</v>
      </c>
      <c r="D147" s="23" t="s">
        <v>71</v>
      </c>
      <c r="E147" s="78">
        <f>E129*365</f>
        <v>180.20272441259559</v>
      </c>
      <c r="F147" s="78">
        <f t="shared" ref="F147:H147" si="17">F129*365</f>
        <v>197.20240998733502</v>
      </c>
      <c r="G147" s="153">
        <f t="shared" si="17"/>
        <v>197.20240998733502</v>
      </c>
      <c r="H147" s="129">
        <f t="shared" si="17"/>
        <v>198.66598135217603</v>
      </c>
      <c r="K147" s="18"/>
      <c r="L147" s="18"/>
      <c r="M147" s="18"/>
      <c r="N147" s="18"/>
    </row>
    <row r="148" spans="2:14">
      <c r="B148" s="2" t="s">
        <v>64</v>
      </c>
      <c r="C148" s="2" t="s">
        <v>68</v>
      </c>
      <c r="D148" s="23" t="s">
        <v>71</v>
      </c>
      <c r="E148" s="78">
        <f t="shared" ref="E148:H150" si="18">E130*365</f>
        <v>194.21365426803618</v>
      </c>
      <c r="F148" s="78">
        <f t="shared" si="18"/>
        <v>211.47061251373819</v>
      </c>
      <c r="G148" s="153">
        <f t="shared" si="18"/>
        <v>211.47061251373819</v>
      </c>
      <c r="H148" s="129">
        <f t="shared" si="18"/>
        <v>219.50274276652971</v>
      </c>
      <c r="K148" s="18"/>
      <c r="L148" s="18"/>
      <c r="M148" s="18"/>
      <c r="N148" s="18"/>
    </row>
    <row r="149" spans="2:14">
      <c r="B149" s="2" t="s">
        <v>64</v>
      </c>
      <c r="C149" s="2" t="s">
        <v>69</v>
      </c>
      <c r="D149" s="23" t="s">
        <v>71</v>
      </c>
      <c r="E149" s="78">
        <f t="shared" si="18"/>
        <v>202.81270126433023</v>
      </c>
      <c r="F149" s="78">
        <f t="shared" si="18"/>
        <v>221.24400076482101</v>
      </c>
      <c r="G149" s="153">
        <f t="shared" si="18"/>
        <v>221.24400076482101</v>
      </c>
      <c r="H149" s="129">
        <f t="shared" si="18"/>
        <v>223.15375606967294</v>
      </c>
      <c r="K149" s="18"/>
      <c r="L149" s="18"/>
      <c r="M149" s="18"/>
      <c r="N149" s="18"/>
    </row>
    <row r="150" spans="2:14">
      <c r="B150" s="2" t="s">
        <v>70</v>
      </c>
      <c r="C150" s="2" t="s">
        <v>65</v>
      </c>
      <c r="D150" s="23" t="s">
        <v>71</v>
      </c>
      <c r="E150" s="78">
        <f>E132*365</f>
        <v>104.71984286247719</v>
      </c>
      <c r="F150" s="78">
        <f t="shared" si="18"/>
        <v>107.00678532315995</v>
      </c>
      <c r="G150" s="153">
        <f t="shared" si="18"/>
        <v>107.00678532315995</v>
      </c>
      <c r="H150" s="129">
        <f t="shared" si="18"/>
        <v>108.83547483277437</v>
      </c>
      <c r="K150" s="18"/>
      <c r="L150" s="18"/>
      <c r="M150" s="18"/>
      <c r="N150" s="18"/>
    </row>
    <row r="151" spans="2:14">
      <c r="B151" s="2" t="s">
        <v>70</v>
      </c>
      <c r="C151" s="2" t="s">
        <v>68</v>
      </c>
      <c r="D151" s="23" t="s">
        <v>71</v>
      </c>
      <c r="E151" s="78">
        <f t="shared" ref="E151:H152" si="19">E133*365</f>
        <v>133.26972916896352</v>
      </c>
      <c r="F151" s="78">
        <f t="shared" si="19"/>
        <v>134.33034567642591</v>
      </c>
      <c r="G151" s="153">
        <f t="shared" si="19"/>
        <v>134.33034567642591</v>
      </c>
      <c r="H151" s="129">
        <f t="shared" si="19"/>
        <v>143.9632615478221</v>
      </c>
      <c r="K151" s="18"/>
      <c r="L151" s="18"/>
      <c r="M151" s="18"/>
      <c r="N151" s="18"/>
    </row>
    <row r="152" spans="2:14">
      <c r="B152" s="2" t="s">
        <v>70</v>
      </c>
      <c r="C152" s="2" t="s">
        <v>69</v>
      </c>
      <c r="D152" s="23" t="s">
        <v>71</v>
      </c>
      <c r="E152" s="78">
        <f>E134*365</f>
        <v>123.16162155626161</v>
      </c>
      <c r="F152" s="78">
        <f t="shared" si="19"/>
        <v>126.08456106991537</v>
      </c>
      <c r="G152" s="153">
        <f t="shared" si="19"/>
        <v>126.08456106991537</v>
      </c>
      <c r="H152" s="129">
        <f t="shared" si="19"/>
        <v>128.44073792696554</v>
      </c>
      <c r="K152" s="18"/>
      <c r="L152" s="18"/>
      <c r="M152" s="18"/>
      <c r="N152" s="18"/>
    </row>
    <row r="153" spans="2:14">
      <c r="B153" s="241" t="s">
        <v>77</v>
      </c>
      <c r="C153" s="242"/>
      <c r="D153" s="242"/>
      <c r="E153" s="242"/>
      <c r="F153" s="242"/>
      <c r="G153" s="242"/>
      <c r="H153" s="242"/>
      <c r="I153" t="s">
        <v>78</v>
      </c>
    </row>
    <row r="154" spans="2:14">
      <c r="B154" s="2" t="s">
        <v>64</v>
      </c>
      <c r="C154" s="2" t="s">
        <v>65</v>
      </c>
      <c r="D154" s="2"/>
      <c r="E154" s="16">
        <f>E140+E147</f>
        <v>2134.7851975807621</v>
      </c>
      <c r="F154" s="16">
        <f t="shared" ref="F154:H154" si="20">F140+F147</f>
        <v>1666.9475658940171</v>
      </c>
      <c r="G154" s="150">
        <f t="shared" si="20"/>
        <v>1073.6638215960932</v>
      </c>
      <c r="H154" s="123">
        <f t="shared" si="20"/>
        <v>994.66247610078619</v>
      </c>
      <c r="K154" s="75"/>
      <c r="L154" s="75"/>
      <c r="M154" s="75"/>
      <c r="N154" s="75"/>
    </row>
    <row r="155" spans="2:14">
      <c r="B155" s="2" t="s">
        <v>64</v>
      </c>
      <c r="C155" s="2" t="s">
        <v>68</v>
      </c>
      <c r="D155" s="2"/>
      <c r="E155" s="16">
        <f t="shared" ref="E155:H159" si="21">E141+E148</f>
        <v>2118.7762377472104</v>
      </c>
      <c r="F155" s="16">
        <f t="shared" si="21"/>
        <v>1647.7281027376334</v>
      </c>
      <c r="G155" s="150">
        <f t="shared" si="21"/>
        <v>1057.3098156183437</v>
      </c>
      <c r="H155" s="123">
        <f t="shared" si="21"/>
        <v>1002.8410457893042</v>
      </c>
      <c r="K155" s="75"/>
      <c r="L155" s="75"/>
      <c r="M155" s="75"/>
      <c r="N155" s="75"/>
    </row>
    <row r="156" spans="2:14">
      <c r="B156" s="2" t="s">
        <v>64</v>
      </c>
      <c r="C156" s="2" t="s">
        <v>69</v>
      </c>
      <c r="D156" s="2"/>
      <c r="E156" s="16">
        <f t="shared" si="21"/>
        <v>2261.4830759583788</v>
      </c>
      <c r="F156" s="16">
        <f t="shared" si="21"/>
        <v>1769.2855668895256</v>
      </c>
      <c r="G156" s="150">
        <f t="shared" si="21"/>
        <v>1144.4404705935583</v>
      </c>
      <c r="H156" s="123">
        <f t="shared" si="21"/>
        <v>1061.0803359885422</v>
      </c>
      <c r="K156" s="75"/>
      <c r="L156" s="75"/>
      <c r="M156" s="75"/>
      <c r="N156" s="75"/>
    </row>
    <row r="157" spans="2:14">
      <c r="B157" s="2" t="s">
        <v>70</v>
      </c>
      <c r="C157" s="2" t="s">
        <v>65</v>
      </c>
      <c r="D157" s="2"/>
      <c r="E157" s="16">
        <f t="shared" si="21"/>
        <v>2161.5106161678236</v>
      </c>
      <c r="F157" s="16">
        <f t="shared" si="21"/>
        <v>1638.6324665805707</v>
      </c>
      <c r="G157" s="150">
        <f t="shared" si="21"/>
        <v>1026.6870581107028</v>
      </c>
      <c r="H157" s="123">
        <f t="shared" si="21"/>
        <v>954.68772026851877</v>
      </c>
      <c r="K157" s="75"/>
      <c r="L157" s="75"/>
      <c r="M157" s="75"/>
      <c r="N157" s="75"/>
    </row>
    <row r="158" spans="2:14">
      <c r="B158" s="2" t="s">
        <v>70</v>
      </c>
      <c r="C158" s="2" t="s">
        <v>68</v>
      </c>
      <c r="D158" s="2"/>
      <c r="E158" s="16">
        <f t="shared" si="21"/>
        <v>2242.3627962730789</v>
      </c>
      <c r="F158" s="16">
        <f t="shared" si="21"/>
        <v>1690.0687523994793</v>
      </c>
      <c r="G158" s="150">
        <f t="shared" si="21"/>
        <v>1033.9532660235107</v>
      </c>
      <c r="H158" s="123">
        <f t="shared" si="21"/>
        <v>959.17378450837703</v>
      </c>
      <c r="K158" s="75"/>
      <c r="L158" s="75"/>
      <c r="M158" s="75"/>
      <c r="N158" s="75"/>
    </row>
    <row r="159" spans="2:14">
      <c r="B159" s="2" t="s">
        <v>70</v>
      </c>
      <c r="C159" s="2" t="s">
        <v>69</v>
      </c>
      <c r="D159" s="2"/>
      <c r="E159" s="16">
        <f t="shared" si="21"/>
        <v>2289.4610541381371</v>
      </c>
      <c r="F159" s="16">
        <f t="shared" si="21"/>
        <v>1739.3015903665537</v>
      </c>
      <c r="G159" s="150">
        <f t="shared" si="21"/>
        <v>1094.8183485340253</v>
      </c>
      <c r="H159" s="123">
        <f t="shared" si="21"/>
        <v>1018.7989558149735</v>
      </c>
      <c r="K159" s="75"/>
      <c r="L159" s="75"/>
      <c r="M159" s="75"/>
      <c r="N159" s="75"/>
    </row>
    <row r="160" spans="2:14">
      <c r="B160" s="251" t="s">
        <v>77</v>
      </c>
      <c r="C160" s="251"/>
      <c r="D160" s="251"/>
      <c r="E160" s="251"/>
      <c r="F160" s="251"/>
      <c r="G160" s="251"/>
      <c r="H160" s="251"/>
      <c r="I160" t="s">
        <v>79</v>
      </c>
      <c r="K160" s="79"/>
      <c r="L160" s="79"/>
      <c r="M160" s="79"/>
      <c r="N160" s="79"/>
    </row>
    <row r="161" spans="1:14">
      <c r="B161" s="2" t="s">
        <v>80</v>
      </c>
      <c r="C161" s="2" t="s">
        <v>65</v>
      </c>
      <c r="D161" s="2"/>
      <c r="E161" s="16">
        <f>E154+E157</f>
        <v>4296.2958137485857</v>
      </c>
      <c r="F161" s="16">
        <f t="shared" ref="F161:H161" si="22">F154+F157</f>
        <v>3305.5800324745878</v>
      </c>
      <c r="G161" s="150">
        <f t="shared" si="22"/>
        <v>2100.3508797067961</v>
      </c>
      <c r="H161" s="123">
        <f t="shared" si="22"/>
        <v>1949.350196369305</v>
      </c>
      <c r="K161" s="75"/>
      <c r="L161" s="75"/>
      <c r="M161" s="75"/>
      <c r="N161" s="75"/>
    </row>
    <row r="162" spans="1:14">
      <c r="B162" s="2" t="s">
        <v>80</v>
      </c>
      <c r="C162" s="2" t="s">
        <v>68</v>
      </c>
      <c r="D162" s="2"/>
      <c r="E162" s="16">
        <f t="shared" ref="E162:H163" si="23">E155+E158</f>
        <v>4361.1390340202888</v>
      </c>
      <c r="F162" s="16">
        <f t="shared" si="23"/>
        <v>3337.7968551371127</v>
      </c>
      <c r="G162" s="150">
        <f t="shared" si="23"/>
        <v>2091.2630816418541</v>
      </c>
      <c r="H162" s="123">
        <f t="shared" si="23"/>
        <v>1962.0148302976813</v>
      </c>
      <c r="K162" s="75"/>
      <c r="L162" s="75"/>
      <c r="M162" s="75"/>
      <c r="N162" s="75"/>
    </row>
    <row r="163" spans="1:14">
      <c r="B163" s="2" t="s">
        <v>80</v>
      </c>
      <c r="C163" s="2" t="s">
        <v>69</v>
      </c>
      <c r="D163" s="2"/>
      <c r="E163" s="16">
        <f t="shared" si="23"/>
        <v>4550.9441300965154</v>
      </c>
      <c r="F163" s="16">
        <f t="shared" si="23"/>
        <v>3508.5871572560791</v>
      </c>
      <c r="G163" s="150">
        <f t="shared" si="23"/>
        <v>2239.2588191275836</v>
      </c>
      <c r="H163" s="123">
        <f t="shared" si="23"/>
        <v>2079.8792918035156</v>
      </c>
      <c r="K163" s="75"/>
      <c r="L163" s="75"/>
      <c r="M163" s="75"/>
      <c r="N163" s="75"/>
    </row>
    <row r="164" spans="1:14">
      <c r="E164" s="26"/>
      <c r="F164" s="26"/>
      <c r="G164" s="26"/>
      <c r="H164" s="124"/>
      <c r="I164" s="26"/>
    </row>
    <row r="165" spans="1:14" s="66" customFormat="1">
      <c r="A165" s="65" t="s">
        <v>98</v>
      </c>
      <c r="E165" s="80"/>
      <c r="F165" s="80"/>
      <c r="G165" s="80"/>
      <c r="H165" s="130"/>
      <c r="I165" s="80"/>
    </row>
    <row r="166" spans="1:14">
      <c r="A166" s="8"/>
      <c r="E166" s="56"/>
      <c r="F166" s="56"/>
      <c r="G166" s="56"/>
      <c r="H166" s="131"/>
      <c r="I166" s="56"/>
    </row>
    <row r="167" spans="1:14">
      <c r="B167" s="8" t="s">
        <v>99</v>
      </c>
      <c r="E167" s="26"/>
      <c r="F167" s="26"/>
      <c r="G167" s="26"/>
      <c r="H167" s="124"/>
      <c r="I167" s="26"/>
    </row>
    <row r="168" spans="1:14" ht="25.5">
      <c r="B168" s="2"/>
      <c r="C168" s="2"/>
      <c r="D168" s="2"/>
      <c r="E168" s="24" t="s">
        <v>50</v>
      </c>
      <c r="F168" s="24" t="s">
        <v>51</v>
      </c>
      <c r="G168" s="146" t="s">
        <v>52</v>
      </c>
      <c r="H168" s="117" t="s">
        <v>53</v>
      </c>
    </row>
    <row r="169" spans="1:14">
      <c r="B169" s="5" t="s">
        <v>55</v>
      </c>
      <c r="C169" s="5" t="s">
        <v>56</v>
      </c>
      <c r="D169" s="5" t="s">
        <v>57</v>
      </c>
      <c r="E169" s="22" t="s">
        <v>58</v>
      </c>
      <c r="F169" s="22" t="s">
        <v>59</v>
      </c>
      <c r="G169" s="147" t="s">
        <v>60</v>
      </c>
      <c r="H169" s="118" t="s">
        <v>61</v>
      </c>
      <c r="I169" t="s">
        <v>100</v>
      </c>
    </row>
    <row r="170" spans="1:14">
      <c r="B170" s="2" t="s">
        <v>64</v>
      </c>
      <c r="C170" s="2" t="s">
        <v>65</v>
      </c>
      <c r="D170" s="23" t="s">
        <v>71</v>
      </c>
      <c r="E170" s="16">
        <f>E147</f>
        <v>180.20272441259559</v>
      </c>
      <c r="F170" s="16">
        <f>F147</f>
        <v>197.20240998733502</v>
      </c>
      <c r="G170" s="150">
        <f t="shared" ref="F170:H171" si="24">G147</f>
        <v>197.20240998733502</v>
      </c>
      <c r="H170" s="123">
        <f t="shared" si="24"/>
        <v>198.66598135217603</v>
      </c>
      <c r="I170" s="18"/>
      <c r="K170" s="18"/>
      <c r="L170" s="18"/>
      <c r="M170" s="18"/>
      <c r="N170" s="18"/>
    </row>
    <row r="171" spans="1:14">
      <c r="B171" s="2" t="s">
        <v>64</v>
      </c>
      <c r="C171" s="2" t="s">
        <v>68</v>
      </c>
      <c r="D171" s="23" t="s">
        <v>71</v>
      </c>
      <c r="E171" s="16">
        <f>E148</f>
        <v>194.21365426803618</v>
      </c>
      <c r="F171" s="16">
        <f t="shared" si="24"/>
        <v>211.47061251373819</v>
      </c>
      <c r="G171" s="150">
        <f t="shared" si="24"/>
        <v>211.47061251373819</v>
      </c>
      <c r="H171" s="123">
        <f t="shared" si="24"/>
        <v>219.50274276652971</v>
      </c>
      <c r="I171" s="18"/>
      <c r="K171" s="18"/>
      <c r="L171" s="18"/>
      <c r="M171" s="18"/>
      <c r="N171" s="18"/>
    </row>
    <row r="172" spans="1:14">
      <c r="B172" s="2" t="s">
        <v>70</v>
      </c>
      <c r="C172" s="2" t="s">
        <v>65</v>
      </c>
      <c r="D172" s="23" t="s">
        <v>71</v>
      </c>
      <c r="E172" s="16">
        <f>E150</f>
        <v>104.71984286247719</v>
      </c>
      <c r="F172" s="16">
        <f t="shared" ref="F172:H173" si="25">F150</f>
        <v>107.00678532315995</v>
      </c>
      <c r="G172" s="150">
        <f t="shared" si="25"/>
        <v>107.00678532315995</v>
      </c>
      <c r="H172" s="123">
        <f t="shared" si="25"/>
        <v>108.83547483277437</v>
      </c>
      <c r="I172" s="18"/>
      <c r="K172" s="18"/>
      <c r="L172" s="18"/>
      <c r="M172" s="18"/>
      <c r="N172" s="18"/>
    </row>
    <row r="173" spans="1:14">
      <c r="B173" s="2" t="s">
        <v>70</v>
      </c>
      <c r="C173" s="2" t="s">
        <v>68</v>
      </c>
      <c r="D173" s="23" t="s">
        <v>71</v>
      </c>
      <c r="E173" s="16">
        <f>E151</f>
        <v>133.26972916896352</v>
      </c>
      <c r="F173" s="16">
        <f t="shared" si="25"/>
        <v>134.33034567642591</v>
      </c>
      <c r="G173" s="150">
        <f t="shared" si="25"/>
        <v>134.33034567642591</v>
      </c>
      <c r="H173" s="123">
        <f t="shared" si="25"/>
        <v>143.9632615478221</v>
      </c>
      <c r="I173" s="18"/>
      <c r="K173" s="18"/>
      <c r="L173" s="18"/>
      <c r="M173" s="18"/>
      <c r="N173" s="18"/>
    </row>
    <row r="175" spans="1:14">
      <c r="B175" s="81" t="s">
        <v>25</v>
      </c>
      <c r="C175" s="82"/>
      <c r="D175" s="82"/>
      <c r="E175" s="82"/>
      <c r="F175" s="82"/>
      <c r="G175" s="82"/>
      <c r="H175" s="132"/>
    </row>
    <row r="176" spans="1:14" ht="25.5">
      <c r="E176" s="24" t="s">
        <v>50</v>
      </c>
      <c r="F176" s="24" t="s">
        <v>51</v>
      </c>
      <c r="G176" s="146" t="s">
        <v>52</v>
      </c>
      <c r="H176" s="117" t="s">
        <v>53</v>
      </c>
    </row>
    <row r="177" spans="2:14">
      <c r="B177" s="5" t="s">
        <v>55</v>
      </c>
      <c r="C177" s="5" t="s">
        <v>101</v>
      </c>
      <c r="D177" s="5" t="s">
        <v>57</v>
      </c>
      <c r="E177" s="53" t="s">
        <v>58</v>
      </c>
      <c r="F177" s="53" t="s">
        <v>59</v>
      </c>
      <c r="G177" s="154" t="s">
        <v>60</v>
      </c>
      <c r="H177" s="133" t="s">
        <v>61</v>
      </c>
      <c r="I177" t="s">
        <v>102</v>
      </c>
    </row>
    <row r="178" spans="2:14">
      <c r="B178" s="2" t="s">
        <v>64</v>
      </c>
      <c r="C178" s="2" t="s">
        <v>103</v>
      </c>
      <c r="D178" s="23" t="s">
        <v>71</v>
      </c>
      <c r="E178" s="83">
        <f>E171-E170</f>
        <v>14.010929855440594</v>
      </c>
      <c r="F178" s="83">
        <f>F171-F170</f>
        <v>14.268202526403172</v>
      </c>
      <c r="G178" s="155">
        <f>G171-G170</f>
        <v>14.268202526403172</v>
      </c>
      <c r="H178" s="134">
        <f>H171-H170</f>
        <v>20.836761414353674</v>
      </c>
      <c r="J178" s="18"/>
      <c r="K178" s="18"/>
      <c r="L178" s="18"/>
      <c r="M178" s="18"/>
      <c r="N178" s="18"/>
    </row>
    <row r="179" spans="2:14">
      <c r="B179" s="2" t="s">
        <v>70</v>
      </c>
      <c r="C179" s="2" t="s">
        <v>103</v>
      </c>
      <c r="D179" s="23" t="s">
        <v>71</v>
      </c>
      <c r="E179" s="83">
        <f>E173-E172</f>
        <v>28.549886306486329</v>
      </c>
      <c r="F179" s="83">
        <f>F173-F172</f>
        <v>27.323560353265961</v>
      </c>
      <c r="G179" s="155">
        <f>G173-G172</f>
        <v>27.323560353265961</v>
      </c>
      <c r="H179" s="134">
        <f>H173-H172</f>
        <v>35.127786715047733</v>
      </c>
      <c r="J179" s="18"/>
      <c r="K179" s="18"/>
      <c r="L179" s="18"/>
      <c r="M179" s="18"/>
      <c r="N179" s="18"/>
    </row>
    <row r="180" spans="2:14">
      <c r="E180" s="84"/>
      <c r="F180" s="84"/>
      <c r="G180" s="84"/>
    </row>
    <row r="181" spans="2:14">
      <c r="F181" s="18"/>
      <c r="G181" s="18"/>
      <c r="H181" s="135"/>
    </row>
    <row r="182" spans="2:14">
      <c r="B182" s="8" t="s">
        <v>104</v>
      </c>
      <c r="E182" s="11"/>
    </row>
    <row r="183" spans="2:14" ht="25.5" customHeight="1">
      <c r="B183" s="49" t="s">
        <v>55</v>
      </c>
      <c r="C183" s="22" t="s">
        <v>68</v>
      </c>
      <c r="D183" s="22" t="s">
        <v>65</v>
      </c>
      <c r="E183" s="249" t="s">
        <v>105</v>
      </c>
      <c r="F183" s="249"/>
      <c r="I183" s="162" t="s">
        <v>106</v>
      </c>
      <c r="J183" s="252" t="s">
        <v>106</v>
      </c>
      <c r="K183" s="253"/>
      <c r="L183" s="254"/>
    </row>
    <row r="184" spans="2:14">
      <c r="B184" s="2" t="s">
        <v>64</v>
      </c>
      <c r="C184" s="50">
        <f>'Customer Numbers - South Wales'!$D$5</f>
        <v>180606</v>
      </c>
      <c r="D184" s="50">
        <f>'Customer Numbers - South Wales'!$C$5</f>
        <v>707432</v>
      </c>
      <c r="E184" s="250">
        <f>C184/(C184+D184)</f>
        <v>0.20337643208961778</v>
      </c>
      <c r="F184" s="250"/>
      <c r="I184" s="86">
        <f>E192*D184+C184*E193</f>
        <v>162557324.97938427</v>
      </c>
      <c r="J184" s="85">
        <f>E192*D184+C184*E193</f>
        <v>162557324.97938427</v>
      </c>
      <c r="K184" s="86">
        <f>E170*D184+E171*C184</f>
        <v>162557324.97938424</v>
      </c>
      <c r="L184" s="87">
        <f>J184-K184</f>
        <v>0</v>
      </c>
    </row>
    <row r="185" spans="2:14">
      <c r="B185" s="2" t="s">
        <v>70</v>
      </c>
      <c r="C185" s="50">
        <f>'Customer Numbers - South Wales'!$D$10</f>
        <v>153247</v>
      </c>
      <c r="D185" s="50">
        <f>'Customer Numbers - South Wales'!$C$10</f>
        <v>595456</v>
      </c>
      <c r="E185" s="250">
        <f>C185/(C185+D185)</f>
        <v>0.20468329898504481</v>
      </c>
      <c r="F185" s="250"/>
      <c r="I185" s="88"/>
      <c r="J185" s="89"/>
      <c r="K185" s="89"/>
      <c r="L185" s="247"/>
      <c r="M185" s="247"/>
    </row>
    <row r="187" spans="2:14">
      <c r="B187" s="8" t="s">
        <v>107</v>
      </c>
    </row>
    <row r="188" spans="2:14">
      <c r="B188" s="248" t="s">
        <v>108</v>
      </c>
      <c r="C188" s="248"/>
      <c r="D188" s="54">
        <v>1</v>
      </c>
    </row>
    <row r="190" spans="2:14" ht="25.5">
      <c r="B190" s="2"/>
      <c r="C190" s="2"/>
      <c r="D190" s="2"/>
      <c r="E190" s="24" t="s">
        <v>50</v>
      </c>
      <c r="F190" s="24" t="s">
        <v>51</v>
      </c>
      <c r="G190" s="146" t="s">
        <v>52</v>
      </c>
      <c r="H190" s="117" t="s">
        <v>53</v>
      </c>
    </row>
    <row r="191" spans="2:14">
      <c r="B191" s="5" t="s">
        <v>55</v>
      </c>
      <c r="C191" s="5" t="s">
        <v>56</v>
      </c>
      <c r="D191" s="5" t="s">
        <v>57</v>
      </c>
      <c r="E191" s="22" t="s">
        <v>58</v>
      </c>
      <c r="F191" s="22" t="s">
        <v>59</v>
      </c>
      <c r="G191" s="147" t="s">
        <v>60</v>
      </c>
      <c r="H191" s="118" t="s">
        <v>61</v>
      </c>
      <c r="I191" t="s">
        <v>109</v>
      </c>
    </row>
    <row r="192" spans="2:14">
      <c r="B192" s="2" t="s">
        <v>64</v>
      </c>
      <c r="C192" s="2" t="s">
        <v>65</v>
      </c>
      <c r="D192" s="23" t="s">
        <v>71</v>
      </c>
      <c r="E192" s="69">
        <f>IF(E178&lt;0,E170,E170+($E$184*E178)*$D$188)</f>
        <v>183.052217336853</v>
      </c>
      <c r="F192" s="69">
        <f>IF(F178&lt;0,F170,F170+($E$184*F178)*$D$188)</f>
        <v>200.10422610948697</v>
      </c>
      <c r="G192" s="149">
        <f>IF(G178&lt;0,G170,G170+($E$184*G178)*$D$188)</f>
        <v>200.10422610948697</v>
      </c>
      <c r="H192" s="122">
        <f>IF(H178&lt;0,H170,H170+($E$184*H178)*$D$188)</f>
        <v>202.90368754492991</v>
      </c>
      <c r="I192" s="12" t="s">
        <v>110</v>
      </c>
    </row>
    <row r="193" spans="2:14">
      <c r="B193" s="2" t="s">
        <v>64</v>
      </c>
      <c r="C193" s="2" t="s">
        <v>68</v>
      </c>
      <c r="D193" s="23" t="s">
        <v>71</v>
      </c>
      <c r="E193" s="90">
        <f>IF(E178&lt;=0,E171,E192+E178*(1-$D$188))</f>
        <v>183.052217336853</v>
      </c>
      <c r="F193" s="90">
        <f>IF(F178&lt;=0,F171,F192+F178*(1-$D$188))</f>
        <v>200.10422610948697</v>
      </c>
      <c r="G193" s="156">
        <f>IF(G178&lt;=0,G171,G192+G178*(1-$D$188))</f>
        <v>200.10422610948697</v>
      </c>
      <c r="H193" s="137">
        <f>IF(H178&lt;=0,H171,H192+H178*(1-$D$188))</f>
        <v>202.90368754492991</v>
      </c>
      <c r="I193" s="18" t="s">
        <v>111</v>
      </c>
      <c r="K193" s="18"/>
      <c r="L193" s="18"/>
      <c r="M193" s="18"/>
      <c r="N193" s="18"/>
    </row>
    <row r="194" spans="2:14">
      <c r="B194" s="2" t="s">
        <v>70</v>
      </c>
      <c r="C194" s="2" t="s">
        <v>65</v>
      </c>
      <c r="D194" s="23" t="s">
        <v>71</v>
      </c>
      <c r="E194" s="69">
        <f>IF(E179&lt;0,E172,E172+($E$185*E179)*$D$188)</f>
        <v>110.56352777733677</v>
      </c>
      <c r="F194" s="69">
        <f>IF(F179&lt;0,F172,F172+($E$185*F179)*$D$188)</f>
        <v>112.59946179628339</v>
      </c>
      <c r="G194" s="149">
        <f>IF(G179&lt;0,G172,G172+($E$185*G179)*$D$188)</f>
        <v>112.59946179628339</v>
      </c>
      <c r="H194" s="122">
        <f>IF(H179&lt;0,H172,H172+($E$185*H179)*$D$188)</f>
        <v>116.02554610365337</v>
      </c>
      <c r="I194" s="18"/>
      <c r="K194" s="18"/>
      <c r="L194" s="18"/>
      <c r="M194" s="18"/>
      <c r="N194" s="18"/>
    </row>
    <row r="195" spans="2:14">
      <c r="B195" s="2" t="s">
        <v>70</v>
      </c>
      <c r="C195" s="2" t="s">
        <v>68</v>
      </c>
      <c r="D195" s="23" t="s">
        <v>71</v>
      </c>
      <c r="E195" s="69">
        <f>IF(E179&lt;=0,E173,E194+E179*(1-$D$188))</f>
        <v>110.56352777733677</v>
      </c>
      <c r="F195" s="69">
        <f>IF(F179&lt;=0,F173,F194+F179*(1-$D$188))</f>
        <v>112.59946179628339</v>
      </c>
      <c r="G195" s="149">
        <f>IF(G179&lt;=0,G173,G194+G179*(1-$D$188))</f>
        <v>112.59946179628339</v>
      </c>
      <c r="H195" s="122">
        <f>IF(H179&lt;=0,H173,H194+H179*(1-$D$188))</f>
        <v>116.02554610365337</v>
      </c>
      <c r="I195" s="18"/>
      <c r="K195" s="18"/>
      <c r="L195" s="18"/>
      <c r="M195" s="18"/>
      <c r="N195" s="18"/>
    </row>
    <row r="196" spans="2:14">
      <c r="E196" s="84"/>
      <c r="F196" s="84"/>
      <c r="I196" s="18"/>
      <c r="K196" s="18"/>
      <c r="L196" s="18"/>
      <c r="M196" s="18"/>
      <c r="N196" s="18"/>
    </row>
    <row r="197" spans="2:14">
      <c r="B197" s="8" t="s">
        <v>112</v>
      </c>
    </row>
    <row r="198" spans="2:14" ht="25.5">
      <c r="B198" s="2"/>
      <c r="C198" s="2"/>
      <c r="D198" s="2"/>
      <c r="E198" s="24" t="s">
        <v>50</v>
      </c>
      <c r="F198" s="24" t="s">
        <v>51</v>
      </c>
      <c r="G198" s="146" t="s">
        <v>52</v>
      </c>
      <c r="H198" s="117" t="s">
        <v>53</v>
      </c>
    </row>
    <row r="199" spans="2:14">
      <c r="B199" s="5" t="s">
        <v>55</v>
      </c>
      <c r="C199" s="5" t="s">
        <v>56</v>
      </c>
      <c r="D199" s="5" t="s">
        <v>57</v>
      </c>
      <c r="E199" s="22" t="s">
        <v>58</v>
      </c>
      <c r="F199" s="22" t="s">
        <v>59</v>
      </c>
      <c r="G199" s="147" t="s">
        <v>60</v>
      </c>
      <c r="H199" s="118" t="s">
        <v>61</v>
      </c>
      <c r="I199" t="s">
        <v>113</v>
      </c>
    </row>
    <row r="200" spans="2:14">
      <c r="B200" s="2" t="s">
        <v>64</v>
      </c>
      <c r="C200" s="2" t="s">
        <v>65</v>
      </c>
      <c r="D200" s="23" t="s">
        <v>71</v>
      </c>
      <c r="E200" s="16">
        <f>E192/365</f>
        <v>0.50151292421055615</v>
      </c>
      <c r="F200" s="16">
        <f t="shared" ref="F200:H203" si="26">F192/365</f>
        <v>0.54823075646434782</v>
      </c>
      <c r="G200" s="150">
        <f t="shared" si="26"/>
        <v>0.54823075646434782</v>
      </c>
      <c r="H200" s="123">
        <f t="shared" si="26"/>
        <v>0.55590051382172578</v>
      </c>
      <c r="I200" s="56"/>
      <c r="K200" s="56"/>
      <c r="L200" s="56"/>
      <c r="M200" s="56"/>
      <c r="N200" s="56"/>
    </row>
    <row r="201" spans="2:14">
      <c r="B201" s="2" t="s">
        <v>64</v>
      </c>
      <c r="C201" s="2" t="s">
        <v>68</v>
      </c>
      <c r="D201" s="23" t="s">
        <v>71</v>
      </c>
      <c r="E201" s="16">
        <f t="shared" ref="E201:G203" si="27">E193/365</f>
        <v>0.50151292421055615</v>
      </c>
      <c r="F201" s="16">
        <f t="shared" si="27"/>
        <v>0.54823075646434782</v>
      </c>
      <c r="G201" s="150">
        <f>G193/365</f>
        <v>0.54823075646434782</v>
      </c>
      <c r="H201" s="123">
        <f t="shared" si="26"/>
        <v>0.55590051382172578</v>
      </c>
      <c r="I201" s="56"/>
      <c r="K201" s="56"/>
      <c r="L201" s="56"/>
      <c r="M201" s="56"/>
      <c r="N201" s="56"/>
    </row>
    <row r="202" spans="2:14">
      <c r="B202" s="2" t="s">
        <v>70</v>
      </c>
      <c r="C202" s="2" t="s">
        <v>65</v>
      </c>
      <c r="D202" s="23" t="s">
        <v>71</v>
      </c>
      <c r="E202" s="16">
        <f t="shared" si="27"/>
        <v>0.30291377473242953</v>
      </c>
      <c r="F202" s="16">
        <f t="shared" si="27"/>
        <v>0.30849167615420109</v>
      </c>
      <c r="G202" s="150">
        <f t="shared" si="27"/>
        <v>0.30849167615420109</v>
      </c>
      <c r="H202" s="123">
        <f t="shared" si="26"/>
        <v>0.3178782085031599</v>
      </c>
      <c r="I202" s="56"/>
      <c r="K202" s="56"/>
      <c r="L202" s="56"/>
      <c r="M202" s="56"/>
      <c r="N202" s="56"/>
    </row>
    <row r="203" spans="2:14">
      <c r="B203" s="2" t="s">
        <v>70</v>
      </c>
      <c r="C203" s="2" t="s">
        <v>68</v>
      </c>
      <c r="D203" s="23" t="s">
        <v>71</v>
      </c>
      <c r="E203" s="16">
        <f t="shared" si="27"/>
        <v>0.30291377473242953</v>
      </c>
      <c r="F203" s="16">
        <f t="shared" si="27"/>
        <v>0.30849167615420109</v>
      </c>
      <c r="G203" s="150">
        <f t="shared" si="27"/>
        <v>0.30849167615420109</v>
      </c>
      <c r="H203" s="123">
        <f t="shared" si="26"/>
        <v>0.3178782085031599</v>
      </c>
      <c r="I203" s="56"/>
      <c r="K203" s="56"/>
      <c r="L203" s="56"/>
      <c r="M203" s="56"/>
      <c r="N203" s="56"/>
    </row>
    <row r="205" spans="2:14">
      <c r="B205" s="81" t="s">
        <v>26</v>
      </c>
      <c r="C205" s="82"/>
      <c r="D205" s="82"/>
      <c r="E205" s="82"/>
      <c r="F205" s="82"/>
      <c r="G205" s="82"/>
      <c r="H205" s="132"/>
    </row>
    <row r="206" spans="2:14" ht="25.5">
      <c r="B206" s="2"/>
      <c r="C206" s="2"/>
      <c r="D206" s="2"/>
      <c r="E206" s="24" t="s">
        <v>50</v>
      </c>
      <c r="F206" s="24" t="s">
        <v>51</v>
      </c>
      <c r="G206" s="146" t="s">
        <v>52</v>
      </c>
      <c r="H206" s="117" t="s">
        <v>53</v>
      </c>
    </row>
    <row r="207" spans="2:14">
      <c r="B207" s="5" t="s">
        <v>55</v>
      </c>
      <c r="C207" s="5" t="s">
        <v>56</v>
      </c>
      <c r="D207" s="5" t="s">
        <v>57</v>
      </c>
      <c r="E207" s="22" t="s">
        <v>58</v>
      </c>
      <c r="F207" s="22" t="s">
        <v>59</v>
      </c>
      <c r="G207" s="147" t="s">
        <v>60</v>
      </c>
      <c r="H207" s="118" t="s">
        <v>61</v>
      </c>
      <c r="I207" t="s">
        <v>114</v>
      </c>
    </row>
    <row r="208" spans="2:14">
      <c r="B208" s="2" t="s">
        <v>64</v>
      </c>
      <c r="C208" s="2" t="s">
        <v>65</v>
      </c>
      <c r="D208" s="23" t="s">
        <v>71</v>
      </c>
      <c r="E208" s="69">
        <f>E192-E170</f>
        <v>2.8494929242574187</v>
      </c>
      <c r="F208" s="69">
        <f t="shared" ref="E208:H211" si="28">F192-F170</f>
        <v>2.9018161221519563</v>
      </c>
      <c r="G208" s="149">
        <f t="shared" si="28"/>
        <v>2.9018161221519563</v>
      </c>
      <c r="H208" s="122">
        <f t="shared" si="28"/>
        <v>4.2377061927538762</v>
      </c>
      <c r="I208" s="56"/>
      <c r="K208" s="56"/>
      <c r="L208" s="56"/>
      <c r="M208" s="56"/>
      <c r="N208" s="56"/>
    </row>
    <row r="209" spans="2:14">
      <c r="B209" s="2" t="s">
        <v>64</v>
      </c>
      <c r="C209" s="2" t="s">
        <v>68</v>
      </c>
      <c r="D209" s="23" t="s">
        <v>71</v>
      </c>
      <c r="E209" s="69">
        <f t="shared" si="28"/>
        <v>-11.161436931183175</v>
      </c>
      <c r="F209" s="69">
        <f t="shared" si="28"/>
        <v>-11.366386404251216</v>
      </c>
      <c r="G209" s="149">
        <f t="shared" si="28"/>
        <v>-11.366386404251216</v>
      </c>
      <c r="H209" s="122">
        <f t="shared" si="28"/>
        <v>-16.599055221599798</v>
      </c>
      <c r="I209" s="56"/>
      <c r="K209" s="56"/>
      <c r="L209" s="56"/>
      <c r="M209" s="56"/>
      <c r="N209" s="56"/>
    </row>
    <row r="210" spans="2:14">
      <c r="B210" s="2" t="s">
        <v>70</v>
      </c>
      <c r="C210" s="2" t="s">
        <v>65</v>
      </c>
      <c r="D210" s="23" t="s">
        <v>71</v>
      </c>
      <c r="E210" s="69">
        <f t="shared" si="28"/>
        <v>5.8436849148595797</v>
      </c>
      <c r="F210" s="69">
        <f t="shared" si="28"/>
        <v>5.5926764731234471</v>
      </c>
      <c r="G210" s="149">
        <f t="shared" si="28"/>
        <v>5.5926764731234471</v>
      </c>
      <c r="H210" s="122">
        <f t="shared" si="28"/>
        <v>7.1900712708790024</v>
      </c>
      <c r="I210" s="56"/>
      <c r="K210" s="56"/>
      <c r="L210" s="56"/>
      <c r="M210" s="56"/>
      <c r="N210" s="56"/>
    </row>
    <row r="211" spans="2:14">
      <c r="B211" s="2" t="s">
        <v>70</v>
      </c>
      <c r="C211" s="2" t="s">
        <v>68</v>
      </c>
      <c r="D211" s="23" t="s">
        <v>71</v>
      </c>
      <c r="E211" s="69">
        <f t="shared" si="28"/>
        <v>-22.706201391626749</v>
      </c>
      <c r="F211" s="69">
        <f t="shared" si="28"/>
        <v>-21.730883880142514</v>
      </c>
      <c r="G211" s="149">
        <f t="shared" si="28"/>
        <v>-21.730883880142514</v>
      </c>
      <c r="H211" s="122">
        <f t="shared" si="28"/>
        <v>-27.937715444168731</v>
      </c>
      <c r="I211" s="56"/>
      <c r="K211" s="56"/>
      <c r="L211" s="56"/>
      <c r="M211" s="56"/>
      <c r="N211" s="56"/>
    </row>
    <row r="213" spans="2:14">
      <c r="B213" s="81" t="s">
        <v>27</v>
      </c>
      <c r="C213" s="82"/>
      <c r="D213" s="82"/>
      <c r="E213" s="82"/>
      <c r="F213" s="82"/>
      <c r="G213" s="82"/>
      <c r="H213" s="132"/>
    </row>
    <row r="214" spans="2:14" ht="25.5">
      <c r="B214" s="2"/>
      <c r="C214" s="2"/>
      <c r="D214" s="2"/>
      <c r="E214" s="24" t="s">
        <v>50</v>
      </c>
      <c r="F214" s="24" t="s">
        <v>51</v>
      </c>
      <c r="G214" s="146" t="s">
        <v>52</v>
      </c>
      <c r="H214" s="117" t="s">
        <v>53</v>
      </c>
    </row>
    <row r="215" spans="2:14">
      <c r="B215" s="5" t="s">
        <v>55</v>
      </c>
      <c r="C215" s="5" t="s">
        <v>56</v>
      </c>
      <c r="D215" s="5" t="s">
        <v>57</v>
      </c>
      <c r="E215" s="22" t="s">
        <v>58</v>
      </c>
      <c r="F215" s="22" t="s">
        <v>59</v>
      </c>
      <c r="G215" s="147" t="s">
        <v>60</v>
      </c>
      <c r="H215" s="118" t="s">
        <v>61</v>
      </c>
      <c r="I215" t="s">
        <v>115</v>
      </c>
    </row>
    <row r="216" spans="2:14">
      <c r="B216" s="2" t="s">
        <v>64</v>
      </c>
      <c r="C216" s="2" t="s">
        <v>65</v>
      </c>
      <c r="D216" s="23" t="s">
        <v>71</v>
      </c>
      <c r="E216" s="16">
        <f>E208/365</f>
        <v>7.8068299294723805E-3</v>
      </c>
      <c r="F216" s="16">
        <f t="shared" ref="E216:H219" si="29">F208/365</f>
        <v>7.9501811565807021E-3</v>
      </c>
      <c r="G216" s="150">
        <f t="shared" si="29"/>
        <v>7.9501811565807021E-3</v>
      </c>
      <c r="H216" s="123">
        <f t="shared" si="29"/>
        <v>1.1610153952750345E-2</v>
      </c>
      <c r="J216" s="56"/>
      <c r="K216" s="56"/>
      <c r="L216" s="56"/>
      <c r="M216" s="56"/>
      <c r="N216" s="56"/>
    </row>
    <row r="217" spans="2:14">
      <c r="B217" s="2" t="s">
        <v>64</v>
      </c>
      <c r="C217" s="2" t="s">
        <v>68</v>
      </c>
      <c r="D217" s="23" t="s">
        <v>71</v>
      </c>
      <c r="E217" s="16">
        <f t="shared" si="29"/>
        <v>-3.0579279263515547E-2</v>
      </c>
      <c r="F217" s="16">
        <f t="shared" si="29"/>
        <v>-3.1140784669181413E-2</v>
      </c>
      <c r="G217" s="150">
        <f t="shared" si="29"/>
        <v>-3.1140784669181413E-2</v>
      </c>
      <c r="H217" s="123">
        <f t="shared" si="29"/>
        <v>-4.5476863620821366E-2</v>
      </c>
      <c r="J217" s="56"/>
      <c r="K217" s="56"/>
      <c r="L217" s="56"/>
      <c r="M217" s="56"/>
      <c r="N217" s="56"/>
    </row>
    <row r="218" spans="2:14">
      <c r="B218" s="2" t="s">
        <v>70</v>
      </c>
      <c r="C218" s="2" t="s">
        <v>65</v>
      </c>
      <c r="D218" s="23" t="s">
        <v>71</v>
      </c>
      <c r="E218" s="16">
        <f t="shared" si="29"/>
        <v>1.6010095657149535E-2</v>
      </c>
      <c r="F218" s="16">
        <f t="shared" si="29"/>
        <v>1.5322401296228623E-2</v>
      </c>
      <c r="G218" s="150">
        <f t="shared" si="29"/>
        <v>1.5322401296228623E-2</v>
      </c>
      <c r="H218" s="123">
        <f t="shared" si="29"/>
        <v>1.9698825399668499E-2</v>
      </c>
      <c r="J218" s="56"/>
      <c r="K218" s="56"/>
      <c r="L218" s="56"/>
      <c r="M218" s="56"/>
      <c r="N218" s="56"/>
    </row>
    <row r="219" spans="2:14">
      <c r="B219" s="2" t="s">
        <v>70</v>
      </c>
      <c r="C219" s="2" t="s">
        <v>68</v>
      </c>
      <c r="D219" s="23" t="s">
        <v>71</v>
      </c>
      <c r="E219" s="16">
        <f t="shared" si="29"/>
        <v>-6.2208770935963699E-2</v>
      </c>
      <c r="F219" s="16">
        <f t="shared" si="29"/>
        <v>-5.9536668164774008E-2</v>
      </c>
      <c r="G219" s="150">
        <f t="shared" si="29"/>
        <v>-5.9536668164774008E-2</v>
      </c>
      <c r="H219" s="123">
        <f t="shared" si="29"/>
        <v>-7.6541686148407478E-2</v>
      </c>
      <c r="J219" s="56"/>
      <c r="K219" s="56"/>
      <c r="L219" s="56"/>
      <c r="M219" s="56"/>
      <c r="N219" s="56"/>
    </row>
    <row r="220" spans="2:14">
      <c r="E220" s="26"/>
      <c r="F220" s="26"/>
      <c r="G220" s="26"/>
      <c r="H220" s="124"/>
    </row>
    <row r="221" spans="2:14" ht="25.5">
      <c r="B221" s="2"/>
      <c r="C221" s="2"/>
      <c r="D221" s="2"/>
      <c r="E221" s="24" t="s">
        <v>50</v>
      </c>
      <c r="F221" s="24" t="s">
        <v>51</v>
      </c>
      <c r="G221" s="146" t="s">
        <v>52</v>
      </c>
      <c r="H221" s="117" t="s">
        <v>53</v>
      </c>
    </row>
    <row r="222" spans="2:14">
      <c r="B222" s="5" t="s">
        <v>55</v>
      </c>
      <c r="C222" s="5" t="s">
        <v>56</v>
      </c>
      <c r="D222" s="5" t="s">
        <v>57</v>
      </c>
      <c r="E222" s="22" t="s">
        <v>58</v>
      </c>
      <c r="F222" s="22" t="s">
        <v>59</v>
      </c>
      <c r="G222" s="147" t="s">
        <v>60</v>
      </c>
      <c r="H222" s="118" t="s">
        <v>61</v>
      </c>
      <c r="I222" t="s">
        <v>116</v>
      </c>
    </row>
    <row r="223" spans="2:14">
      <c r="B223" s="2" t="s">
        <v>64</v>
      </c>
      <c r="C223" s="2" t="s">
        <v>65</v>
      </c>
      <c r="D223" s="23" t="s">
        <v>66</v>
      </c>
      <c r="E223" s="71">
        <f>E123</f>
        <v>0.67399395626488501</v>
      </c>
      <c r="F223" s="71">
        <f t="shared" ref="E223:H228" si="30">F123</f>
        <v>0.50680867445058009</v>
      </c>
      <c r="G223" s="151">
        <f t="shared" si="30"/>
        <v>0.30222807296853732</v>
      </c>
      <c r="H223" s="126">
        <f t="shared" si="30"/>
        <v>0.27448154991331386</v>
      </c>
    </row>
    <row r="224" spans="2:14">
      <c r="B224" s="2" t="s">
        <v>64</v>
      </c>
      <c r="C224" s="2" t="s">
        <v>68</v>
      </c>
      <c r="D224" s="23" t="s">
        <v>66</v>
      </c>
      <c r="E224" s="71">
        <f t="shared" si="30"/>
        <v>0.66364227016523247</v>
      </c>
      <c r="F224" s="71">
        <f t="shared" si="30"/>
        <v>0.49526120352548114</v>
      </c>
      <c r="G224" s="151">
        <f t="shared" si="30"/>
        <v>0.29166869072572604</v>
      </c>
      <c r="H224" s="126">
        <f t="shared" si="30"/>
        <v>0.27011665621474978</v>
      </c>
    </row>
    <row r="225" spans="2:14">
      <c r="B225" s="2" t="s">
        <v>64</v>
      </c>
      <c r="C225" s="2" t="s">
        <v>69</v>
      </c>
      <c r="D225" s="23" t="s">
        <v>66</v>
      </c>
      <c r="E225" s="71">
        <f t="shared" si="30"/>
        <v>0.70988633610139606</v>
      </c>
      <c r="F225" s="71">
        <f t="shared" si="30"/>
        <v>0.53380743659472574</v>
      </c>
      <c r="G225" s="151">
        <f t="shared" si="30"/>
        <v>0.31834361028577152</v>
      </c>
      <c r="H225" s="126">
        <f t="shared" si="30"/>
        <v>0.28894019997202386</v>
      </c>
    </row>
    <row r="226" spans="2:14">
      <c r="B226" s="2" t="s">
        <v>70</v>
      </c>
      <c r="C226" s="2" t="s">
        <v>65</v>
      </c>
      <c r="D226" s="23" t="s">
        <v>66</v>
      </c>
      <c r="E226" s="71">
        <f t="shared" si="30"/>
        <v>0.17139923110877889</v>
      </c>
      <c r="F226" s="71">
        <f t="shared" si="30"/>
        <v>0.12763547343811757</v>
      </c>
      <c r="G226" s="151">
        <f t="shared" si="30"/>
        <v>7.664002273229524E-2</v>
      </c>
      <c r="H226" s="126">
        <f t="shared" si="30"/>
        <v>7.048768711964537E-2</v>
      </c>
    </row>
    <row r="227" spans="2:14">
      <c r="B227" s="2" t="s">
        <v>70</v>
      </c>
      <c r="C227" s="2" t="s">
        <v>68</v>
      </c>
      <c r="D227" s="23" t="s">
        <v>66</v>
      </c>
      <c r="E227" s="71">
        <f t="shared" si="30"/>
        <v>0.1757577555920096</v>
      </c>
      <c r="F227" s="71">
        <f t="shared" si="30"/>
        <v>0.12964486722692112</v>
      </c>
      <c r="G227" s="151">
        <f t="shared" si="30"/>
        <v>7.49685766955904E-2</v>
      </c>
      <c r="H227" s="126">
        <f t="shared" si="30"/>
        <v>6.7934210246712909E-2</v>
      </c>
    </row>
    <row r="228" spans="2:14">
      <c r="B228" s="2" t="s">
        <v>70</v>
      </c>
      <c r="C228" s="2" t="s">
        <v>69</v>
      </c>
      <c r="D228" s="23" t="s">
        <v>66</v>
      </c>
      <c r="E228" s="71">
        <f t="shared" si="30"/>
        <v>0.18052495271515628</v>
      </c>
      <c r="F228" s="71">
        <f t="shared" si="30"/>
        <v>0.13443475244138653</v>
      </c>
      <c r="G228" s="151">
        <f t="shared" si="30"/>
        <v>8.0727815622009161E-2</v>
      </c>
      <c r="H228" s="126">
        <f t="shared" si="30"/>
        <v>7.4196518157333996E-2</v>
      </c>
    </row>
    <row r="229" spans="2:14">
      <c r="B229" s="2" t="s">
        <v>64</v>
      </c>
      <c r="C229" s="2" t="s">
        <v>65</v>
      </c>
      <c r="D229" s="23" t="s">
        <v>71</v>
      </c>
      <c r="E229" s="91">
        <f>E200</f>
        <v>0.50151292421055615</v>
      </c>
      <c r="F229" s="91">
        <f t="shared" ref="E229:H230" si="31">F200</f>
        <v>0.54823075646434782</v>
      </c>
      <c r="G229" s="157">
        <f t="shared" si="31"/>
        <v>0.54823075646434782</v>
      </c>
      <c r="H229" s="138">
        <f t="shared" si="31"/>
        <v>0.55590051382172578</v>
      </c>
      <c r="J229" s="92"/>
      <c r="K229" s="92"/>
      <c r="L229" s="92"/>
      <c r="M229" s="92"/>
      <c r="N229" s="92"/>
    </row>
    <row r="230" spans="2:14">
      <c r="B230" s="2" t="s">
        <v>64</v>
      </c>
      <c r="C230" s="2" t="s">
        <v>68</v>
      </c>
      <c r="D230" s="23" t="s">
        <v>71</v>
      </c>
      <c r="E230" s="91">
        <f t="shared" si="31"/>
        <v>0.50151292421055615</v>
      </c>
      <c r="F230" s="91">
        <f t="shared" si="31"/>
        <v>0.54823075646434782</v>
      </c>
      <c r="G230" s="157">
        <f t="shared" si="31"/>
        <v>0.54823075646434782</v>
      </c>
      <c r="H230" s="138">
        <f t="shared" si="31"/>
        <v>0.55590051382172578</v>
      </c>
      <c r="J230" s="92"/>
      <c r="K230" s="92"/>
      <c r="L230" s="92"/>
      <c r="M230" s="92"/>
      <c r="N230" s="92"/>
    </row>
    <row r="231" spans="2:14">
      <c r="B231" s="2" t="s">
        <v>64</v>
      </c>
      <c r="C231" s="2" t="s">
        <v>69</v>
      </c>
      <c r="D231" s="23" t="s">
        <v>71</v>
      </c>
      <c r="E231" s="71">
        <f>E131</f>
        <v>0.55565123634063074</v>
      </c>
      <c r="F231" s="71">
        <f>F131</f>
        <v>0.60614794730087951</v>
      </c>
      <c r="G231" s="151">
        <f>G131</f>
        <v>0.60614794730087951</v>
      </c>
      <c r="H231" s="126">
        <f>H131</f>
        <v>0.61138015361554232</v>
      </c>
      <c r="J231" s="92"/>
      <c r="K231" s="92"/>
      <c r="L231" s="92"/>
      <c r="M231" s="92"/>
      <c r="N231" s="92"/>
    </row>
    <row r="232" spans="2:14">
      <c r="B232" s="2" t="s">
        <v>70</v>
      </c>
      <c r="C232" s="2" t="s">
        <v>65</v>
      </c>
      <c r="D232" s="23" t="s">
        <v>71</v>
      </c>
      <c r="E232" s="91">
        <f t="shared" ref="E232:H233" si="32">E202</f>
        <v>0.30291377473242953</v>
      </c>
      <c r="F232" s="91">
        <f t="shared" si="32"/>
        <v>0.30849167615420109</v>
      </c>
      <c r="G232" s="157">
        <f t="shared" si="32"/>
        <v>0.30849167615420109</v>
      </c>
      <c r="H232" s="138">
        <f t="shared" si="32"/>
        <v>0.3178782085031599</v>
      </c>
      <c r="J232" s="92"/>
      <c r="K232" s="92"/>
      <c r="L232" s="92"/>
      <c r="M232" s="92"/>
      <c r="N232" s="92"/>
    </row>
    <row r="233" spans="2:14">
      <c r="B233" s="2" t="s">
        <v>70</v>
      </c>
      <c r="C233" s="2" t="s">
        <v>68</v>
      </c>
      <c r="D233" s="23" t="s">
        <v>71</v>
      </c>
      <c r="E233" s="91">
        <f t="shared" si="32"/>
        <v>0.30291377473242953</v>
      </c>
      <c r="F233" s="91">
        <f t="shared" si="32"/>
        <v>0.30849167615420109</v>
      </c>
      <c r="G233" s="157">
        <f t="shared" si="32"/>
        <v>0.30849167615420109</v>
      </c>
      <c r="H233" s="138">
        <f t="shared" si="32"/>
        <v>0.3178782085031599</v>
      </c>
      <c r="J233" s="92"/>
      <c r="K233" s="92"/>
      <c r="L233" s="92"/>
      <c r="M233" s="92"/>
      <c r="N233" s="92"/>
    </row>
    <row r="234" spans="2:14">
      <c r="B234" s="2" t="s">
        <v>70</v>
      </c>
      <c r="C234" s="2" t="s">
        <v>69</v>
      </c>
      <c r="D234" s="23" t="s">
        <v>71</v>
      </c>
      <c r="E234" s="71">
        <f>E134</f>
        <v>0.3374291001541414</v>
      </c>
      <c r="F234" s="71">
        <f>F134</f>
        <v>0.34543715361620647</v>
      </c>
      <c r="G234" s="151">
        <f>G134</f>
        <v>0.34543715361620647</v>
      </c>
      <c r="H234" s="126">
        <f>H134</f>
        <v>0.35189243267661791</v>
      </c>
      <c r="J234" s="92"/>
      <c r="K234" s="92"/>
      <c r="L234" s="92"/>
      <c r="M234" s="92"/>
      <c r="N234" s="92"/>
    </row>
    <row r="235" spans="2:14">
      <c r="E235" s="26"/>
      <c r="F235" s="26"/>
      <c r="G235" s="26"/>
      <c r="H235" s="124"/>
    </row>
    <row r="236" spans="2:14">
      <c r="B236" s="67" t="s">
        <v>72</v>
      </c>
      <c r="C236" s="68"/>
      <c r="D236" s="68"/>
      <c r="E236" s="68"/>
      <c r="F236" s="68"/>
      <c r="G236" s="68"/>
      <c r="H236" s="121"/>
    </row>
    <row r="237" spans="2:14" ht="25.5">
      <c r="B237" s="2"/>
      <c r="C237" s="2"/>
      <c r="D237" s="2"/>
      <c r="E237" s="24" t="s">
        <v>50</v>
      </c>
      <c r="F237" s="24" t="s">
        <v>51</v>
      </c>
      <c r="G237" s="146" t="s">
        <v>52</v>
      </c>
      <c r="H237" s="117" t="s">
        <v>53</v>
      </c>
    </row>
    <row r="238" spans="2:14">
      <c r="B238" s="5" t="s">
        <v>55</v>
      </c>
      <c r="C238" s="5" t="s">
        <v>56</v>
      </c>
      <c r="D238" s="5" t="s">
        <v>57</v>
      </c>
      <c r="E238" s="22" t="s">
        <v>58</v>
      </c>
      <c r="F238" s="22" t="s">
        <v>59</v>
      </c>
      <c r="G238" s="147" t="s">
        <v>60</v>
      </c>
      <c r="H238" s="118" t="s">
        <v>61</v>
      </c>
    </row>
    <row r="239" spans="2:14">
      <c r="B239" s="241" t="s">
        <v>74</v>
      </c>
      <c r="C239" s="242"/>
      <c r="D239" s="242"/>
      <c r="E239" s="242"/>
      <c r="F239" s="242"/>
      <c r="G239" s="242"/>
      <c r="H239" s="242"/>
      <c r="I239" t="s">
        <v>89</v>
      </c>
    </row>
    <row r="240" spans="2:14">
      <c r="B240" s="2" t="s">
        <v>64</v>
      </c>
      <c r="C240" s="2" t="s">
        <v>65</v>
      </c>
      <c r="D240" s="23" t="s">
        <v>66</v>
      </c>
      <c r="E240" s="69">
        <f>(E223*'TDCV Values'!$C$4)</f>
        <v>1954.5824731681664</v>
      </c>
      <c r="F240" s="69">
        <f>(F223*'TDCV Values'!$C$4)</f>
        <v>1469.7451559066822</v>
      </c>
      <c r="G240" s="149">
        <f>(G223*'TDCV Values'!$C$4)</f>
        <v>876.46141160875823</v>
      </c>
      <c r="H240" s="122">
        <f>(H223*'TDCV Values'!$D$4)</f>
        <v>795.99649474861019</v>
      </c>
    </row>
    <row r="241" spans="2:14">
      <c r="B241" s="2" t="s">
        <v>64</v>
      </c>
      <c r="C241" s="2" t="s">
        <v>68</v>
      </c>
      <c r="D241" s="23" t="s">
        <v>66</v>
      </c>
      <c r="E241" s="69">
        <f>(E224*'TDCV Values'!$C$4)</f>
        <v>1924.5625834791742</v>
      </c>
      <c r="F241" s="69">
        <f>(F224*'TDCV Values'!$C$4)</f>
        <v>1436.2574902238953</v>
      </c>
      <c r="G241" s="149">
        <f>(G224*'TDCV Values'!$C$4)</f>
        <v>845.83920310460553</v>
      </c>
      <c r="H241" s="122">
        <f>(H224*'TDCV Values'!$D$4)</f>
        <v>783.33830302277443</v>
      </c>
    </row>
    <row r="242" spans="2:14">
      <c r="B242" s="2" t="s">
        <v>64</v>
      </c>
      <c r="C242" s="2" t="s">
        <v>69</v>
      </c>
      <c r="D242" s="23" t="s">
        <v>66</v>
      </c>
      <c r="E242" s="69">
        <f>(E225*'TDCV Values'!$C$4)</f>
        <v>2058.6703746940484</v>
      </c>
      <c r="F242" s="69">
        <f>(F225*'TDCV Values'!$C$4)</f>
        <v>1548.0415661247046</v>
      </c>
      <c r="G242" s="149">
        <f>(G225*'TDCV Values'!$C$4)</f>
        <v>923.19646982873735</v>
      </c>
      <c r="H242" s="122">
        <f>(H225*'TDCV Values'!$D$4)</f>
        <v>837.92657991886915</v>
      </c>
    </row>
    <row r="243" spans="2:14">
      <c r="B243" s="2" t="s">
        <v>70</v>
      </c>
      <c r="C243" s="2" t="s">
        <v>65</v>
      </c>
      <c r="D243" s="23" t="s">
        <v>66</v>
      </c>
      <c r="E243" s="69">
        <f>(E226*'TDCV Values'!$C$5)</f>
        <v>2056.7907733053466</v>
      </c>
      <c r="F243" s="69">
        <f>(F226*'TDCV Values'!$C$5)</f>
        <v>1531.6256812574109</v>
      </c>
      <c r="G243" s="149">
        <f>(G226*'TDCV Values'!$C$5)</f>
        <v>919.68027278754289</v>
      </c>
      <c r="H243" s="122">
        <f>(H226*'TDCV Values'!$D$5)</f>
        <v>845.85224543574441</v>
      </c>
    </row>
    <row r="244" spans="2:14">
      <c r="B244" s="2" t="s">
        <v>70</v>
      </c>
      <c r="C244" s="2" t="s">
        <v>68</v>
      </c>
      <c r="D244" s="23" t="s">
        <v>66</v>
      </c>
      <c r="E244" s="69">
        <f>(E227*'TDCV Values'!$C$5)</f>
        <v>2109.0930671041151</v>
      </c>
      <c r="F244" s="69">
        <f>(F227*'TDCV Values'!$C$5)</f>
        <v>1555.7384067230535</v>
      </c>
      <c r="G244" s="149">
        <f>(G227*'TDCV Values'!$C$5)</f>
        <v>899.6229203470848</v>
      </c>
      <c r="H244" s="122">
        <f>(H227*'TDCV Values'!$D$5)</f>
        <v>815.21052296055495</v>
      </c>
    </row>
    <row r="245" spans="2:14">
      <c r="B245" s="2" t="s">
        <v>70</v>
      </c>
      <c r="C245" s="2" t="s">
        <v>69</v>
      </c>
      <c r="D245" s="23" t="s">
        <v>66</v>
      </c>
      <c r="E245" s="69">
        <f>(E228*'TDCV Values'!$C$5)</f>
        <v>2166.2994325818754</v>
      </c>
      <c r="F245" s="69">
        <f>(F228*'TDCV Values'!$C$5)</f>
        <v>1613.2170292966384</v>
      </c>
      <c r="G245" s="149">
        <f>(G228*'TDCV Values'!$C$5)</f>
        <v>968.73378746410992</v>
      </c>
      <c r="H245" s="122">
        <f>(H228*'TDCV Values'!$D$5)</f>
        <v>890.35821788800797</v>
      </c>
    </row>
    <row r="246" spans="2:14">
      <c r="B246" s="241" t="s">
        <v>75</v>
      </c>
      <c r="C246" s="255"/>
      <c r="D246" s="255"/>
      <c r="E246" s="255"/>
      <c r="F246" s="255"/>
      <c r="G246" s="255"/>
      <c r="H246" s="255"/>
      <c r="I246" t="s">
        <v>76</v>
      </c>
    </row>
    <row r="247" spans="2:14">
      <c r="B247" s="2" t="s">
        <v>64</v>
      </c>
      <c r="C247" s="2" t="s">
        <v>65</v>
      </c>
      <c r="D247" s="23" t="s">
        <v>71</v>
      </c>
      <c r="E247" s="16">
        <f>E229*365</f>
        <v>183.052217336853</v>
      </c>
      <c r="F247" s="16">
        <f t="shared" ref="F247:H248" si="33">F229*365</f>
        <v>200.10422610948694</v>
      </c>
      <c r="G247" s="150">
        <f t="shared" si="33"/>
        <v>200.10422610948694</v>
      </c>
      <c r="H247" s="123">
        <f t="shared" si="33"/>
        <v>202.90368754492991</v>
      </c>
      <c r="J247" s="56"/>
      <c r="K247" s="56"/>
      <c r="L247" s="56"/>
      <c r="M247" s="56"/>
      <c r="N247" s="56"/>
    </row>
    <row r="248" spans="2:14">
      <c r="B248" s="2" t="s">
        <v>64</v>
      </c>
      <c r="C248" s="2" t="s">
        <v>68</v>
      </c>
      <c r="D248" s="23" t="s">
        <v>71</v>
      </c>
      <c r="E248" s="16">
        <f>E230*365</f>
        <v>183.052217336853</v>
      </c>
      <c r="F248" s="16">
        <f t="shared" si="33"/>
        <v>200.10422610948694</v>
      </c>
      <c r="G248" s="150">
        <f t="shared" si="33"/>
        <v>200.10422610948694</v>
      </c>
      <c r="H248" s="123">
        <f t="shared" si="33"/>
        <v>202.90368754492991</v>
      </c>
      <c r="J248" s="56"/>
      <c r="K248" s="56"/>
      <c r="L248" s="56"/>
      <c r="M248" s="56"/>
      <c r="N248" s="56"/>
    </row>
    <row r="249" spans="2:14">
      <c r="B249" s="2" t="s">
        <v>64</v>
      </c>
      <c r="C249" s="2" t="s">
        <v>69</v>
      </c>
      <c r="D249" s="23" t="s">
        <v>71</v>
      </c>
      <c r="E249" s="16">
        <f t="shared" ref="E249:H252" si="34">E231*365</f>
        <v>202.81270126433023</v>
      </c>
      <c r="F249" s="16">
        <f t="shared" si="34"/>
        <v>221.24400076482101</v>
      </c>
      <c r="G249" s="150">
        <f t="shared" si="34"/>
        <v>221.24400076482101</v>
      </c>
      <c r="H249" s="123">
        <f t="shared" si="34"/>
        <v>223.15375606967294</v>
      </c>
      <c r="J249" s="56"/>
      <c r="K249" s="56"/>
      <c r="L249" s="56"/>
      <c r="M249" s="56"/>
      <c r="N249" s="56"/>
    </row>
    <row r="250" spans="2:14">
      <c r="B250" s="2" t="s">
        <v>70</v>
      </c>
      <c r="C250" s="2" t="s">
        <v>65</v>
      </c>
      <c r="D250" s="23" t="s">
        <v>71</v>
      </c>
      <c r="E250" s="16">
        <f>E232*365</f>
        <v>110.56352777733677</v>
      </c>
      <c r="F250" s="16">
        <f t="shared" si="34"/>
        <v>112.59946179628339</v>
      </c>
      <c r="G250" s="150">
        <f t="shared" si="34"/>
        <v>112.59946179628339</v>
      </c>
      <c r="H250" s="123">
        <f t="shared" si="34"/>
        <v>116.02554610365337</v>
      </c>
      <c r="J250" s="56"/>
      <c r="K250" s="56"/>
      <c r="L250" s="56"/>
      <c r="M250" s="56"/>
      <c r="N250" s="56"/>
    </row>
    <row r="251" spans="2:14">
      <c r="B251" s="2" t="s">
        <v>70</v>
      </c>
      <c r="C251" s="2" t="s">
        <v>68</v>
      </c>
      <c r="D251" s="23" t="s">
        <v>71</v>
      </c>
      <c r="E251" s="16">
        <f>E233*365</f>
        <v>110.56352777733677</v>
      </c>
      <c r="F251" s="16">
        <f t="shared" si="34"/>
        <v>112.59946179628339</v>
      </c>
      <c r="G251" s="150">
        <f t="shared" si="34"/>
        <v>112.59946179628339</v>
      </c>
      <c r="H251" s="123">
        <f t="shared" si="34"/>
        <v>116.02554610365337</v>
      </c>
      <c r="J251" s="56"/>
      <c r="K251" s="56"/>
      <c r="L251" s="56"/>
      <c r="M251" s="56"/>
      <c r="N251" s="56"/>
    </row>
    <row r="252" spans="2:14">
      <c r="B252" s="2" t="s">
        <v>70</v>
      </c>
      <c r="C252" s="2" t="s">
        <v>69</v>
      </c>
      <c r="D252" s="23" t="s">
        <v>71</v>
      </c>
      <c r="E252" s="16">
        <f>E234*365</f>
        <v>123.16162155626161</v>
      </c>
      <c r="F252" s="16">
        <f t="shared" si="34"/>
        <v>126.08456106991537</v>
      </c>
      <c r="G252" s="150">
        <f t="shared" si="34"/>
        <v>126.08456106991537</v>
      </c>
      <c r="H252" s="123">
        <f t="shared" si="34"/>
        <v>128.44073792696554</v>
      </c>
      <c r="J252" s="56"/>
      <c r="K252" s="56"/>
      <c r="L252" s="56"/>
      <c r="M252" s="56"/>
      <c r="N252" s="56"/>
    </row>
    <row r="253" spans="2:14">
      <c r="B253" s="241" t="s">
        <v>77</v>
      </c>
      <c r="C253" s="242"/>
      <c r="D253" s="242"/>
      <c r="E253" s="242"/>
      <c r="F253" s="242"/>
      <c r="G253" s="242"/>
      <c r="H253" s="242"/>
      <c r="I253" t="s">
        <v>78</v>
      </c>
    </row>
    <row r="254" spans="2:14">
      <c r="B254" s="2" t="s">
        <v>64</v>
      </c>
      <c r="C254" s="2" t="s">
        <v>65</v>
      </c>
      <c r="D254" s="2"/>
      <c r="E254" s="16">
        <f>E240+E247</f>
        <v>2137.6346905050195</v>
      </c>
      <c r="F254" s="16">
        <f t="shared" ref="F254:H255" si="35">F240+F247</f>
        <v>1669.8493820161691</v>
      </c>
      <c r="G254" s="150">
        <f t="shared" si="35"/>
        <v>1076.5656377182452</v>
      </c>
      <c r="H254" s="123">
        <f t="shared" si="35"/>
        <v>998.90018229354007</v>
      </c>
      <c r="J254" s="56"/>
      <c r="K254" s="56"/>
      <c r="L254" s="56"/>
      <c r="M254" s="56"/>
      <c r="N254" s="56"/>
    </row>
    <row r="255" spans="2:14">
      <c r="B255" s="2" t="s">
        <v>64</v>
      </c>
      <c r="C255" s="2" t="s">
        <v>68</v>
      </c>
      <c r="D255" s="2"/>
      <c r="E255" s="16">
        <f>E241+E248</f>
        <v>2107.6148008160271</v>
      </c>
      <c r="F255" s="16">
        <f t="shared" si="35"/>
        <v>1636.3617163333822</v>
      </c>
      <c r="G255" s="150">
        <f t="shared" si="35"/>
        <v>1045.9434292140925</v>
      </c>
      <c r="H255" s="123">
        <f t="shared" si="35"/>
        <v>986.24199056770431</v>
      </c>
      <c r="J255" s="56"/>
      <c r="K255" s="56"/>
      <c r="L255" s="56"/>
      <c r="M255" s="56"/>
      <c r="N255" s="56"/>
    </row>
    <row r="256" spans="2:14">
      <c r="B256" s="2" t="s">
        <v>64</v>
      </c>
      <c r="C256" s="2" t="s">
        <v>69</v>
      </c>
      <c r="D256" s="2"/>
      <c r="E256" s="16">
        <f t="shared" ref="E256:H259" si="36">E242+E249</f>
        <v>2261.4830759583788</v>
      </c>
      <c r="F256" s="16">
        <f t="shared" si="36"/>
        <v>1769.2855668895256</v>
      </c>
      <c r="G256" s="150">
        <f t="shared" si="36"/>
        <v>1144.4404705935583</v>
      </c>
      <c r="H256" s="123">
        <f>H242+H249</f>
        <v>1061.0803359885422</v>
      </c>
      <c r="J256" s="56"/>
      <c r="K256" s="56"/>
      <c r="L256" s="56"/>
      <c r="M256" s="56"/>
      <c r="N256" s="56"/>
    </row>
    <row r="257" spans="2:14">
      <c r="B257" s="2" t="s">
        <v>70</v>
      </c>
      <c r="C257" s="2" t="s">
        <v>65</v>
      </c>
      <c r="D257" s="2"/>
      <c r="E257" s="16">
        <f t="shared" si="36"/>
        <v>2167.3543010826834</v>
      </c>
      <c r="F257" s="16">
        <f t="shared" si="36"/>
        <v>1644.2251430536942</v>
      </c>
      <c r="G257" s="150">
        <f>G243+G250</f>
        <v>1032.2797345838262</v>
      </c>
      <c r="H257" s="123">
        <f t="shared" si="36"/>
        <v>961.87779153939778</v>
      </c>
      <c r="J257" s="56"/>
      <c r="K257" s="56"/>
      <c r="L257" s="56"/>
      <c r="M257" s="56"/>
      <c r="N257" s="56"/>
    </row>
    <row r="258" spans="2:14">
      <c r="B258" s="2" t="s">
        <v>70</v>
      </c>
      <c r="C258" s="2" t="s">
        <v>68</v>
      </c>
      <c r="D258" s="2"/>
      <c r="E258" s="16">
        <f t="shared" si="36"/>
        <v>2219.6565948814518</v>
      </c>
      <c r="F258" s="16">
        <f t="shared" si="36"/>
        <v>1668.3378685193368</v>
      </c>
      <c r="G258" s="150">
        <f t="shared" si="36"/>
        <v>1012.2223821433682</v>
      </c>
      <c r="H258" s="123">
        <f t="shared" si="36"/>
        <v>931.23606906420832</v>
      </c>
      <c r="J258" s="56"/>
      <c r="K258" s="56"/>
      <c r="L258" s="56"/>
      <c r="M258" s="56"/>
      <c r="N258" s="56"/>
    </row>
    <row r="259" spans="2:14">
      <c r="B259" s="2" t="s">
        <v>70</v>
      </c>
      <c r="C259" s="2" t="s">
        <v>69</v>
      </c>
      <c r="D259" s="2"/>
      <c r="E259" s="16">
        <f>E245+E252</f>
        <v>2289.4610541381371</v>
      </c>
      <c r="F259" s="16">
        <f t="shared" si="36"/>
        <v>1739.3015903665537</v>
      </c>
      <c r="G259" s="150">
        <f t="shared" si="36"/>
        <v>1094.8183485340253</v>
      </c>
      <c r="H259" s="123">
        <f t="shared" si="36"/>
        <v>1018.7989558149735</v>
      </c>
      <c r="J259" s="56"/>
      <c r="K259" s="56"/>
      <c r="L259" s="56"/>
      <c r="M259" s="56"/>
      <c r="N259" s="56"/>
    </row>
    <row r="260" spans="2:14">
      <c r="B260" s="251" t="s">
        <v>77</v>
      </c>
      <c r="C260" s="251"/>
      <c r="D260" s="251"/>
      <c r="E260" s="251"/>
      <c r="F260" s="251"/>
      <c r="G260" s="251"/>
      <c r="H260" s="251"/>
      <c r="I260" t="s">
        <v>79</v>
      </c>
    </row>
    <row r="261" spans="2:14">
      <c r="B261" s="2" t="s">
        <v>80</v>
      </c>
      <c r="C261" s="2" t="s">
        <v>65</v>
      </c>
      <c r="D261" s="2"/>
      <c r="E261" s="16">
        <f>E254+E257</f>
        <v>4304.9889915877029</v>
      </c>
      <c r="F261" s="16">
        <f t="shared" ref="F261:H261" si="37">F254+F257</f>
        <v>3314.0745250698633</v>
      </c>
      <c r="G261" s="150">
        <f>G254+G257</f>
        <v>2108.8453723020712</v>
      </c>
      <c r="H261" s="123">
        <f t="shared" si="37"/>
        <v>1960.7779738329377</v>
      </c>
      <c r="J261" s="56"/>
      <c r="K261" s="56"/>
      <c r="L261" s="56"/>
      <c r="M261" s="56"/>
      <c r="N261" s="56"/>
    </row>
    <row r="262" spans="2:14">
      <c r="B262" s="2" t="s">
        <v>80</v>
      </c>
      <c r="C262" s="2" t="s">
        <v>68</v>
      </c>
      <c r="D262" s="2"/>
      <c r="E262" s="16">
        <f t="shared" ref="E262:H263" si="38">E255+E258</f>
        <v>4327.2713956974785</v>
      </c>
      <c r="F262" s="16">
        <f t="shared" si="38"/>
        <v>3304.699584852719</v>
      </c>
      <c r="G262" s="150">
        <f>G255+G258</f>
        <v>2058.1658113574608</v>
      </c>
      <c r="H262" s="123">
        <f t="shared" si="38"/>
        <v>1917.4780596319126</v>
      </c>
      <c r="J262" s="56"/>
      <c r="K262" s="56"/>
      <c r="L262" s="56"/>
      <c r="M262" s="56"/>
      <c r="N262" s="56"/>
    </row>
    <row r="263" spans="2:14">
      <c r="B263" s="2" t="s">
        <v>80</v>
      </c>
      <c r="C263" s="2" t="s">
        <v>69</v>
      </c>
      <c r="D263" s="2"/>
      <c r="E263" s="16">
        <f t="shared" si="38"/>
        <v>4550.9441300965154</v>
      </c>
      <c r="F263" s="16">
        <f t="shared" si="38"/>
        <v>3508.5871572560791</v>
      </c>
      <c r="G263" s="150">
        <f>G256+G259</f>
        <v>2239.2588191275836</v>
      </c>
      <c r="H263" s="123">
        <f t="shared" si="38"/>
        <v>2079.8792918035156</v>
      </c>
      <c r="I263" s="56"/>
      <c r="J263" s="56"/>
      <c r="K263" s="56"/>
      <c r="L263" s="56"/>
      <c r="M263" s="56"/>
      <c r="N263" s="56"/>
    </row>
    <row r="264" spans="2:14">
      <c r="E264" s="26"/>
      <c r="F264" s="26"/>
      <c r="G264" s="26"/>
      <c r="H264" s="124"/>
      <c r="I264" s="11"/>
    </row>
    <row r="265" spans="2:14">
      <c r="B265" s="172" t="s">
        <v>28</v>
      </c>
      <c r="C265" s="82"/>
      <c r="D265" s="82"/>
      <c r="E265" s="93"/>
      <c r="F265" s="93"/>
      <c r="G265" s="93"/>
      <c r="H265" s="139"/>
    </row>
    <row r="266" spans="2:14" ht="25.5">
      <c r="B266" s="2"/>
      <c r="C266" s="2"/>
      <c r="D266" s="2"/>
      <c r="E266" s="24" t="s">
        <v>50</v>
      </c>
      <c r="F266" s="24" t="s">
        <v>51</v>
      </c>
      <c r="G266" s="146" t="s">
        <v>52</v>
      </c>
      <c r="H266" s="117" t="s">
        <v>53</v>
      </c>
    </row>
    <row r="267" spans="2:14">
      <c r="B267" s="5" t="s">
        <v>55</v>
      </c>
      <c r="C267" s="5" t="s">
        <v>56</v>
      </c>
      <c r="D267" s="5" t="s">
        <v>57</v>
      </c>
      <c r="E267" s="22" t="s">
        <v>58</v>
      </c>
      <c r="F267" s="22" t="s">
        <v>59</v>
      </c>
      <c r="G267" s="147" t="s">
        <v>60</v>
      </c>
      <c r="H267" s="118" t="s">
        <v>61</v>
      </c>
    </row>
    <row r="268" spans="2:14">
      <c r="B268" s="241" t="s">
        <v>77</v>
      </c>
      <c r="C268" s="242"/>
      <c r="D268" s="242"/>
      <c r="E268" s="242"/>
      <c r="F268" s="242"/>
      <c r="G268" s="242"/>
      <c r="H268" s="242"/>
      <c r="I268" s="230" t="s">
        <v>117</v>
      </c>
    </row>
    <row r="269" spans="2:14">
      <c r="B269" s="2" t="s">
        <v>64</v>
      </c>
      <c r="C269" s="2" t="s">
        <v>65</v>
      </c>
      <c r="D269" s="2"/>
      <c r="E269" s="69">
        <f t="shared" ref="E269:H274" si="39">E254-E38</f>
        <v>3.5894324832597704</v>
      </c>
      <c r="F269" s="69">
        <f t="shared" si="39"/>
        <v>3.641755681154109</v>
      </c>
      <c r="G269" s="149">
        <f t="shared" si="39"/>
        <v>3.641755681154109</v>
      </c>
      <c r="H269" s="122">
        <f t="shared" si="39"/>
        <v>4.977645751755972</v>
      </c>
      <c r="J269" s="56"/>
      <c r="K269" s="56"/>
      <c r="L269" s="56"/>
      <c r="M269" s="56"/>
      <c r="N269" s="56"/>
    </row>
    <row r="270" spans="2:14">
      <c r="B270" s="2" t="s">
        <v>64</v>
      </c>
      <c r="C270" s="2" t="s">
        <v>68</v>
      </c>
      <c r="D270" s="2"/>
      <c r="E270" s="69">
        <f t="shared" si="39"/>
        <v>-14.806497372181184</v>
      </c>
      <c r="F270" s="69">
        <f t="shared" si="39"/>
        <v>-15.011446845249111</v>
      </c>
      <c r="G270" s="149">
        <f t="shared" si="39"/>
        <v>-15.011446845249111</v>
      </c>
      <c r="H270" s="122">
        <f t="shared" si="39"/>
        <v>-20.244115662597665</v>
      </c>
      <c r="J270" s="56"/>
      <c r="K270" s="56"/>
      <c r="L270" s="56"/>
      <c r="M270" s="56"/>
      <c r="N270" s="56"/>
    </row>
    <row r="271" spans="2:14">
      <c r="B271" s="2" t="s">
        <v>64</v>
      </c>
      <c r="C271" s="2" t="s">
        <v>69</v>
      </c>
      <c r="D271" s="2"/>
      <c r="E271" s="69">
        <f t="shared" si="39"/>
        <v>0.73993955900232322</v>
      </c>
      <c r="F271" s="69">
        <f t="shared" si="39"/>
        <v>0.73993955900209585</v>
      </c>
      <c r="G271" s="149">
        <f t="shared" si="39"/>
        <v>0.73993955900209585</v>
      </c>
      <c r="H271" s="122">
        <f t="shared" si="39"/>
        <v>0.73993955900232322</v>
      </c>
      <c r="J271" s="56"/>
      <c r="K271" s="56"/>
      <c r="L271" s="56"/>
      <c r="M271" s="56"/>
      <c r="N271" s="56"/>
    </row>
    <row r="272" spans="2:14">
      <c r="B272" s="2" t="s">
        <v>70</v>
      </c>
      <c r="C272" s="2" t="s">
        <v>65</v>
      </c>
      <c r="D272" s="2"/>
      <c r="E272" s="69">
        <f t="shared" si="39"/>
        <v>6.5925984082464311</v>
      </c>
      <c r="F272" s="69">
        <f t="shared" si="39"/>
        <v>6.3415899665101279</v>
      </c>
      <c r="G272" s="149">
        <f t="shared" si="39"/>
        <v>6.3415899665101279</v>
      </c>
      <c r="H272" s="122">
        <f t="shared" si="39"/>
        <v>7.9389847642656832</v>
      </c>
      <c r="J272" s="56"/>
      <c r="K272" s="56"/>
      <c r="L272" s="56"/>
      <c r="M272" s="56"/>
      <c r="N272" s="56"/>
    </row>
    <row r="273" spans="1:14">
      <c r="B273" s="2" t="s">
        <v>70</v>
      </c>
      <c r="C273" s="2" t="s">
        <v>68</v>
      </c>
      <c r="D273" s="2"/>
      <c r="E273" s="69">
        <f t="shared" si="39"/>
        <v>-26.342287898240102</v>
      </c>
      <c r="F273" s="69">
        <f t="shared" si="39"/>
        <v>-25.366970386755838</v>
      </c>
      <c r="G273" s="149">
        <f t="shared" si="39"/>
        <v>-25.366970386755725</v>
      </c>
      <c r="H273" s="122">
        <f t="shared" si="39"/>
        <v>-31.573801950782013</v>
      </c>
      <c r="J273" s="56"/>
      <c r="K273" s="56"/>
      <c r="L273" s="56"/>
      <c r="M273" s="56"/>
      <c r="N273" s="56"/>
    </row>
    <row r="274" spans="1:14">
      <c r="B274" s="2" t="s">
        <v>70</v>
      </c>
      <c r="C274" s="2" t="s">
        <v>69</v>
      </c>
      <c r="D274" s="2"/>
      <c r="E274" s="69">
        <f t="shared" si="39"/>
        <v>0.74891349338668078</v>
      </c>
      <c r="F274" s="69">
        <f t="shared" si="39"/>
        <v>0.74891349338668078</v>
      </c>
      <c r="G274" s="149">
        <f t="shared" si="39"/>
        <v>0.74891349338668078</v>
      </c>
      <c r="H274" s="122">
        <f t="shared" si="39"/>
        <v>0.74891349338668078</v>
      </c>
      <c r="J274" s="56"/>
      <c r="K274" s="56"/>
      <c r="L274" s="56"/>
      <c r="M274" s="56"/>
      <c r="N274" s="56"/>
    </row>
    <row r="275" spans="1:14">
      <c r="B275" s="251" t="s">
        <v>77</v>
      </c>
      <c r="C275" s="251"/>
      <c r="D275" s="251"/>
      <c r="E275" s="251"/>
      <c r="F275" s="251"/>
      <c r="G275" s="251"/>
      <c r="H275" s="251"/>
    </row>
    <row r="276" spans="1:14">
      <c r="B276" s="2" t="s">
        <v>80</v>
      </c>
      <c r="C276" s="2" t="s">
        <v>65</v>
      </c>
      <c r="D276" s="2"/>
      <c r="E276" s="16">
        <f>E269+E272</f>
        <v>10.182030891506201</v>
      </c>
      <c r="F276" s="16">
        <f t="shared" ref="F276:H276" si="40">F269+F272</f>
        <v>9.9833456476642368</v>
      </c>
      <c r="G276" s="150">
        <f>G269+G272</f>
        <v>9.9833456476642368</v>
      </c>
      <c r="H276" s="123">
        <f t="shared" si="40"/>
        <v>12.916630516021655</v>
      </c>
      <c r="J276" s="56"/>
      <c r="K276" s="56"/>
      <c r="L276" s="56"/>
      <c r="M276" s="56"/>
      <c r="N276" s="56"/>
    </row>
    <row r="277" spans="1:14">
      <c r="B277" s="2" t="s">
        <v>80</v>
      </c>
      <c r="C277" s="2" t="s">
        <v>68</v>
      </c>
      <c r="D277" s="2"/>
      <c r="E277" s="16">
        <f t="shared" ref="E277:H278" si="41">E270+E273</f>
        <v>-41.148785270421286</v>
      </c>
      <c r="F277" s="16">
        <f t="shared" si="41"/>
        <v>-40.378417232004949</v>
      </c>
      <c r="G277" s="150">
        <f>G270+G273</f>
        <v>-40.378417232004836</v>
      </c>
      <c r="H277" s="123">
        <f t="shared" si="41"/>
        <v>-51.817917613379677</v>
      </c>
      <c r="J277" s="56"/>
      <c r="K277" s="56"/>
      <c r="L277" s="56"/>
      <c r="M277" s="56"/>
      <c r="N277" s="56"/>
    </row>
    <row r="278" spans="1:14">
      <c r="B278" s="2" t="s">
        <v>80</v>
      </c>
      <c r="C278" s="2" t="s">
        <v>69</v>
      </c>
      <c r="D278" s="2"/>
      <c r="E278" s="16">
        <f>E271+E274</f>
        <v>1.488853052389004</v>
      </c>
      <c r="F278" s="16">
        <f t="shared" si="41"/>
        <v>1.4888530523887766</v>
      </c>
      <c r="G278" s="150">
        <f>G271+G274</f>
        <v>1.4888530523887766</v>
      </c>
      <c r="H278" s="123">
        <f t="shared" si="41"/>
        <v>1.488853052389004</v>
      </c>
      <c r="I278" s="18"/>
      <c r="J278" s="56"/>
      <c r="K278" s="56"/>
      <c r="L278" s="56"/>
      <c r="M278" s="56"/>
      <c r="N278" s="56"/>
    </row>
    <row r="279" spans="1:14">
      <c r="E279" s="26"/>
      <c r="F279" s="26"/>
      <c r="G279" s="26"/>
      <c r="H279" s="124"/>
      <c r="I279" s="94"/>
    </row>
    <row r="280" spans="1:14" s="65" customFormat="1">
      <c r="A280" s="65" t="s">
        <v>118</v>
      </c>
      <c r="E280" s="70"/>
      <c r="F280" s="70"/>
      <c r="G280" s="70"/>
      <c r="H280" s="125"/>
    </row>
    <row r="281" spans="1:14" s="8" customFormat="1">
      <c r="E281" s="57"/>
      <c r="F281" s="57"/>
      <c r="G281" s="57"/>
      <c r="H281" s="140"/>
      <c r="J281" s="95"/>
      <c r="K281" s="95"/>
      <c r="L281" s="95"/>
    </row>
    <row r="282" spans="1:14">
      <c r="B282" s="8" t="s">
        <v>119</v>
      </c>
      <c r="E282" s="26"/>
      <c r="F282" s="26"/>
      <c r="G282" s="26"/>
      <c r="H282" s="124"/>
      <c r="I282" s="96"/>
      <c r="J282" s="97"/>
      <c r="K282" s="97"/>
      <c r="L282" s="97"/>
    </row>
    <row r="283" spans="1:14" ht="25.5">
      <c r="B283" s="2"/>
      <c r="C283" s="2"/>
      <c r="D283" s="2"/>
      <c r="E283" s="24" t="s">
        <v>50</v>
      </c>
      <c r="F283" s="24" t="s">
        <v>51</v>
      </c>
      <c r="G283" s="146" t="s">
        <v>52</v>
      </c>
      <c r="H283" s="117" t="s">
        <v>53</v>
      </c>
      <c r="I283" s="96"/>
      <c r="J283" s="97"/>
      <c r="K283" s="97"/>
      <c r="L283" s="97"/>
    </row>
    <row r="284" spans="1:14">
      <c r="B284" s="5" t="s">
        <v>55</v>
      </c>
      <c r="C284" s="5" t="s">
        <v>93</v>
      </c>
      <c r="D284" s="5" t="s">
        <v>57</v>
      </c>
      <c r="E284" s="22" t="s">
        <v>58</v>
      </c>
      <c r="F284" s="22" t="s">
        <v>59</v>
      </c>
      <c r="G284" s="147" t="s">
        <v>60</v>
      </c>
      <c r="H284" s="118" t="s">
        <v>61</v>
      </c>
      <c r="I284" t="s">
        <v>120</v>
      </c>
    </row>
    <row r="285" spans="1:14">
      <c r="B285" s="2" t="s">
        <v>64</v>
      </c>
      <c r="C285" s="2" t="s">
        <v>65</v>
      </c>
      <c r="D285" s="2" t="s">
        <v>66</v>
      </c>
      <c r="E285" s="98">
        <f>'Regional Cap levels'!F759</f>
        <v>6.8562190301732998E-3</v>
      </c>
      <c r="F285" s="98">
        <f>'Regional Cap levels'!G759</f>
        <v>5.1573461455323901E-3</v>
      </c>
      <c r="G285" s="158">
        <f>'Regional Cap levels'!H759</f>
        <v>3.0784153666927961E-3</v>
      </c>
      <c r="H285" s="141">
        <f>'Regional Cap levels'!I759</f>
        <v>2.7831987556489416E-3</v>
      </c>
      <c r="I285" s="99"/>
    </row>
    <row r="286" spans="1:14">
      <c r="B286" s="2" t="s">
        <v>64</v>
      </c>
      <c r="C286" s="2" t="s">
        <v>68</v>
      </c>
      <c r="D286" s="2" t="s">
        <v>66</v>
      </c>
      <c r="E286" s="100">
        <v>0</v>
      </c>
      <c r="F286" s="100">
        <v>0</v>
      </c>
      <c r="G286" s="159">
        <v>0</v>
      </c>
      <c r="H286" s="142">
        <v>0</v>
      </c>
      <c r="I286" s="99"/>
    </row>
    <row r="287" spans="1:14">
      <c r="B287" s="2" t="s">
        <v>64</v>
      </c>
      <c r="C287" s="2" t="s">
        <v>95</v>
      </c>
      <c r="D287" s="23" t="s">
        <v>66</v>
      </c>
      <c r="E287" s="98">
        <f>'Regional Cap levels'!F755</f>
        <v>2.6971819140378803E-2</v>
      </c>
      <c r="F287" s="98">
        <f>'Regional Cap levels'!G755</f>
        <v>2.0288588633101668E-2</v>
      </c>
      <c r="G287" s="158">
        <f>'Regional Cap levels'!H755</f>
        <v>1.2110240665298918E-2</v>
      </c>
      <c r="H287" s="141">
        <f>'Regional Cap levels'!I755</f>
        <v>1.0948882049818812E-2</v>
      </c>
      <c r="I287" s="99"/>
    </row>
    <row r="288" spans="1:14">
      <c r="B288" s="2" t="s">
        <v>70</v>
      </c>
      <c r="C288" s="2" t="s">
        <v>65</v>
      </c>
      <c r="D288" s="2" t="s">
        <v>66</v>
      </c>
      <c r="E288" s="98">
        <f>'Regional Cap levels'!F761</f>
        <v>1.6267745225108496E-3</v>
      </c>
      <c r="F288" s="98">
        <f>'Regional Cap levels'!G761</f>
        <v>1.2120569014762745E-3</v>
      </c>
      <c r="G288" s="158">
        <f>'Regional Cap levels'!H761</f>
        <v>7.2870043741422267E-4</v>
      </c>
      <c r="H288" s="141">
        <f>'Regional Cap levels'!I761</f>
        <v>2.5802539344879846E-3</v>
      </c>
      <c r="I288" s="99"/>
    </row>
    <row r="289" spans="2:10">
      <c r="B289" s="2" t="s">
        <v>70</v>
      </c>
      <c r="C289" s="2" t="s">
        <v>68</v>
      </c>
      <c r="D289" s="2" t="s">
        <v>66</v>
      </c>
      <c r="E289" s="100">
        <v>0</v>
      </c>
      <c r="F289" s="100">
        <v>0</v>
      </c>
      <c r="G289" s="159">
        <v>0</v>
      </c>
      <c r="H289" s="142">
        <v>0</v>
      </c>
      <c r="I289" s="99"/>
    </row>
    <row r="290" spans="2:10">
      <c r="B290" s="2" t="s">
        <v>70</v>
      </c>
      <c r="C290" s="2" t="s">
        <v>95</v>
      </c>
      <c r="D290" s="23" t="s">
        <v>66</v>
      </c>
      <c r="E290" s="98">
        <f>'Regional Cap levels'!F757</f>
        <v>6.7444048976750114E-3</v>
      </c>
      <c r="F290" s="98">
        <f>'Regional Cap levels'!G757</f>
        <v>5.0250372067299591E-3</v>
      </c>
      <c r="G290" s="158">
        <f>'Regional Cap levels'!H757</f>
        <v>3.0211014071260919E-3</v>
      </c>
      <c r="H290" s="141">
        <f>'Regional Cap levels'!I757</f>
        <v>2.7634980959671141E-3</v>
      </c>
      <c r="I290" s="99"/>
    </row>
    <row r="291" spans="2:10">
      <c r="B291" s="2" t="s">
        <v>64</v>
      </c>
      <c r="C291" s="2" t="s">
        <v>65</v>
      </c>
      <c r="D291" s="2" t="s">
        <v>71</v>
      </c>
      <c r="E291" s="98">
        <f>'Regional Cap levels'!F760</f>
        <v>4.9153180724710466E-3</v>
      </c>
      <c r="F291" s="98">
        <f>'Regional Cap levels'!G760</f>
        <v>5.3889951344926997E-3</v>
      </c>
      <c r="G291" s="158">
        <f>'Regional Cap levels'!H760</f>
        <v>5.3889951344926997E-3</v>
      </c>
      <c r="H291" s="141">
        <f>'Regional Cap levels'!I760</f>
        <v>5.3992859980987297E-3</v>
      </c>
      <c r="I291" s="99"/>
    </row>
    <row r="292" spans="2:10">
      <c r="B292" s="2" t="s">
        <v>64</v>
      </c>
      <c r="C292" s="2" t="s">
        <v>68</v>
      </c>
      <c r="D292" s="2" t="s">
        <v>71</v>
      </c>
      <c r="E292" s="100">
        <v>0</v>
      </c>
      <c r="F292" s="100">
        <v>0</v>
      </c>
      <c r="G292" s="159">
        <v>0</v>
      </c>
      <c r="H292" s="142">
        <v>0</v>
      </c>
      <c r="I292" s="99"/>
    </row>
    <row r="293" spans="2:10">
      <c r="B293" s="2" t="s">
        <v>64</v>
      </c>
      <c r="C293" s="2" t="s">
        <v>95</v>
      </c>
      <c r="D293" s="23" t="s">
        <v>71</v>
      </c>
      <c r="E293" s="98">
        <f>'Regional Cap levels'!F756</f>
        <v>1.9336469486269228E-2</v>
      </c>
      <c r="F293" s="98">
        <f>'Regional Cap levels'!G756</f>
        <v>2.1199877290420305E-2</v>
      </c>
      <c r="G293" s="158">
        <f>'Regional Cap levels'!H756</f>
        <v>2.1199877290420305E-2</v>
      </c>
      <c r="H293" s="141">
        <f>'Regional Cap levels'!I756</f>
        <v>2.1240360727539018E-2</v>
      </c>
      <c r="I293" s="99"/>
    </row>
    <row r="294" spans="2:10">
      <c r="B294" s="2" t="s">
        <v>70</v>
      </c>
      <c r="C294" s="2" t="s">
        <v>65</v>
      </c>
      <c r="D294" s="2" t="s">
        <v>71</v>
      </c>
      <c r="E294" s="98">
        <f>'Regional Cap levels'!F762</f>
        <v>2.5940103363497921E-3</v>
      </c>
      <c r="F294" s="98">
        <f>'Regional Cap levels'!G762</f>
        <v>2.6491784412743242E-3</v>
      </c>
      <c r="G294" s="158">
        <f>'Regional Cap levels'!H762</f>
        <v>2.6491784412743242E-3</v>
      </c>
      <c r="H294" s="141">
        <f>'Regional Cap levels'!I762</f>
        <v>2.6769511264842561E-3</v>
      </c>
      <c r="I294" s="99"/>
    </row>
    <row r="295" spans="2:10">
      <c r="B295" s="2" t="s">
        <v>70</v>
      </c>
      <c r="C295" s="2" t="s">
        <v>68</v>
      </c>
      <c r="D295" s="2" t="s">
        <v>71</v>
      </c>
      <c r="E295" s="100">
        <v>0</v>
      </c>
      <c r="F295" s="100">
        <v>0</v>
      </c>
      <c r="G295" s="159">
        <v>0</v>
      </c>
      <c r="H295" s="142">
        <v>0</v>
      </c>
      <c r="I295" s="99"/>
    </row>
    <row r="296" spans="2:10">
      <c r="B296" s="2" t="s">
        <v>70</v>
      </c>
      <c r="C296" s="2" t="s">
        <v>95</v>
      </c>
      <c r="D296" s="23" t="s">
        <v>71</v>
      </c>
      <c r="E296" s="98">
        <f>'Regional Cap levels'!F758</f>
        <v>1.0754444316041011E-2</v>
      </c>
      <c r="F296" s="98">
        <f>'Regional Cap levels'!G758</f>
        <v>1.0983164419472545E-2</v>
      </c>
      <c r="G296" s="158">
        <f>'Regional Cap levels'!H758</f>
        <v>1.0983164419472545E-2</v>
      </c>
      <c r="H296" s="141">
        <f>'Regional Cap levels'!I758</f>
        <v>1.1098306519105592E-2</v>
      </c>
      <c r="I296" s="99"/>
    </row>
    <row r="297" spans="2:10" s="8" customFormat="1">
      <c r="E297" s="57"/>
      <c r="F297" s="57"/>
      <c r="G297" s="57"/>
      <c r="H297" s="140"/>
      <c r="I297" s="101"/>
      <c r="J297" s="102"/>
    </row>
    <row r="298" spans="2:10">
      <c r="B298" s="8" t="s">
        <v>121</v>
      </c>
      <c r="D298" s="12"/>
      <c r="E298" s="52"/>
      <c r="F298" s="52"/>
      <c r="G298" s="52"/>
      <c r="H298" s="143"/>
      <c r="I298" s="96"/>
    </row>
    <row r="299" spans="2:10" ht="25.5">
      <c r="B299" s="2"/>
      <c r="C299" s="2"/>
      <c r="D299" s="2"/>
      <c r="E299" s="24" t="s">
        <v>50</v>
      </c>
      <c r="F299" s="24" t="s">
        <v>51</v>
      </c>
      <c r="G299" s="146" t="s">
        <v>52</v>
      </c>
      <c r="H299" s="117" t="s">
        <v>53</v>
      </c>
      <c r="I299" s="96"/>
    </row>
    <row r="300" spans="2:10">
      <c r="B300" s="5" t="s">
        <v>55</v>
      </c>
      <c r="C300" s="5" t="s">
        <v>93</v>
      </c>
      <c r="D300" s="5" t="s">
        <v>57</v>
      </c>
      <c r="E300" s="22" t="s">
        <v>58</v>
      </c>
      <c r="F300" s="22" t="s">
        <v>59</v>
      </c>
      <c r="G300" s="147" t="s">
        <v>60</v>
      </c>
      <c r="H300" s="118" t="s">
        <v>61</v>
      </c>
      <c r="I300" t="s">
        <v>122</v>
      </c>
    </row>
    <row r="301" spans="2:10">
      <c r="B301" s="2" t="s">
        <v>64</v>
      </c>
      <c r="C301" s="2" t="s">
        <v>65</v>
      </c>
      <c r="D301" s="2" t="s">
        <v>66</v>
      </c>
      <c r="E301" s="51">
        <f>E223-E285</f>
        <v>0.6671377372347117</v>
      </c>
      <c r="F301" s="51">
        <f t="shared" ref="F301:H302" si="42">F223-F285</f>
        <v>0.50165132830504766</v>
      </c>
      <c r="G301" s="160">
        <f t="shared" si="42"/>
        <v>0.29914965760184453</v>
      </c>
      <c r="H301" s="144">
        <f t="shared" si="42"/>
        <v>0.27169835115766494</v>
      </c>
    </row>
    <row r="302" spans="2:10">
      <c r="B302" s="2" t="s">
        <v>64</v>
      </c>
      <c r="C302" s="2" t="s">
        <v>68</v>
      </c>
      <c r="D302" s="2" t="s">
        <v>66</v>
      </c>
      <c r="E302" s="51">
        <f>E224-E286</f>
        <v>0.66364227016523247</v>
      </c>
      <c r="F302" s="51">
        <f t="shared" si="42"/>
        <v>0.49526120352548114</v>
      </c>
      <c r="G302" s="160">
        <f t="shared" si="42"/>
        <v>0.29166869072572604</v>
      </c>
      <c r="H302" s="144">
        <f t="shared" si="42"/>
        <v>0.27011665621474978</v>
      </c>
    </row>
    <row r="303" spans="2:10">
      <c r="B303" s="2" t="s">
        <v>64</v>
      </c>
      <c r="C303" s="2" t="s">
        <v>95</v>
      </c>
      <c r="D303" s="23" t="s">
        <v>66</v>
      </c>
      <c r="E303" s="51">
        <f t="shared" ref="E303:H312" si="43">E225-E287</f>
        <v>0.68291451696101724</v>
      </c>
      <c r="F303" s="51">
        <f t="shared" si="43"/>
        <v>0.51351884796162406</v>
      </c>
      <c r="G303" s="160">
        <f t="shared" si="43"/>
        <v>0.3062333696204726</v>
      </c>
      <c r="H303" s="144">
        <f t="shared" si="43"/>
        <v>0.27799131792220505</v>
      </c>
    </row>
    <row r="304" spans="2:10">
      <c r="B304" s="2" t="s">
        <v>70</v>
      </c>
      <c r="C304" s="2" t="s">
        <v>65</v>
      </c>
      <c r="D304" s="2" t="s">
        <v>66</v>
      </c>
      <c r="E304" s="51">
        <f t="shared" si="43"/>
        <v>0.16977245658626805</v>
      </c>
      <c r="F304" s="51">
        <f t="shared" si="43"/>
        <v>0.1264234165366413</v>
      </c>
      <c r="G304" s="160">
        <f t="shared" si="43"/>
        <v>7.5911322294881012E-2</v>
      </c>
      <c r="H304" s="144">
        <f t="shared" si="43"/>
        <v>6.7907433185157379E-2</v>
      </c>
    </row>
    <row r="305" spans="2:21">
      <c r="B305" s="2" t="s">
        <v>70</v>
      </c>
      <c r="C305" s="2" t="s">
        <v>68</v>
      </c>
      <c r="D305" s="2" t="s">
        <v>66</v>
      </c>
      <c r="E305" s="51">
        <f t="shared" si="43"/>
        <v>0.1757577555920096</v>
      </c>
      <c r="F305" s="51">
        <f t="shared" si="43"/>
        <v>0.12964486722692112</v>
      </c>
      <c r="G305" s="160">
        <f t="shared" si="43"/>
        <v>7.49685766955904E-2</v>
      </c>
      <c r="H305" s="144">
        <f t="shared" si="43"/>
        <v>6.7934210246712909E-2</v>
      </c>
    </row>
    <row r="306" spans="2:21">
      <c r="B306" s="2" t="s">
        <v>70</v>
      </c>
      <c r="C306" s="2" t="s">
        <v>95</v>
      </c>
      <c r="D306" s="23" t="s">
        <v>66</v>
      </c>
      <c r="E306" s="51">
        <f t="shared" si="43"/>
        <v>0.17378054781748128</v>
      </c>
      <c r="F306" s="51">
        <f t="shared" si="43"/>
        <v>0.12940971523465658</v>
      </c>
      <c r="G306" s="160">
        <f t="shared" si="43"/>
        <v>7.7706714214883066E-2</v>
      </c>
      <c r="H306" s="144">
        <f t="shared" si="43"/>
        <v>7.1433020061366884E-2</v>
      </c>
    </row>
    <row r="307" spans="2:21">
      <c r="B307" s="2" t="s">
        <v>64</v>
      </c>
      <c r="C307" s="2" t="s">
        <v>65</v>
      </c>
      <c r="D307" s="2" t="s">
        <v>71</v>
      </c>
      <c r="E307" s="51">
        <f>E229-E291</f>
        <v>0.49659760613808512</v>
      </c>
      <c r="F307" s="51">
        <f t="shared" si="43"/>
        <v>0.54284176132985518</v>
      </c>
      <c r="G307" s="160">
        <f t="shared" si="43"/>
        <v>0.54284176132985518</v>
      </c>
      <c r="H307" s="144">
        <f t="shared" si="43"/>
        <v>0.55050122782362709</v>
      </c>
      <c r="J307" s="103"/>
      <c r="K307" s="103"/>
      <c r="L307" s="103"/>
      <c r="M307" s="103"/>
      <c r="N307" s="103"/>
    </row>
    <row r="308" spans="2:21">
      <c r="B308" s="2" t="s">
        <v>64</v>
      </c>
      <c r="C308" s="2" t="s">
        <v>68</v>
      </c>
      <c r="D308" s="2" t="s">
        <v>71</v>
      </c>
      <c r="E308" s="51">
        <f>E230-E292</f>
        <v>0.50151292421055615</v>
      </c>
      <c r="F308" s="51">
        <f t="shared" si="43"/>
        <v>0.54823075646434782</v>
      </c>
      <c r="G308" s="160">
        <f t="shared" si="43"/>
        <v>0.54823075646434782</v>
      </c>
      <c r="H308" s="144">
        <f t="shared" si="43"/>
        <v>0.55590051382172578</v>
      </c>
      <c r="J308" s="103"/>
      <c r="K308" s="103"/>
      <c r="L308" s="103"/>
      <c r="M308" s="103"/>
      <c r="N308" s="103"/>
    </row>
    <row r="309" spans="2:21">
      <c r="B309" s="2" t="s">
        <v>64</v>
      </c>
      <c r="C309" s="2" t="s">
        <v>95</v>
      </c>
      <c r="D309" s="23" t="s">
        <v>71</v>
      </c>
      <c r="E309" s="51">
        <f t="shared" si="43"/>
        <v>0.53631476685436152</v>
      </c>
      <c r="F309" s="51">
        <f t="shared" si="43"/>
        <v>0.58494807001045923</v>
      </c>
      <c r="G309" s="160">
        <f t="shared" si="43"/>
        <v>0.58494807001045923</v>
      </c>
      <c r="H309" s="144">
        <f t="shared" si="43"/>
        <v>0.59013979288800333</v>
      </c>
      <c r="J309" s="103"/>
      <c r="K309" s="103"/>
      <c r="L309" s="103"/>
      <c r="M309" s="103"/>
      <c r="N309" s="103"/>
    </row>
    <row r="310" spans="2:21">
      <c r="B310" s="2" t="s">
        <v>70</v>
      </c>
      <c r="C310" s="2" t="s">
        <v>65</v>
      </c>
      <c r="D310" s="2" t="s">
        <v>71</v>
      </c>
      <c r="E310" s="51">
        <f t="shared" si="43"/>
        <v>0.30031976439607971</v>
      </c>
      <c r="F310" s="51">
        <f t="shared" si="43"/>
        <v>0.30584249771292676</v>
      </c>
      <c r="G310" s="160">
        <f t="shared" si="43"/>
        <v>0.30584249771292676</v>
      </c>
      <c r="H310" s="144">
        <f t="shared" si="43"/>
        <v>0.31520125737667565</v>
      </c>
      <c r="J310" s="103"/>
      <c r="K310" s="103"/>
      <c r="L310" s="103"/>
      <c r="M310" s="103"/>
      <c r="N310" s="103"/>
    </row>
    <row r="311" spans="2:21">
      <c r="B311" s="2" t="s">
        <v>70</v>
      </c>
      <c r="C311" s="2" t="s">
        <v>68</v>
      </c>
      <c r="D311" s="2" t="s">
        <v>71</v>
      </c>
      <c r="E311" s="51">
        <f t="shared" si="43"/>
        <v>0.30291377473242953</v>
      </c>
      <c r="F311" s="51">
        <f t="shared" si="43"/>
        <v>0.30849167615420109</v>
      </c>
      <c r="G311" s="160">
        <f t="shared" si="43"/>
        <v>0.30849167615420109</v>
      </c>
      <c r="H311" s="144">
        <f t="shared" si="43"/>
        <v>0.3178782085031599</v>
      </c>
      <c r="J311" s="103"/>
      <c r="K311" s="103"/>
      <c r="L311" s="103"/>
      <c r="M311" s="103"/>
      <c r="N311" s="103"/>
    </row>
    <row r="312" spans="2:21">
      <c r="B312" s="2" t="s">
        <v>70</v>
      </c>
      <c r="C312" s="2" t="s">
        <v>95</v>
      </c>
      <c r="D312" s="23" t="s">
        <v>71</v>
      </c>
      <c r="E312" s="51">
        <f t="shared" si="43"/>
        <v>0.3266746558381004</v>
      </c>
      <c r="F312" s="51">
        <f t="shared" si="43"/>
        <v>0.33445398919673391</v>
      </c>
      <c r="G312" s="160">
        <f t="shared" si="43"/>
        <v>0.33445398919673391</v>
      </c>
      <c r="H312" s="144">
        <f t="shared" si="43"/>
        <v>0.34079412615751231</v>
      </c>
      <c r="J312" s="103"/>
      <c r="K312" s="103"/>
      <c r="L312" s="103"/>
      <c r="M312" s="103"/>
      <c r="N312" s="103"/>
    </row>
    <row r="313" spans="2:21" s="8" customFormat="1">
      <c r="E313" s="57"/>
      <c r="F313" s="57"/>
      <c r="G313" s="57"/>
      <c r="H313" s="140"/>
    </row>
    <row r="314" spans="2:21">
      <c r="B314" s="104" t="s">
        <v>123</v>
      </c>
      <c r="C314" s="68"/>
      <c r="D314" s="68"/>
      <c r="E314" s="68"/>
      <c r="F314" s="105"/>
      <c r="G314" s="68"/>
      <c r="H314" s="121"/>
      <c r="I314" s="96"/>
    </row>
    <row r="315" spans="2:21" ht="25.5">
      <c r="B315" s="2"/>
      <c r="C315" s="2"/>
      <c r="D315" s="2"/>
      <c r="E315" s="24" t="s">
        <v>50</v>
      </c>
      <c r="F315" s="24" t="s">
        <v>51</v>
      </c>
      <c r="G315" s="146" t="s">
        <v>52</v>
      </c>
      <c r="H315" s="117" t="s">
        <v>53</v>
      </c>
      <c r="I315" s="96"/>
    </row>
    <row r="316" spans="2:21">
      <c r="B316" s="5" t="s">
        <v>55</v>
      </c>
      <c r="C316" s="5" t="s">
        <v>56</v>
      </c>
      <c r="D316" s="5" t="s">
        <v>57</v>
      </c>
      <c r="E316" s="22" t="s">
        <v>58</v>
      </c>
      <c r="F316" s="22" t="s">
        <v>59</v>
      </c>
      <c r="G316" s="147" t="s">
        <v>60</v>
      </c>
      <c r="H316" s="118" t="s">
        <v>61</v>
      </c>
      <c r="I316" t="s">
        <v>124</v>
      </c>
      <c r="P316" s="106"/>
    </row>
    <row r="317" spans="2:21">
      <c r="B317" s="2" t="s">
        <v>64</v>
      </c>
      <c r="C317" s="2" t="s">
        <v>65</v>
      </c>
      <c r="D317" s="23" t="s">
        <v>66</v>
      </c>
      <c r="E317" s="16">
        <f>(('Customer Numbers - South Wales'!$D$16*E$285)+('Customer Numbers - South Wales'!$D$17*E$286)+('Customer Numbers - South Wales'!$D$18*E$287))</f>
        <v>9.1247747744719054E-3</v>
      </c>
      <c r="F317" s="16">
        <f>(('Customer Numbers - South Wales'!$D$16*F$285)+('Customer Numbers - South Wales'!$D$17*F$286)+('Customer Numbers - South Wales'!$D$18*F$287))</f>
        <v>6.8637862654140399E-3</v>
      </c>
      <c r="G317" s="150">
        <f>(('Customer Numbers - South Wales'!$D$16*G$285)+('Customer Numbers - South Wales'!$D$17*G$286)+('Customer Numbers - South Wales'!$D$18*G$287))</f>
        <v>4.0969879695682797E-3</v>
      </c>
      <c r="H317" s="123">
        <f>(('Customer Numbers - South Wales'!$D$16*H$285)+('Customer Numbers - South Wales'!$D$17*H$286)+('Customer Numbers - South Wales'!$D$18*H$287))</f>
        <v>3.7040913783708482E-3</v>
      </c>
      <c r="I317" s="99"/>
      <c r="J317" s="56"/>
      <c r="K317" s="56"/>
      <c r="L317" s="56"/>
      <c r="M317" s="56"/>
      <c r="N317" s="56"/>
      <c r="O317" s="11"/>
      <c r="P317" s="56"/>
      <c r="Q317" s="56"/>
      <c r="R317" s="56"/>
      <c r="S317" s="56"/>
      <c r="T317" s="56"/>
      <c r="U317" s="107"/>
    </row>
    <row r="318" spans="2:21">
      <c r="B318" s="2" t="s">
        <v>64</v>
      </c>
      <c r="C318" s="2" t="s">
        <v>68</v>
      </c>
      <c r="D318" s="23" t="s">
        <v>66</v>
      </c>
      <c r="E318" s="16">
        <f>(('Customer Numbers - South Wales'!$D$16*E$285)+('Customer Numbers - South Wales'!$D$17*E$286)+('Customer Numbers - South Wales'!$D$18*E$287))</f>
        <v>9.1247747744719054E-3</v>
      </c>
      <c r="F318" s="16">
        <f>(('Customer Numbers - South Wales'!$D$16*F$285)+('Customer Numbers - South Wales'!$D$17*F$286)+('Customer Numbers - South Wales'!$D$18*F$287))</f>
        <v>6.8637862654140399E-3</v>
      </c>
      <c r="G318" s="150">
        <f>(('Customer Numbers - South Wales'!$D$16*G$285)+('Customer Numbers - South Wales'!$D$17*G$286)+('Customer Numbers - South Wales'!$D$18*G$287))</f>
        <v>4.0969879695682797E-3</v>
      </c>
      <c r="H318" s="123">
        <f>(('Customer Numbers - South Wales'!$D$16*H$285)+('Customer Numbers - South Wales'!$D$17*H$286)+('Customer Numbers - South Wales'!$D$18*H$287))</f>
        <v>3.7040913783708482E-3</v>
      </c>
      <c r="I318" s="99"/>
      <c r="J318" s="56"/>
      <c r="K318" s="56"/>
      <c r="L318" s="56"/>
      <c r="M318" s="56"/>
      <c r="N318" s="56"/>
      <c r="O318" s="11"/>
      <c r="P318" s="56"/>
      <c r="Q318" s="56"/>
      <c r="R318" s="56"/>
      <c r="S318" s="56"/>
      <c r="T318" s="56"/>
      <c r="U318" s="107"/>
    </row>
    <row r="319" spans="2:21">
      <c r="B319" s="2" t="s">
        <v>64</v>
      </c>
      <c r="C319" s="2" t="s">
        <v>69</v>
      </c>
      <c r="D319" s="23" t="s">
        <v>66</v>
      </c>
      <c r="E319" s="16">
        <f>(('Customer Numbers - South Wales'!$D$16*E$285)+('Customer Numbers - South Wales'!$D$17*E$286)+('Customer Numbers - South Wales'!$D$18*E$287))</f>
        <v>9.1247747744719054E-3</v>
      </c>
      <c r="F319" s="16">
        <f>(('Customer Numbers - South Wales'!$D$16*F$285)+('Customer Numbers - South Wales'!$D$17*F$286)+('Customer Numbers - South Wales'!$D$18*F$287))</f>
        <v>6.8637862654140399E-3</v>
      </c>
      <c r="G319" s="150">
        <f>(('Customer Numbers - South Wales'!$D$16*G$285)+('Customer Numbers - South Wales'!$D$17*G$286)+('Customer Numbers - South Wales'!$D$18*G$287))</f>
        <v>4.0969879695682797E-3</v>
      </c>
      <c r="H319" s="123">
        <f>(('Customer Numbers - South Wales'!$D$16*H$285)+('Customer Numbers - South Wales'!$D$17*H$286)+('Customer Numbers - South Wales'!$D$18*H$287))</f>
        <v>3.7040913783708482E-3</v>
      </c>
      <c r="I319" s="99"/>
      <c r="J319" s="56"/>
      <c r="K319" s="56"/>
      <c r="L319" s="56"/>
      <c r="M319" s="56"/>
      <c r="N319" s="56"/>
      <c r="O319" s="11"/>
      <c r="P319" s="56"/>
      <c r="Q319" s="56"/>
      <c r="R319" s="56"/>
      <c r="S319" s="56"/>
      <c r="T319" s="56"/>
      <c r="U319" s="107"/>
    </row>
    <row r="320" spans="2:21">
      <c r="B320" s="2" t="s">
        <v>70</v>
      </c>
      <c r="C320" s="2" t="s">
        <v>65</v>
      </c>
      <c r="D320" s="23" t="s">
        <v>66</v>
      </c>
      <c r="E320" s="16">
        <f>(('Customer Numbers - South Wales'!$D$21*E$288)+('Customer Numbers - South Wales'!$D$22*E$289)+('Customer Numbers - South Wales'!$D$23*E$290))</f>
        <v>2.1963648902439707E-3</v>
      </c>
      <c r="F320" s="16">
        <f>(('Customer Numbers - South Wales'!$D$21*F$288)+('Customer Numbers - South Wales'!$D$22*F$289)+('Customer Numbers - South Wales'!$D$23*F$290))</f>
        <v>1.6364401990212694E-3</v>
      </c>
      <c r="G320" s="150">
        <f>(('Customer Numbers - South Wales'!$D$21*G$288)+('Customer Numbers - South Wales'!$D$22*G$289)+('Customer Numbers - South Wales'!$D$23*G$290))</f>
        <v>9.8384381737902957E-4</v>
      </c>
      <c r="H320" s="123">
        <f>(('Customer Numbers - South Wales'!$D$21*H$288)+('Customer Numbers - South Wales'!$D$22*H$289)+('Customer Numbers - South Wales'!$D$23*H$290))</f>
        <v>2.169916099486191E-3</v>
      </c>
      <c r="I320" s="99"/>
      <c r="J320" s="56"/>
      <c r="K320" s="56"/>
      <c r="L320" s="56"/>
      <c r="M320" s="56"/>
      <c r="N320" s="56"/>
      <c r="P320" s="56"/>
      <c r="Q320" s="56"/>
      <c r="R320" s="56"/>
      <c r="S320" s="56"/>
      <c r="T320" s="56"/>
    </row>
    <row r="321" spans="2:20">
      <c r="B321" s="2" t="s">
        <v>70</v>
      </c>
      <c r="C321" s="2" t="s">
        <v>68</v>
      </c>
      <c r="D321" s="23" t="s">
        <v>66</v>
      </c>
      <c r="E321" s="16">
        <f>(('Customer Numbers - South Wales'!$D$21*E$288)+('Customer Numbers - South Wales'!$D$22*E$289)+('Customer Numbers - South Wales'!$D$23*E$290))</f>
        <v>2.1963648902439707E-3</v>
      </c>
      <c r="F321" s="16">
        <f>(('Customer Numbers - South Wales'!$D$21*F$288)+('Customer Numbers - South Wales'!$D$22*F$289)+('Customer Numbers - South Wales'!$D$23*F$290))</f>
        <v>1.6364401990212694E-3</v>
      </c>
      <c r="G321" s="150">
        <f>(('Customer Numbers - South Wales'!$D$21*G$288)+('Customer Numbers - South Wales'!$D$22*G$289)+('Customer Numbers - South Wales'!$D$23*G$290))</f>
        <v>9.8384381737902957E-4</v>
      </c>
      <c r="H321" s="123">
        <f>(('Customer Numbers - South Wales'!$D$21*H$288)+('Customer Numbers - South Wales'!$D$22*H$289)+('Customer Numbers - South Wales'!$D$23*H$290))</f>
        <v>2.169916099486191E-3</v>
      </c>
      <c r="I321" s="99"/>
      <c r="J321" s="56"/>
      <c r="K321" s="56"/>
      <c r="L321" s="56"/>
      <c r="M321" s="56"/>
      <c r="N321" s="56"/>
      <c r="P321" s="56"/>
      <c r="Q321" s="56"/>
      <c r="R321" s="56"/>
      <c r="S321" s="56"/>
      <c r="T321" s="56"/>
    </row>
    <row r="322" spans="2:20">
      <c r="B322" s="2" t="s">
        <v>70</v>
      </c>
      <c r="C322" s="2" t="s">
        <v>69</v>
      </c>
      <c r="D322" s="23" t="s">
        <v>66</v>
      </c>
      <c r="E322" s="16">
        <f>(('Customer Numbers - South Wales'!$D$21*E$288)+('Customer Numbers - South Wales'!$D$22*E$289)+('Customer Numbers - South Wales'!$D$23*E$290))</f>
        <v>2.1963648902439707E-3</v>
      </c>
      <c r="F322" s="16">
        <f>(('Customer Numbers - South Wales'!$D$21*F$288)+('Customer Numbers - South Wales'!$D$22*F$289)+('Customer Numbers - South Wales'!$D$23*F$290))</f>
        <v>1.6364401990212694E-3</v>
      </c>
      <c r="G322" s="150">
        <f>(('Customer Numbers - South Wales'!$D$21*G$288)+('Customer Numbers - South Wales'!$D$22*G$289)+('Customer Numbers - South Wales'!$D$23*G$290))</f>
        <v>9.8384381737902957E-4</v>
      </c>
      <c r="H322" s="123">
        <f>(('Customer Numbers - South Wales'!$D$21*H$288)+('Customer Numbers - South Wales'!$D$22*H$289)+('Customer Numbers - South Wales'!$D$23*H$290))</f>
        <v>2.169916099486191E-3</v>
      </c>
      <c r="I322" s="99"/>
      <c r="J322" s="56"/>
      <c r="K322" s="56"/>
      <c r="L322" s="56"/>
      <c r="M322" s="56"/>
      <c r="N322" s="56"/>
      <c r="P322" s="56"/>
      <c r="Q322" s="56"/>
      <c r="R322" s="56"/>
      <c r="S322" s="56"/>
      <c r="T322" s="56"/>
    </row>
    <row r="323" spans="2:20">
      <c r="B323" s="2" t="s">
        <v>64</v>
      </c>
      <c r="C323" s="2" t="s">
        <v>65</v>
      </c>
      <c r="D323" s="23" t="s">
        <v>71</v>
      </c>
      <c r="E323" s="16">
        <f>(('Customer Numbers - South Wales'!$D$16*E$291)+('Customer Numbers - South Wales'!$D$17*E$292)+('Customer Numbers - South Wales'!$D$18*E$293))</f>
        <v>6.5416770028503598E-3</v>
      </c>
      <c r="F323" s="16">
        <f>(('Customer Numbers - South Wales'!$D$16*F$291)+('Customer Numbers - South Wales'!$D$17*F$292)+('Customer Numbers - South Wales'!$D$18*F$293))</f>
        <v>7.1720822579566714E-3</v>
      </c>
      <c r="G323" s="150">
        <f>(('Customer Numbers - South Wales'!$D$16*G$291)+('Customer Numbers - South Wales'!$D$17*G$292)+('Customer Numbers - South Wales'!$D$18*G$293))</f>
        <v>7.1720822579566714E-3</v>
      </c>
      <c r="H323" s="123">
        <f>(('Customer Numbers - South Wales'!$D$16*H$291)+('Customer Numbers - South Wales'!$D$17*H$292)+('Customer Numbers - South Wales'!$D$18*H$293))</f>
        <v>7.1857781174714539E-3</v>
      </c>
      <c r="I323" s="99"/>
      <c r="J323" s="56"/>
      <c r="K323" s="56"/>
      <c r="L323" s="56"/>
      <c r="M323" s="56"/>
      <c r="N323" s="56"/>
      <c r="P323" s="56"/>
      <c r="Q323" s="56"/>
      <c r="R323" s="56"/>
      <c r="S323" s="56"/>
      <c r="T323" s="56"/>
    </row>
    <row r="324" spans="2:20">
      <c r="B324" s="2" t="s">
        <v>64</v>
      </c>
      <c r="C324" s="2" t="s">
        <v>68</v>
      </c>
      <c r="D324" s="23" t="s">
        <v>71</v>
      </c>
      <c r="E324" s="16">
        <f>(('Customer Numbers - South Wales'!$D$16*E$291)+('Customer Numbers - South Wales'!$D$17*E$292)+('Customer Numbers - South Wales'!$D$18*E$293))</f>
        <v>6.5416770028503598E-3</v>
      </c>
      <c r="F324" s="16">
        <f>(('Customer Numbers - South Wales'!$D$16*F$291)+('Customer Numbers - South Wales'!$D$17*F$292)+('Customer Numbers - South Wales'!$D$18*F$293))</f>
        <v>7.1720822579566714E-3</v>
      </c>
      <c r="G324" s="150">
        <f>(('Customer Numbers - South Wales'!$D$16*G$291)+('Customer Numbers - South Wales'!$D$17*G$292)+('Customer Numbers - South Wales'!$D$18*G$293))</f>
        <v>7.1720822579566714E-3</v>
      </c>
      <c r="H324" s="123">
        <f>(('Customer Numbers - South Wales'!$D$16*H$291)+('Customer Numbers - South Wales'!$D$17*H$292)+('Customer Numbers - South Wales'!$D$18*H$293))</f>
        <v>7.1857781174714539E-3</v>
      </c>
      <c r="I324" s="99"/>
      <c r="J324" s="56"/>
      <c r="K324" s="56"/>
      <c r="L324" s="56"/>
      <c r="M324" s="56"/>
      <c r="N324" s="56"/>
      <c r="P324" s="56"/>
      <c r="Q324" s="56"/>
      <c r="R324" s="56"/>
      <c r="S324" s="56"/>
      <c r="T324" s="56"/>
    </row>
    <row r="325" spans="2:20">
      <c r="B325" s="2" t="s">
        <v>64</v>
      </c>
      <c r="C325" s="2" t="s">
        <v>69</v>
      </c>
      <c r="D325" s="23" t="s">
        <v>71</v>
      </c>
      <c r="E325" s="16">
        <f>(('Customer Numbers - South Wales'!$D$16*E$291)+('Customer Numbers - South Wales'!$D$17*E$292)+('Customer Numbers - South Wales'!$D$18*E$293))</f>
        <v>6.5416770028503598E-3</v>
      </c>
      <c r="F325" s="16">
        <f>(('Customer Numbers - South Wales'!$D$16*F$291)+('Customer Numbers - South Wales'!$D$17*F$292)+('Customer Numbers - South Wales'!$D$18*F$293))</f>
        <v>7.1720822579566714E-3</v>
      </c>
      <c r="G325" s="150">
        <f>(('Customer Numbers - South Wales'!$D$16*G$291)+('Customer Numbers - South Wales'!$D$17*G$292)+('Customer Numbers - South Wales'!$D$18*G$293))</f>
        <v>7.1720822579566714E-3</v>
      </c>
      <c r="H325" s="123">
        <f>(('Customer Numbers - South Wales'!$D$16*H$291)+('Customer Numbers - South Wales'!$D$17*H$292)+('Customer Numbers - South Wales'!$D$18*H$293))</f>
        <v>7.1857781174714539E-3</v>
      </c>
      <c r="I325" s="99"/>
      <c r="J325" s="56"/>
      <c r="K325" s="56"/>
      <c r="L325" s="56"/>
      <c r="M325" s="56"/>
      <c r="N325" s="56"/>
      <c r="P325" s="56"/>
      <c r="Q325" s="56"/>
      <c r="R325" s="56"/>
      <c r="S325" s="56"/>
      <c r="T325" s="56"/>
    </row>
    <row r="326" spans="2:20">
      <c r="B326" s="2" t="s">
        <v>70</v>
      </c>
      <c r="C326" s="2" t="s">
        <v>65</v>
      </c>
      <c r="D326" s="23" t="s">
        <v>71</v>
      </c>
      <c r="E326" s="16">
        <f>(('Customer Numbers - South Wales'!$D$21*E$294)+('Customer Numbers - South Wales'!$D$22*E$295)+('Customer Numbers - South Wales'!$D$23*E$296))</f>
        <v>3.5022636197270781E-3</v>
      </c>
      <c r="F326" s="16">
        <f>(('Customer Numbers - South Wales'!$D$21*F$294)+('Customer Numbers - South Wales'!$D$22*F$295)+('Customer Numbers - South Wales'!$D$23*F$296))</f>
        <v>3.5767479978881761E-3</v>
      </c>
      <c r="G326" s="150">
        <f>(('Customer Numbers - South Wales'!$D$21*G$294)+('Customer Numbers - South Wales'!$D$22*G$295)+('Customer Numbers - South Wales'!$D$23*G$296))</f>
        <v>3.5767479978881761E-3</v>
      </c>
      <c r="H326" s="123">
        <f>(('Customer Numbers - South Wales'!$D$21*H$294)+('Customer Numbers - South Wales'!$D$22*H$295)+('Customer Numbers - South Wales'!$D$23*H$296))</f>
        <v>3.6142448666052636E-3</v>
      </c>
      <c r="I326" s="99"/>
      <c r="J326" s="56"/>
      <c r="K326" s="56"/>
      <c r="L326" s="56"/>
      <c r="M326" s="56"/>
      <c r="N326" s="56"/>
      <c r="P326" s="56"/>
      <c r="Q326" s="56"/>
      <c r="R326" s="56"/>
      <c r="S326" s="56"/>
      <c r="T326" s="56"/>
    </row>
    <row r="327" spans="2:20">
      <c r="B327" s="2" t="s">
        <v>70</v>
      </c>
      <c r="C327" s="2" t="s">
        <v>68</v>
      </c>
      <c r="D327" s="23" t="s">
        <v>71</v>
      </c>
      <c r="E327" s="16">
        <f>(('Customer Numbers - South Wales'!$D$21*E$294)+('Customer Numbers - South Wales'!$D$22*E$295)+('Customer Numbers - South Wales'!$D$23*E$296))</f>
        <v>3.5022636197270781E-3</v>
      </c>
      <c r="F327" s="16">
        <f>(('Customer Numbers - South Wales'!$D$21*F$294)+('Customer Numbers - South Wales'!$D$22*F$295)+('Customer Numbers - South Wales'!$D$23*F$296))</f>
        <v>3.5767479978881761E-3</v>
      </c>
      <c r="G327" s="150">
        <f>(('Customer Numbers - South Wales'!$D$21*G$294)+('Customer Numbers - South Wales'!$D$22*G$295)+('Customer Numbers - South Wales'!$D$23*G$296))</f>
        <v>3.5767479978881761E-3</v>
      </c>
      <c r="H327" s="123">
        <f>(('Customer Numbers - South Wales'!$D$21*H$294)+('Customer Numbers - South Wales'!$D$22*H$295)+('Customer Numbers - South Wales'!$D$23*H$296))</f>
        <v>3.6142448666052636E-3</v>
      </c>
      <c r="I327" s="99"/>
      <c r="J327" s="56"/>
      <c r="K327" s="56"/>
      <c r="L327" s="56"/>
      <c r="M327" s="56"/>
      <c r="N327" s="56"/>
      <c r="P327" s="56"/>
      <c r="Q327" s="56"/>
      <c r="R327" s="56"/>
      <c r="S327" s="56"/>
      <c r="T327" s="56"/>
    </row>
    <row r="328" spans="2:20">
      <c r="B328" s="2" t="s">
        <v>70</v>
      </c>
      <c r="C328" s="2" t="s">
        <v>69</v>
      </c>
      <c r="D328" s="23" t="s">
        <v>71</v>
      </c>
      <c r="E328" s="16">
        <f>(('Customer Numbers - South Wales'!$D$21*E$294)+('Customer Numbers - South Wales'!$D$22*E$295)+('Customer Numbers - South Wales'!$D$23*E$296))</f>
        <v>3.5022636197270781E-3</v>
      </c>
      <c r="F328" s="16">
        <f>(('Customer Numbers - South Wales'!$D$21*F$294)+('Customer Numbers - South Wales'!$D$22*F$295)+('Customer Numbers - South Wales'!$D$23*F$296))</f>
        <v>3.5767479978881761E-3</v>
      </c>
      <c r="G328" s="150">
        <f>(('Customer Numbers - South Wales'!$D$21*G$294)+('Customer Numbers - South Wales'!$D$22*G$295)+('Customer Numbers - South Wales'!$D$23*G$296))</f>
        <v>3.5767479978881761E-3</v>
      </c>
      <c r="H328" s="123">
        <f>(('Customer Numbers - South Wales'!$D$21*H$294)+('Customer Numbers - South Wales'!$D$22*H$295)+('Customer Numbers - South Wales'!$D$23*H$296))</f>
        <v>3.6142448666052636E-3</v>
      </c>
      <c r="I328" s="99"/>
      <c r="J328" s="56"/>
      <c r="K328" s="56"/>
      <c r="L328" s="56"/>
      <c r="M328" s="56"/>
      <c r="N328" s="56"/>
      <c r="P328" s="56"/>
      <c r="Q328" s="56"/>
      <c r="R328" s="56"/>
      <c r="S328" s="56"/>
      <c r="T328" s="56"/>
    </row>
    <row r="329" spans="2:20">
      <c r="E329" s="26"/>
      <c r="F329" s="26"/>
      <c r="G329" s="26"/>
      <c r="H329" s="124"/>
      <c r="I329" s="101"/>
    </row>
    <row r="330" spans="2:20" s="82" customFormat="1">
      <c r="B330" s="81" t="s">
        <v>29</v>
      </c>
      <c r="F330" s="108"/>
      <c r="G330" s="109" t="s">
        <v>125</v>
      </c>
      <c r="H330" s="132"/>
      <c r="I330" s="110"/>
    </row>
    <row r="331" spans="2:20" ht="25.5">
      <c r="B331" s="2"/>
      <c r="C331" s="2"/>
      <c r="D331" s="2"/>
      <c r="E331" s="24" t="s">
        <v>50</v>
      </c>
      <c r="F331" s="24" t="s">
        <v>51</v>
      </c>
      <c r="G331" s="146" t="s">
        <v>52</v>
      </c>
      <c r="H331" s="117" t="s">
        <v>53</v>
      </c>
    </row>
    <row r="332" spans="2:20">
      <c r="B332" s="5" t="s">
        <v>55</v>
      </c>
      <c r="C332" s="5" t="s">
        <v>56</v>
      </c>
      <c r="D332" s="5" t="s">
        <v>57</v>
      </c>
      <c r="E332" s="22" t="s">
        <v>58</v>
      </c>
      <c r="F332" s="22" t="s">
        <v>59</v>
      </c>
      <c r="G332" s="147" t="s">
        <v>60</v>
      </c>
      <c r="H332" s="118" t="s">
        <v>61</v>
      </c>
      <c r="I332" t="s">
        <v>126</v>
      </c>
    </row>
    <row r="333" spans="2:20">
      <c r="B333" s="2" t="s">
        <v>64</v>
      </c>
      <c r="C333" s="2" t="s">
        <v>65</v>
      </c>
      <c r="D333" s="23" t="s">
        <v>66</v>
      </c>
      <c r="E333" s="16">
        <f t="shared" ref="E333:H344" si="44">E301+E317</f>
        <v>0.67626251200918364</v>
      </c>
      <c r="F333" s="16">
        <f t="shared" si="44"/>
        <v>0.50851511457046172</v>
      </c>
      <c r="G333" s="150">
        <f t="shared" si="44"/>
        <v>0.30324664557141279</v>
      </c>
      <c r="H333" s="123">
        <f t="shared" si="44"/>
        <v>0.2754024425360358</v>
      </c>
      <c r="I333" s="8" t="s">
        <v>127</v>
      </c>
      <c r="K333" s="56"/>
      <c r="L333" s="56"/>
      <c r="M333" s="56"/>
      <c r="N333" s="56"/>
    </row>
    <row r="334" spans="2:20">
      <c r="B334" s="2" t="s">
        <v>64</v>
      </c>
      <c r="C334" s="2" t="s">
        <v>68</v>
      </c>
      <c r="D334" s="23" t="s">
        <v>66</v>
      </c>
      <c r="E334" s="16">
        <f t="shared" si="44"/>
        <v>0.67276704493970441</v>
      </c>
      <c r="F334" s="16">
        <f t="shared" si="44"/>
        <v>0.50212498979089515</v>
      </c>
      <c r="G334" s="150">
        <f t="shared" si="44"/>
        <v>0.2957656786952943</v>
      </c>
      <c r="H334" s="123">
        <f t="shared" si="44"/>
        <v>0.27382074759312064</v>
      </c>
      <c r="J334" s="56"/>
      <c r="K334" s="56"/>
      <c r="L334" s="56"/>
      <c r="M334" s="56"/>
      <c r="N334" s="56"/>
    </row>
    <row r="335" spans="2:20">
      <c r="B335" s="2" t="s">
        <v>64</v>
      </c>
      <c r="C335" s="2" t="s">
        <v>69</v>
      </c>
      <c r="D335" s="23" t="s">
        <v>66</v>
      </c>
      <c r="E335" s="16">
        <f t="shared" si="44"/>
        <v>0.69203929173548917</v>
      </c>
      <c r="F335" s="16">
        <f t="shared" si="44"/>
        <v>0.52038263422703812</v>
      </c>
      <c r="G335" s="150">
        <f t="shared" si="44"/>
        <v>0.31033035759004085</v>
      </c>
      <c r="H335" s="123">
        <f t="shared" si="44"/>
        <v>0.28169540930057591</v>
      </c>
      <c r="J335" s="56"/>
      <c r="K335" s="56"/>
      <c r="L335" s="56"/>
      <c r="M335" s="56"/>
      <c r="N335" s="56"/>
    </row>
    <row r="336" spans="2:20">
      <c r="B336" s="2" t="s">
        <v>70</v>
      </c>
      <c r="C336" s="2" t="s">
        <v>65</v>
      </c>
      <c r="D336" s="23" t="s">
        <v>66</v>
      </c>
      <c r="E336" s="16">
        <f t="shared" si="44"/>
        <v>0.17196882147651202</v>
      </c>
      <c r="F336" s="16">
        <f t="shared" si="44"/>
        <v>0.12805985673566256</v>
      </c>
      <c r="G336" s="150">
        <f t="shared" si="44"/>
        <v>7.6895166112260036E-2</v>
      </c>
      <c r="H336" s="123">
        <f t="shared" si="44"/>
        <v>7.007734928464357E-2</v>
      </c>
      <c r="J336" s="56"/>
      <c r="K336" s="56"/>
      <c r="L336" s="56"/>
      <c r="M336" s="56"/>
      <c r="N336" s="56"/>
    </row>
    <row r="337" spans="2:14">
      <c r="B337" s="2" t="s">
        <v>70</v>
      </c>
      <c r="C337" s="2" t="s">
        <v>68</v>
      </c>
      <c r="D337" s="23" t="s">
        <v>66</v>
      </c>
      <c r="E337" s="16">
        <f t="shared" si="44"/>
        <v>0.17795412048225356</v>
      </c>
      <c r="F337" s="16">
        <f t="shared" si="44"/>
        <v>0.13128130742594238</v>
      </c>
      <c r="G337" s="150">
        <f t="shared" si="44"/>
        <v>7.5952420512969424E-2</v>
      </c>
      <c r="H337" s="123">
        <f t="shared" si="44"/>
        <v>7.01041263461991E-2</v>
      </c>
      <c r="J337" s="56"/>
      <c r="K337" s="56"/>
      <c r="L337" s="56"/>
      <c r="M337" s="56"/>
      <c r="N337" s="56"/>
    </row>
    <row r="338" spans="2:14">
      <c r="B338" s="2" t="s">
        <v>70</v>
      </c>
      <c r="C338" s="2" t="s">
        <v>69</v>
      </c>
      <c r="D338" s="23" t="s">
        <v>66</v>
      </c>
      <c r="E338" s="16">
        <f t="shared" si="44"/>
        <v>0.17597691270772525</v>
      </c>
      <c r="F338" s="16">
        <f t="shared" si="44"/>
        <v>0.13104615543367784</v>
      </c>
      <c r="G338" s="150">
        <f t="shared" si="44"/>
        <v>7.869055803226209E-2</v>
      </c>
      <c r="H338" s="123">
        <f t="shared" si="44"/>
        <v>7.3602936160853075E-2</v>
      </c>
      <c r="J338" s="56"/>
      <c r="K338" s="56"/>
      <c r="L338" s="56"/>
      <c r="M338" s="56"/>
      <c r="N338" s="56"/>
    </row>
    <row r="339" spans="2:14">
      <c r="B339" s="2" t="s">
        <v>64</v>
      </c>
      <c r="C339" s="2" t="s">
        <v>65</v>
      </c>
      <c r="D339" s="23" t="s">
        <v>71</v>
      </c>
      <c r="E339" s="16">
        <f t="shared" si="44"/>
        <v>0.50313928314093548</v>
      </c>
      <c r="F339" s="16">
        <f t="shared" si="44"/>
        <v>0.5500138435878118</v>
      </c>
      <c r="G339" s="150">
        <f t="shared" si="44"/>
        <v>0.5500138435878118</v>
      </c>
      <c r="H339" s="123">
        <f t="shared" si="44"/>
        <v>0.55768700594109855</v>
      </c>
      <c r="J339" s="56"/>
      <c r="K339" s="56"/>
      <c r="L339" s="56"/>
      <c r="M339" s="56"/>
      <c r="N339" s="56"/>
    </row>
    <row r="340" spans="2:14">
      <c r="B340" s="2" t="s">
        <v>64</v>
      </c>
      <c r="C340" s="2" t="s">
        <v>68</v>
      </c>
      <c r="D340" s="23" t="s">
        <v>71</v>
      </c>
      <c r="E340" s="16">
        <f t="shared" si="44"/>
        <v>0.50805460121340651</v>
      </c>
      <c r="F340" s="16">
        <f t="shared" si="44"/>
        <v>0.55540283872230445</v>
      </c>
      <c r="G340" s="150">
        <f t="shared" si="44"/>
        <v>0.55540283872230445</v>
      </c>
      <c r="H340" s="123">
        <f t="shared" si="44"/>
        <v>0.56308629193919724</v>
      </c>
      <c r="J340" s="56"/>
      <c r="K340" s="56"/>
      <c r="L340" s="56"/>
      <c r="M340" s="56"/>
      <c r="N340" s="56"/>
    </row>
    <row r="341" spans="2:14">
      <c r="B341" s="2" t="s">
        <v>64</v>
      </c>
      <c r="C341" s="2" t="s">
        <v>69</v>
      </c>
      <c r="D341" s="23" t="s">
        <v>71</v>
      </c>
      <c r="E341" s="16">
        <f t="shared" si="44"/>
        <v>0.54285644385721188</v>
      </c>
      <c r="F341" s="16">
        <f t="shared" si="44"/>
        <v>0.59212015226841586</v>
      </c>
      <c r="G341" s="150">
        <f t="shared" si="44"/>
        <v>0.59212015226841586</v>
      </c>
      <c r="H341" s="123">
        <f t="shared" si="44"/>
        <v>0.59732557100547479</v>
      </c>
      <c r="J341" s="56"/>
      <c r="K341" s="56"/>
      <c r="L341" s="56"/>
      <c r="M341" s="56"/>
      <c r="N341" s="56"/>
    </row>
    <row r="342" spans="2:14">
      <c r="B342" s="2" t="s">
        <v>70</v>
      </c>
      <c r="C342" s="2" t="s">
        <v>65</v>
      </c>
      <c r="D342" s="23" t="s">
        <v>71</v>
      </c>
      <c r="E342" s="16">
        <f t="shared" si="44"/>
        <v>0.30382202801580677</v>
      </c>
      <c r="F342" s="16">
        <f t="shared" si="44"/>
        <v>0.30941924571081492</v>
      </c>
      <c r="G342" s="150">
        <f t="shared" si="44"/>
        <v>0.30941924571081492</v>
      </c>
      <c r="H342" s="123">
        <f t="shared" si="44"/>
        <v>0.31881550224328092</v>
      </c>
      <c r="J342" s="56"/>
      <c r="K342" s="56"/>
      <c r="L342" s="56"/>
      <c r="M342" s="56"/>
      <c r="N342" s="56"/>
    </row>
    <row r="343" spans="2:14">
      <c r="B343" s="2" t="s">
        <v>70</v>
      </c>
      <c r="C343" s="2" t="s">
        <v>68</v>
      </c>
      <c r="D343" s="23" t="s">
        <v>71</v>
      </c>
      <c r="E343" s="16">
        <f t="shared" si="44"/>
        <v>0.30641603835215658</v>
      </c>
      <c r="F343" s="16">
        <f t="shared" si="44"/>
        <v>0.31206842415208924</v>
      </c>
      <c r="G343" s="150">
        <f t="shared" si="44"/>
        <v>0.31206842415208924</v>
      </c>
      <c r="H343" s="123">
        <f t="shared" si="44"/>
        <v>0.32149245336976517</v>
      </c>
      <c r="J343" s="56"/>
      <c r="K343" s="56"/>
      <c r="L343" s="56"/>
      <c r="M343" s="56"/>
      <c r="N343" s="56"/>
    </row>
    <row r="344" spans="2:14">
      <c r="B344" s="2" t="s">
        <v>70</v>
      </c>
      <c r="C344" s="2" t="s">
        <v>69</v>
      </c>
      <c r="D344" s="23" t="s">
        <v>71</v>
      </c>
      <c r="E344" s="16">
        <f t="shared" si="44"/>
        <v>0.33017691945782746</v>
      </c>
      <c r="F344" s="16">
        <f t="shared" si="44"/>
        <v>0.33803073719462207</v>
      </c>
      <c r="G344" s="150">
        <f t="shared" si="44"/>
        <v>0.33803073719462207</v>
      </c>
      <c r="H344" s="123">
        <f t="shared" si="44"/>
        <v>0.34440837102411759</v>
      </c>
      <c r="J344" s="56"/>
      <c r="K344" s="56"/>
      <c r="L344" s="56"/>
      <c r="M344" s="56"/>
      <c r="N344" s="56"/>
    </row>
    <row r="345" spans="2:14">
      <c r="D345" s="12"/>
      <c r="E345" s="26"/>
      <c r="F345" s="26"/>
      <c r="G345" s="26"/>
      <c r="H345" s="124"/>
    </row>
    <row r="346" spans="2:14">
      <c r="B346" s="67" t="s">
        <v>72</v>
      </c>
      <c r="C346" s="68"/>
      <c r="D346" s="68"/>
      <c r="E346" s="68"/>
      <c r="F346" s="68"/>
      <c r="G346" s="68"/>
      <c r="H346" s="121"/>
    </row>
    <row r="347" spans="2:14" ht="25.5">
      <c r="B347" s="2"/>
      <c r="C347" s="2"/>
      <c r="D347" s="2"/>
      <c r="E347" s="24" t="s">
        <v>50</v>
      </c>
      <c r="F347" s="24" t="s">
        <v>51</v>
      </c>
      <c r="G347" s="146" t="s">
        <v>52</v>
      </c>
      <c r="H347" s="117" t="s">
        <v>53</v>
      </c>
    </row>
    <row r="348" spans="2:14">
      <c r="B348" s="5" t="s">
        <v>55</v>
      </c>
      <c r="C348" s="5" t="s">
        <v>56</v>
      </c>
      <c r="D348" s="5" t="s">
        <v>57</v>
      </c>
      <c r="E348" s="22" t="s">
        <v>58</v>
      </c>
      <c r="F348" s="22" t="s">
        <v>59</v>
      </c>
      <c r="G348" s="147" t="s">
        <v>60</v>
      </c>
      <c r="H348" s="118" t="s">
        <v>61</v>
      </c>
    </row>
    <row r="349" spans="2:14">
      <c r="B349" s="241" t="s">
        <v>74</v>
      </c>
      <c r="C349" s="242"/>
      <c r="D349" s="242"/>
      <c r="E349" s="242"/>
      <c r="F349" s="242"/>
      <c r="G349" s="242"/>
      <c r="H349" s="242"/>
      <c r="I349" t="s">
        <v>89</v>
      </c>
    </row>
    <row r="350" spans="2:14">
      <c r="B350" s="2" t="s">
        <v>64</v>
      </c>
      <c r="C350" s="2" t="s">
        <v>65</v>
      </c>
      <c r="D350" s="23" t="s">
        <v>66</v>
      </c>
      <c r="E350" s="69">
        <f>(E333*'TDCV Values'!$C$4)</f>
        <v>1961.1612848266325</v>
      </c>
      <c r="F350" s="69">
        <f>(F333*'TDCV Values'!$C$4)</f>
        <v>1474.693832254339</v>
      </c>
      <c r="G350" s="149">
        <f>(G333*'TDCV Values'!$C$4)</f>
        <v>879.41527215709709</v>
      </c>
      <c r="H350" s="122">
        <f>(H333*'TDCV Values'!$D$4)</f>
        <v>798.6670833545038</v>
      </c>
    </row>
    <row r="351" spans="2:14">
      <c r="B351" s="2" t="s">
        <v>64</v>
      </c>
      <c r="C351" s="2" t="s">
        <v>68</v>
      </c>
      <c r="D351" s="23" t="s">
        <v>66</v>
      </c>
      <c r="E351" s="69">
        <f>(E334*'TDCV Values'!$C$4)</f>
        <v>1951.0244303251427</v>
      </c>
      <c r="F351" s="69">
        <f>(F334*'TDCV Values'!$C$4)</f>
        <v>1456.1624703935959</v>
      </c>
      <c r="G351" s="149">
        <f>(G334*'TDCV Values'!$C$4)</f>
        <v>857.72046821635342</v>
      </c>
      <c r="H351" s="122">
        <f>(H334*'TDCV Values'!$D$4)</f>
        <v>794.08016802004988</v>
      </c>
    </row>
    <row r="352" spans="2:14">
      <c r="B352" s="2" t="s">
        <v>64</v>
      </c>
      <c r="C352" s="2" t="s">
        <v>69</v>
      </c>
      <c r="D352" s="23" t="s">
        <v>66</v>
      </c>
      <c r="E352" s="69">
        <f>(E335*'TDCV Values'!$C$4)</f>
        <v>2006.9139460329186</v>
      </c>
      <c r="F352" s="69">
        <f>(F335*'TDCV Values'!$C$4)</f>
        <v>1509.1096392584107</v>
      </c>
      <c r="G352" s="149">
        <f>(G335*'TDCV Values'!$C$4)</f>
        <v>899.95803701111845</v>
      </c>
      <c r="H352" s="122">
        <f>(H335*'TDCV Values'!$D$4)</f>
        <v>816.91668697167017</v>
      </c>
    </row>
    <row r="353" spans="2:9">
      <c r="B353" s="2" t="s">
        <v>70</v>
      </c>
      <c r="C353" s="2" t="s">
        <v>65</v>
      </c>
      <c r="D353" s="23" t="s">
        <v>66</v>
      </c>
      <c r="E353" s="69">
        <f>(E336*'TDCV Values'!$C$5)</f>
        <v>2063.6258577181443</v>
      </c>
      <c r="F353" s="69">
        <f>(F336*'TDCV Values'!$C$5)</f>
        <v>1536.7182808279506</v>
      </c>
      <c r="G353" s="149">
        <f>(G336*'TDCV Values'!$C$5)</f>
        <v>922.74199334712046</v>
      </c>
      <c r="H353" s="122">
        <f>(H336*'TDCV Values'!$D$5)</f>
        <v>840.92819141572284</v>
      </c>
    </row>
    <row r="354" spans="2:9">
      <c r="B354" s="2" t="s">
        <v>70</v>
      </c>
      <c r="C354" s="2" t="s">
        <v>68</v>
      </c>
      <c r="D354" s="23" t="s">
        <v>66</v>
      </c>
      <c r="E354" s="69">
        <f>(E337*'TDCV Values'!$C$5)</f>
        <v>2135.4494457870428</v>
      </c>
      <c r="F354" s="69">
        <f>(F337*'TDCV Values'!$C$5)</f>
        <v>1575.3756891113085</v>
      </c>
      <c r="G354" s="149">
        <f>(G337*'TDCV Values'!$C$5)</f>
        <v>911.42904615563305</v>
      </c>
      <c r="H354" s="122">
        <f>(H337*'TDCV Values'!$D$5)</f>
        <v>841.2495161543892</v>
      </c>
    </row>
    <row r="355" spans="2:9">
      <c r="B355" s="2" t="s">
        <v>70</v>
      </c>
      <c r="C355" s="2" t="s">
        <v>69</v>
      </c>
      <c r="D355" s="23" t="s">
        <v>66</v>
      </c>
      <c r="E355" s="69">
        <f>(E338*'TDCV Values'!$C$5)</f>
        <v>2111.7229524927029</v>
      </c>
      <c r="F355" s="69">
        <f>(F338*'TDCV Values'!$C$5)</f>
        <v>1572.5538652041341</v>
      </c>
      <c r="G355" s="149">
        <f>(G338*'TDCV Values'!$C$5)</f>
        <v>944.28669638714507</v>
      </c>
      <c r="H355" s="122">
        <f>(H338*'TDCV Values'!$D$5)</f>
        <v>883.23523393023686</v>
      </c>
    </row>
    <row r="356" spans="2:9">
      <c r="B356" s="241" t="s">
        <v>75</v>
      </c>
      <c r="C356" s="255"/>
      <c r="D356" s="255"/>
      <c r="E356" s="255"/>
      <c r="F356" s="255"/>
      <c r="G356" s="255"/>
      <c r="H356" s="255"/>
      <c r="I356" t="s">
        <v>76</v>
      </c>
    </row>
    <row r="357" spans="2:9">
      <c r="B357" s="2" t="s">
        <v>64</v>
      </c>
      <c r="C357" s="2" t="s">
        <v>65</v>
      </c>
      <c r="D357" s="23" t="s">
        <v>71</v>
      </c>
      <c r="E357" s="16">
        <f>E339*365</f>
        <v>183.64583834644145</v>
      </c>
      <c r="F357" s="16">
        <f t="shared" ref="F357:H357" si="45">F339*365</f>
        <v>200.7550529095513</v>
      </c>
      <c r="G357" s="150">
        <f t="shared" si="45"/>
        <v>200.7550529095513</v>
      </c>
      <c r="H357" s="123">
        <f t="shared" si="45"/>
        <v>203.55575716850097</v>
      </c>
    </row>
    <row r="358" spans="2:9">
      <c r="B358" s="2" t="s">
        <v>64</v>
      </c>
      <c r="C358" s="2" t="s">
        <v>68</v>
      </c>
      <c r="D358" s="23" t="s">
        <v>71</v>
      </c>
      <c r="E358" s="16">
        <f t="shared" ref="E358:H362" si="46">E340*365</f>
        <v>185.43992944289337</v>
      </c>
      <c r="F358" s="16">
        <f t="shared" si="46"/>
        <v>202.72203613364113</v>
      </c>
      <c r="G358" s="150">
        <f t="shared" si="46"/>
        <v>202.72203613364113</v>
      </c>
      <c r="H358" s="123">
        <f t="shared" si="46"/>
        <v>205.52649655780698</v>
      </c>
    </row>
    <row r="359" spans="2:9">
      <c r="B359" s="2" t="s">
        <v>64</v>
      </c>
      <c r="C359" s="2" t="s">
        <v>69</v>
      </c>
      <c r="D359" s="23" t="s">
        <v>71</v>
      </c>
      <c r="E359" s="16">
        <f t="shared" si="46"/>
        <v>198.14260200788235</v>
      </c>
      <c r="F359" s="16">
        <f t="shared" si="46"/>
        <v>216.1238555779718</v>
      </c>
      <c r="G359" s="150">
        <f t="shared" si="46"/>
        <v>216.1238555779718</v>
      </c>
      <c r="H359" s="123">
        <f t="shared" si="46"/>
        <v>218.02383341699829</v>
      </c>
    </row>
    <row r="360" spans="2:9">
      <c r="B360" s="2" t="s">
        <v>70</v>
      </c>
      <c r="C360" s="2" t="s">
        <v>65</v>
      </c>
      <c r="D360" s="23" t="s">
        <v>71</v>
      </c>
      <c r="E360" s="16">
        <f t="shared" si="46"/>
        <v>110.89504022576946</v>
      </c>
      <c r="F360" s="16">
        <f t="shared" si="46"/>
        <v>112.93802468444744</v>
      </c>
      <c r="G360" s="150">
        <f t="shared" si="46"/>
        <v>112.93802468444744</v>
      </c>
      <c r="H360" s="123">
        <f t="shared" si="46"/>
        <v>116.36765831879754</v>
      </c>
    </row>
    <row r="361" spans="2:9">
      <c r="B361" s="2" t="s">
        <v>70</v>
      </c>
      <c r="C361" s="2" t="s">
        <v>68</v>
      </c>
      <c r="D361" s="23" t="s">
        <v>71</v>
      </c>
      <c r="E361" s="16">
        <f t="shared" si="46"/>
        <v>111.84185399853715</v>
      </c>
      <c r="F361" s="16">
        <f t="shared" si="46"/>
        <v>113.90497481551257</v>
      </c>
      <c r="G361" s="150">
        <f t="shared" si="46"/>
        <v>113.90497481551257</v>
      </c>
      <c r="H361" s="123">
        <f t="shared" si="46"/>
        <v>117.34474547996429</v>
      </c>
    </row>
    <row r="362" spans="2:9">
      <c r="B362" s="2" t="s">
        <v>70</v>
      </c>
      <c r="C362" s="2" t="s">
        <v>69</v>
      </c>
      <c r="D362" s="23" t="s">
        <v>71</v>
      </c>
      <c r="E362" s="16">
        <f t="shared" si="46"/>
        <v>120.51457560210702</v>
      </c>
      <c r="F362" s="16">
        <f t="shared" si="46"/>
        <v>123.38121907603706</v>
      </c>
      <c r="G362" s="150">
        <f t="shared" si="46"/>
        <v>123.38121907603706</v>
      </c>
      <c r="H362" s="123">
        <f t="shared" si="46"/>
        <v>125.70905542380292</v>
      </c>
    </row>
    <row r="363" spans="2:9">
      <c r="B363" s="241" t="s">
        <v>77</v>
      </c>
      <c r="C363" s="242"/>
      <c r="D363" s="242"/>
      <c r="E363" s="242"/>
      <c r="F363" s="242"/>
      <c r="G363" s="242"/>
      <c r="H363" s="242"/>
      <c r="I363" t="s">
        <v>78</v>
      </c>
    </row>
    <row r="364" spans="2:9">
      <c r="B364" s="2" t="s">
        <v>64</v>
      </c>
      <c r="C364" s="2" t="s">
        <v>65</v>
      </c>
      <c r="D364" s="2"/>
      <c r="E364" s="16">
        <f>E350+E357</f>
        <v>2144.8071231730737</v>
      </c>
      <c r="F364" s="16">
        <f t="shared" ref="F364:H364" si="47">F350+F357</f>
        <v>1675.4488851638903</v>
      </c>
      <c r="G364" s="150">
        <f t="shared" si="47"/>
        <v>1080.1703250666483</v>
      </c>
      <c r="H364" s="123">
        <f t="shared" si="47"/>
        <v>1002.2228405230048</v>
      </c>
    </row>
    <row r="365" spans="2:9">
      <c r="B365" s="2" t="s">
        <v>64</v>
      </c>
      <c r="C365" s="2" t="s">
        <v>68</v>
      </c>
      <c r="D365" s="2"/>
      <c r="E365" s="16">
        <f t="shared" ref="E365:H369" si="48">E351+E358</f>
        <v>2136.464359768036</v>
      </c>
      <c r="F365" s="16">
        <f t="shared" si="48"/>
        <v>1658.8845065272369</v>
      </c>
      <c r="G365" s="150">
        <f t="shared" si="48"/>
        <v>1060.4425043499946</v>
      </c>
      <c r="H365" s="123">
        <f t="shared" si="48"/>
        <v>999.60666457785692</v>
      </c>
    </row>
    <row r="366" spans="2:9">
      <c r="B366" s="2" t="s">
        <v>64</v>
      </c>
      <c r="C366" s="2" t="s">
        <v>69</v>
      </c>
      <c r="D366" s="2"/>
      <c r="E366" s="16">
        <f t="shared" si="48"/>
        <v>2205.0565480408009</v>
      </c>
      <c r="F366" s="16">
        <f t="shared" si="48"/>
        <v>1725.2334948363825</v>
      </c>
      <c r="G366" s="150">
        <f t="shared" si="48"/>
        <v>1116.0818925890903</v>
      </c>
      <c r="H366" s="123">
        <f t="shared" si="48"/>
        <v>1034.9405203886686</v>
      </c>
    </row>
    <row r="367" spans="2:9">
      <c r="B367" s="2" t="s">
        <v>70</v>
      </c>
      <c r="C367" s="2" t="s">
        <v>65</v>
      </c>
      <c r="D367" s="2"/>
      <c r="E367" s="16">
        <f t="shared" si="48"/>
        <v>2174.520897943914</v>
      </c>
      <c r="F367" s="16">
        <f t="shared" si="48"/>
        <v>1649.6563055123979</v>
      </c>
      <c r="G367" s="150">
        <f t="shared" si="48"/>
        <v>1035.6800180315679</v>
      </c>
      <c r="H367" s="123">
        <f t="shared" si="48"/>
        <v>957.2958497345204</v>
      </c>
    </row>
    <row r="368" spans="2:9">
      <c r="B368" s="2" t="s">
        <v>70</v>
      </c>
      <c r="C368" s="2" t="s">
        <v>68</v>
      </c>
      <c r="D368" s="2"/>
      <c r="E368" s="16">
        <f t="shared" si="48"/>
        <v>2247.2912997855801</v>
      </c>
      <c r="F368" s="16">
        <f t="shared" si="48"/>
        <v>1689.280663926821</v>
      </c>
      <c r="G368" s="150">
        <f t="shared" si="48"/>
        <v>1025.3340209711457</v>
      </c>
      <c r="H368" s="123">
        <f t="shared" si="48"/>
        <v>958.59426163435353</v>
      </c>
    </row>
    <row r="369" spans="2:14">
      <c r="B369" s="2" t="s">
        <v>70</v>
      </c>
      <c r="C369" s="2" t="s">
        <v>69</v>
      </c>
      <c r="D369" s="2"/>
      <c r="E369" s="16">
        <f t="shared" si="48"/>
        <v>2232.2375280948099</v>
      </c>
      <c r="F369" s="16">
        <f t="shared" si="48"/>
        <v>1695.9350842801712</v>
      </c>
      <c r="G369" s="150">
        <f t="shared" si="48"/>
        <v>1067.6679154631822</v>
      </c>
      <c r="H369" s="123">
        <f t="shared" si="48"/>
        <v>1008.9442893540398</v>
      </c>
    </row>
    <row r="370" spans="2:14">
      <c r="B370" s="251" t="s">
        <v>77</v>
      </c>
      <c r="C370" s="251"/>
      <c r="D370" s="251"/>
      <c r="E370" s="251"/>
      <c r="F370" s="251"/>
      <c r="G370" s="251"/>
      <c r="H370" s="251"/>
      <c r="I370" t="s">
        <v>79</v>
      </c>
    </row>
    <row r="371" spans="2:14">
      <c r="B371" s="2" t="s">
        <v>80</v>
      </c>
      <c r="C371" s="2" t="s">
        <v>65</v>
      </c>
      <c r="D371" s="2"/>
      <c r="E371" s="16">
        <f>E364+E367</f>
        <v>4319.3280211169877</v>
      </c>
      <c r="F371" s="16">
        <f t="shared" ref="F371:H371" si="49">F364+F367</f>
        <v>3325.1051906762882</v>
      </c>
      <c r="G371" s="150">
        <f t="shared" si="49"/>
        <v>2115.8503430982164</v>
      </c>
      <c r="H371" s="123">
        <f t="shared" si="49"/>
        <v>1959.5186902575251</v>
      </c>
    </row>
    <row r="372" spans="2:14">
      <c r="B372" s="2" t="s">
        <v>80</v>
      </c>
      <c r="C372" s="2" t="s">
        <v>68</v>
      </c>
      <c r="D372" s="2"/>
      <c r="E372" s="16">
        <f t="shared" ref="E372:H373" si="50">E365+E368</f>
        <v>4383.7556595536162</v>
      </c>
      <c r="F372" s="16">
        <f t="shared" si="50"/>
        <v>3348.1651704540582</v>
      </c>
      <c r="G372" s="150">
        <f t="shared" si="50"/>
        <v>2085.7765253211401</v>
      </c>
      <c r="H372" s="123">
        <f t="shared" si="50"/>
        <v>1958.2009262122106</v>
      </c>
    </row>
    <row r="373" spans="2:14">
      <c r="B373" s="2" t="s">
        <v>80</v>
      </c>
      <c r="C373" s="2" t="s">
        <v>69</v>
      </c>
      <c r="D373" s="2"/>
      <c r="E373" s="16">
        <f t="shared" si="50"/>
        <v>4437.2940761356112</v>
      </c>
      <c r="F373" s="16">
        <f t="shared" si="50"/>
        <v>3421.1685791165537</v>
      </c>
      <c r="G373" s="150">
        <f t="shared" si="50"/>
        <v>2183.7498080522728</v>
      </c>
      <c r="H373" s="123">
        <f t="shared" si="50"/>
        <v>2043.8848097427085</v>
      </c>
    </row>
    <row r="374" spans="2:14">
      <c r="D374" s="12"/>
      <c r="E374" s="26"/>
      <c r="F374" s="26"/>
      <c r="G374" s="26"/>
      <c r="H374" s="124"/>
    </row>
    <row r="375" spans="2:14">
      <c r="B375" s="81" t="s">
        <v>30</v>
      </c>
      <c r="C375" s="82"/>
      <c r="D375" s="82"/>
      <c r="E375" s="93"/>
      <c r="F375" s="93"/>
      <c r="G375" s="93"/>
      <c r="H375" s="139"/>
    </row>
    <row r="376" spans="2:14" ht="25.5">
      <c r="B376" s="2"/>
      <c r="C376" s="2"/>
      <c r="D376" s="2"/>
      <c r="E376" s="24" t="s">
        <v>50</v>
      </c>
      <c r="F376" s="24" t="s">
        <v>51</v>
      </c>
      <c r="G376" s="146" t="s">
        <v>52</v>
      </c>
      <c r="H376" s="117" t="s">
        <v>53</v>
      </c>
      <c r="I376" t="s">
        <v>128</v>
      </c>
    </row>
    <row r="377" spans="2:14">
      <c r="B377" s="5" t="s">
        <v>55</v>
      </c>
      <c r="C377" s="5" t="s">
        <v>56</v>
      </c>
      <c r="D377" s="5" t="s">
        <v>57</v>
      </c>
      <c r="E377" s="22" t="s">
        <v>58</v>
      </c>
      <c r="F377" s="22" t="s">
        <v>59</v>
      </c>
      <c r="G377" s="147" t="s">
        <v>60</v>
      </c>
      <c r="H377" s="118" t="s">
        <v>61</v>
      </c>
    </row>
    <row r="378" spans="2:14">
      <c r="B378" s="241" t="s">
        <v>77</v>
      </c>
      <c r="C378" s="242"/>
      <c r="D378" s="242"/>
      <c r="E378" s="242"/>
      <c r="F378" s="242"/>
      <c r="G378" s="242"/>
      <c r="H378" s="242"/>
      <c r="J378" s="13"/>
      <c r="K378" s="13"/>
      <c r="L378" s="13"/>
      <c r="M378" s="13"/>
      <c r="N378" s="13"/>
    </row>
    <row r="379" spans="2:14">
      <c r="B379" s="2" t="s">
        <v>64</v>
      </c>
      <c r="C379" s="2" t="s">
        <v>65</v>
      </c>
      <c r="D379" s="2"/>
      <c r="E379" s="16">
        <f t="shared" ref="E379:H384" si="51">E364-E38</f>
        <v>10.761865151313941</v>
      </c>
      <c r="F379" s="16">
        <f t="shared" si="51"/>
        <v>9.2412588288752886</v>
      </c>
      <c r="G379" s="150">
        <f t="shared" si="51"/>
        <v>7.2464430295572129</v>
      </c>
      <c r="H379" s="123">
        <f t="shared" si="51"/>
        <v>8.3003039812207362</v>
      </c>
      <c r="J379" s="13"/>
      <c r="K379" s="13"/>
      <c r="L379" s="13"/>
      <c r="M379" s="13"/>
      <c r="N379" s="13"/>
    </row>
    <row r="380" spans="2:14">
      <c r="B380" s="2" t="s">
        <v>64</v>
      </c>
      <c r="C380" s="2" t="s">
        <v>68</v>
      </c>
      <c r="D380" s="2"/>
      <c r="E380" s="16">
        <f t="shared" si="51"/>
        <v>14.043061579827736</v>
      </c>
      <c r="F380" s="16">
        <f t="shared" si="51"/>
        <v>7.5113433486055783</v>
      </c>
      <c r="G380" s="150">
        <f t="shared" si="51"/>
        <v>-0.51237170934700771</v>
      </c>
      <c r="H380" s="123">
        <f t="shared" si="51"/>
        <v>-6.8794416524450526</v>
      </c>
      <c r="J380" s="13"/>
      <c r="K380" s="13"/>
      <c r="L380" s="13"/>
      <c r="M380" s="13"/>
      <c r="N380" s="13"/>
    </row>
    <row r="381" spans="2:14">
      <c r="B381" s="2" t="s">
        <v>64</v>
      </c>
      <c r="C381" s="2" t="s">
        <v>69</v>
      </c>
      <c r="D381" s="2"/>
      <c r="E381" s="16">
        <f t="shared" si="51"/>
        <v>-55.686588358575591</v>
      </c>
      <c r="F381" s="16">
        <f t="shared" si="51"/>
        <v>-43.312132494140997</v>
      </c>
      <c r="G381" s="150">
        <f t="shared" si="51"/>
        <v>-27.618638445465876</v>
      </c>
      <c r="H381" s="123">
        <f t="shared" si="51"/>
        <v>-25.399876040871277</v>
      </c>
      <c r="J381" s="13"/>
      <c r="K381" s="13"/>
      <c r="L381" s="13"/>
      <c r="M381" s="13"/>
      <c r="N381" s="13"/>
    </row>
    <row r="382" spans="2:14">
      <c r="B382" s="2" t="s">
        <v>70</v>
      </c>
      <c r="C382" s="2" t="s">
        <v>65</v>
      </c>
      <c r="D382" s="2"/>
      <c r="E382" s="16">
        <f t="shared" si="51"/>
        <v>13.759195269477004</v>
      </c>
      <c r="F382" s="16">
        <f t="shared" si="51"/>
        <v>11.772752425213866</v>
      </c>
      <c r="G382" s="150">
        <f t="shared" si="51"/>
        <v>9.7418734142518133</v>
      </c>
      <c r="H382" s="123">
        <f t="shared" si="51"/>
        <v>3.3570429593883091</v>
      </c>
      <c r="J382" s="13"/>
      <c r="K382" s="13"/>
      <c r="L382" s="13"/>
      <c r="M382" s="13"/>
      <c r="N382" s="13"/>
    </row>
    <row r="383" spans="2:14">
      <c r="B383" s="2" t="s">
        <v>70</v>
      </c>
      <c r="C383" s="2" t="s">
        <v>68</v>
      </c>
      <c r="D383" s="2"/>
      <c r="E383" s="16">
        <f t="shared" si="51"/>
        <v>1.2924170058881828</v>
      </c>
      <c r="F383" s="16">
        <f t="shared" si="51"/>
        <v>-4.4241749792715837</v>
      </c>
      <c r="G383" s="150">
        <f t="shared" si="51"/>
        <v>-12.255331558978241</v>
      </c>
      <c r="H383" s="123">
        <f t="shared" si="51"/>
        <v>-4.2156093806368062</v>
      </c>
      <c r="J383" s="13"/>
      <c r="K383" s="13"/>
      <c r="L383" s="13"/>
      <c r="M383" s="13"/>
      <c r="N383" s="13"/>
    </row>
    <row r="384" spans="2:14">
      <c r="B384" s="2" t="s">
        <v>70</v>
      </c>
      <c r="C384" s="2" t="s">
        <v>69</v>
      </c>
      <c r="D384" s="2"/>
      <c r="E384" s="16">
        <f t="shared" si="51"/>
        <v>-56.474612549940503</v>
      </c>
      <c r="F384" s="16">
        <f t="shared" si="51"/>
        <v>-42.617592592995834</v>
      </c>
      <c r="G384" s="150">
        <f t="shared" si="51"/>
        <v>-26.401519577456384</v>
      </c>
      <c r="H384" s="123">
        <f t="shared" si="51"/>
        <v>-9.105752967547005</v>
      </c>
      <c r="J384" s="13"/>
      <c r="K384" s="13"/>
      <c r="L384" s="13"/>
      <c r="M384" s="13"/>
      <c r="N384" s="13"/>
    </row>
    <row r="385" spans="2:14">
      <c r="B385" s="251" t="s">
        <v>77</v>
      </c>
      <c r="C385" s="251"/>
      <c r="D385" s="251"/>
      <c r="E385" s="251"/>
      <c r="F385" s="251"/>
      <c r="G385" s="251"/>
      <c r="H385" s="251"/>
      <c r="J385" s="13"/>
      <c r="K385" s="13"/>
      <c r="L385" s="13"/>
      <c r="M385" s="13"/>
      <c r="N385" s="13"/>
    </row>
    <row r="386" spans="2:14">
      <c r="B386" s="2" t="s">
        <v>80</v>
      </c>
      <c r="C386" s="2" t="s">
        <v>65</v>
      </c>
      <c r="D386" s="2"/>
      <c r="E386" s="16">
        <f>E379+E382</f>
        <v>24.521060420790945</v>
      </c>
      <c r="F386" s="16">
        <f t="shared" ref="F386:H388" si="52">F379+F382</f>
        <v>21.014011254089155</v>
      </c>
      <c r="G386" s="150">
        <f t="shared" si="52"/>
        <v>16.988316443809026</v>
      </c>
      <c r="H386" s="123">
        <f t="shared" si="52"/>
        <v>11.657346940609045</v>
      </c>
      <c r="J386" s="13"/>
      <c r="K386" s="13"/>
      <c r="L386" s="13"/>
      <c r="M386" s="13"/>
      <c r="N386" s="13"/>
    </row>
    <row r="387" spans="2:14">
      <c r="B387" s="2" t="s">
        <v>80</v>
      </c>
      <c r="C387" s="2" t="s">
        <v>68</v>
      </c>
      <c r="D387" s="2"/>
      <c r="E387" s="16">
        <f>E380+E383</f>
        <v>15.335478585715919</v>
      </c>
      <c r="F387" s="16">
        <f t="shared" si="52"/>
        <v>3.0871683693339946</v>
      </c>
      <c r="G387" s="150">
        <f t="shared" si="52"/>
        <v>-12.767703268325249</v>
      </c>
      <c r="H387" s="123">
        <f t="shared" si="52"/>
        <v>-11.095051033081859</v>
      </c>
      <c r="J387" s="13"/>
      <c r="K387" s="13"/>
      <c r="L387" s="13"/>
      <c r="M387" s="13"/>
      <c r="N387" s="13"/>
    </row>
    <row r="388" spans="2:14">
      <c r="B388" s="2" t="s">
        <v>80</v>
      </c>
      <c r="C388" s="2" t="s">
        <v>69</v>
      </c>
      <c r="D388" s="2"/>
      <c r="E388" s="16">
        <f>E381+E384</f>
        <v>-112.16120090851609</v>
      </c>
      <c r="F388" s="16">
        <f t="shared" si="52"/>
        <v>-85.929725087136831</v>
      </c>
      <c r="G388" s="150">
        <f t="shared" si="52"/>
        <v>-54.02015802292226</v>
      </c>
      <c r="H388" s="123">
        <f t="shared" si="52"/>
        <v>-34.505629008418282</v>
      </c>
    </row>
    <row r="389" spans="2:14">
      <c r="E389" s="26"/>
      <c r="F389" s="26"/>
      <c r="G389" s="26"/>
      <c r="H389" s="124"/>
      <c r="I389" s="26"/>
    </row>
    <row r="390" spans="2:14">
      <c r="I390" s="26"/>
    </row>
    <row r="391" spans="2:14">
      <c r="I391" s="26"/>
    </row>
    <row r="392" spans="2:14">
      <c r="I392" s="26"/>
    </row>
    <row r="393" spans="2:14">
      <c r="I393" s="26"/>
    </row>
    <row r="394" spans="2:14">
      <c r="I394" s="26"/>
    </row>
    <row r="395" spans="2:14">
      <c r="I395" s="26"/>
    </row>
    <row r="396" spans="2:14">
      <c r="I396" s="26"/>
    </row>
    <row r="397" spans="2:14">
      <c r="I397" s="26"/>
    </row>
    <row r="398" spans="2:14">
      <c r="I398" s="26"/>
    </row>
  </sheetData>
  <mergeCells count="30">
    <mergeCell ref="B370:H370"/>
    <mergeCell ref="B378:H378"/>
    <mergeCell ref="B385:H385"/>
    <mergeCell ref="B349:H349"/>
    <mergeCell ref="B356:H356"/>
    <mergeCell ref="B363:H363"/>
    <mergeCell ref="B275:H275"/>
    <mergeCell ref="E183:F183"/>
    <mergeCell ref="J183:L183"/>
    <mergeCell ref="E184:F184"/>
    <mergeCell ref="E185:F185"/>
    <mergeCell ref="L185:M185"/>
    <mergeCell ref="B188:C188"/>
    <mergeCell ref="B239:H239"/>
    <mergeCell ref="B246:H246"/>
    <mergeCell ref="B253:H253"/>
    <mergeCell ref="B260:H260"/>
    <mergeCell ref="B268:H268"/>
    <mergeCell ref="B160:H160"/>
    <mergeCell ref="B23:H23"/>
    <mergeCell ref="B30:H30"/>
    <mergeCell ref="B37:H37"/>
    <mergeCell ref="B44:H44"/>
    <mergeCell ref="B76:H76"/>
    <mergeCell ref="B83:H83"/>
    <mergeCell ref="B90:H90"/>
    <mergeCell ref="B97:H97"/>
    <mergeCell ref="B139:H139"/>
    <mergeCell ref="B146:H146"/>
    <mergeCell ref="B153:H15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CDBB-E960-41CC-B3EF-0A2474444B75}">
  <sheetPr>
    <tabColor theme="7" tint="0.79998168889431442"/>
    <pageSetUpPr autoPageBreaks="0"/>
  </sheetPr>
  <dimension ref="A1"/>
  <sheetViews>
    <sheetView workbookViewId="0">
      <selection activeCell="H29" sqref="H29"/>
    </sheetView>
  </sheetViews>
  <sheetFormatPr defaultRowHeight="12.7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9789-4F2B-4006-B810-68A850E7D015}">
  <sheetPr>
    <tabColor theme="7" tint="0.79998168889431442"/>
    <pageSetUpPr autoPageBreaks="0"/>
  </sheetPr>
  <dimension ref="B8:Q762"/>
  <sheetViews>
    <sheetView zoomScale="85" zoomScaleNormal="85" workbookViewId="0">
      <selection activeCell="H16" sqref="H16"/>
    </sheetView>
  </sheetViews>
  <sheetFormatPr defaultRowHeight="12.75"/>
  <cols>
    <col min="2" max="2" width="18.625" customWidth="1"/>
    <col min="3" max="3" width="14.25" bestFit="1" customWidth="1"/>
    <col min="4" max="4" width="16.125" customWidth="1"/>
    <col min="5" max="5" width="15" customWidth="1"/>
    <col min="6" max="6" width="14.375" customWidth="1"/>
    <col min="7" max="7" width="10.375" customWidth="1"/>
    <col min="8" max="8" width="11" customWidth="1"/>
    <col min="9" max="9" width="10.75" customWidth="1"/>
    <col min="10" max="10" width="11" customWidth="1"/>
    <col min="11" max="11" width="9.875" bestFit="1" customWidth="1"/>
    <col min="12" max="12" width="27.5" customWidth="1"/>
    <col min="13" max="13" width="10.125" bestFit="1" customWidth="1"/>
    <col min="14" max="14" width="17.25" bestFit="1" customWidth="1"/>
    <col min="15" max="15" width="13.5" bestFit="1" customWidth="1"/>
    <col min="16" max="16" width="29.125" customWidth="1"/>
    <col min="17" max="17" width="10.125" bestFit="1" customWidth="1"/>
    <col min="18" max="18" width="9.25" bestFit="1" customWidth="1"/>
    <col min="19" max="19" width="9.375" bestFit="1" customWidth="1"/>
    <col min="20" max="20" width="9.25" bestFit="1" customWidth="1"/>
    <col min="21" max="21" width="10.25" bestFit="1" customWidth="1"/>
  </cols>
  <sheetData>
    <row r="8" spans="2:16" s="1" customFormat="1">
      <c r="B8" s="6" t="s">
        <v>155</v>
      </c>
    </row>
    <row r="10" spans="2:16" ht="25.5">
      <c r="B10" s="2"/>
      <c r="C10" s="2"/>
      <c r="D10" s="2"/>
      <c r="E10" s="2"/>
      <c r="F10" s="3" t="s">
        <v>50</v>
      </c>
      <c r="G10" s="3" t="s">
        <v>51</v>
      </c>
      <c r="H10" s="3" t="s">
        <v>52</v>
      </c>
      <c r="I10" s="3" t="s">
        <v>53</v>
      </c>
      <c r="J10" s="3" t="s">
        <v>156</v>
      </c>
    </row>
    <row r="11" spans="2:16" ht="13.5" thickBot="1">
      <c r="B11" s="38" t="s">
        <v>54</v>
      </c>
      <c r="C11" s="38" t="s">
        <v>55</v>
      </c>
      <c r="D11" s="38" t="s">
        <v>56</v>
      </c>
      <c r="E11" s="38" t="s">
        <v>157</v>
      </c>
      <c r="F11" s="38" t="s">
        <v>58</v>
      </c>
      <c r="G11" s="38" t="s">
        <v>59</v>
      </c>
      <c r="H11" s="38" t="s">
        <v>60</v>
      </c>
      <c r="I11" s="38" t="s">
        <v>61</v>
      </c>
      <c r="J11" s="38" t="s">
        <v>158</v>
      </c>
    </row>
    <row r="12" spans="2:16">
      <c r="B12" s="39" t="s">
        <v>63</v>
      </c>
      <c r="C12" s="30" t="s">
        <v>64</v>
      </c>
      <c r="D12" s="30" t="s">
        <v>65</v>
      </c>
      <c r="E12" s="30">
        <v>3.1</v>
      </c>
      <c r="F12" s="31">
        <v>2121.4353903824481</v>
      </c>
      <c r="G12" s="31">
        <v>1658.3683684030098</v>
      </c>
      <c r="H12" s="31">
        <v>1062.5412019209971</v>
      </c>
      <c r="I12" s="31">
        <v>983.51320563099432</v>
      </c>
      <c r="J12" s="32"/>
      <c r="L12" s="9"/>
      <c r="M12" s="9"/>
      <c r="N12" s="9"/>
      <c r="O12" s="9"/>
      <c r="P12" s="9"/>
    </row>
    <row r="13" spans="2:16">
      <c r="B13" s="40" t="s">
        <v>63</v>
      </c>
      <c r="C13" s="2" t="s">
        <v>64</v>
      </c>
      <c r="D13" s="2" t="s">
        <v>68</v>
      </c>
      <c r="E13" s="2">
        <v>3.1</v>
      </c>
      <c r="F13" s="19">
        <v>2108.7127974847208</v>
      </c>
      <c r="G13" s="19">
        <v>1642.290009988033</v>
      </c>
      <c r="H13" s="19">
        <v>1049.3405863635605</v>
      </c>
      <c r="I13" s="19">
        <v>994.72183315822326</v>
      </c>
      <c r="J13" s="33"/>
      <c r="O13" s="9"/>
    </row>
    <row r="14" spans="2:16">
      <c r="B14" s="40" t="s">
        <v>63</v>
      </c>
      <c r="C14" s="2" t="s">
        <v>64</v>
      </c>
      <c r="D14" s="2" t="s">
        <v>69</v>
      </c>
      <c r="E14" s="2">
        <v>3.1</v>
      </c>
      <c r="F14" s="19">
        <v>2246.8236261332349</v>
      </c>
      <c r="G14" s="19">
        <v>1759.6378358317488</v>
      </c>
      <c r="H14" s="19">
        <v>1132.1139977107703</v>
      </c>
      <c r="I14" s="19">
        <v>1048.6992159195158</v>
      </c>
      <c r="J14" s="33"/>
      <c r="O14" s="9"/>
    </row>
    <row r="15" spans="2:16">
      <c r="B15" s="40" t="s">
        <v>63</v>
      </c>
      <c r="C15" s="2" t="s">
        <v>70</v>
      </c>
      <c r="D15" s="2" t="s">
        <v>65</v>
      </c>
      <c r="E15" s="2">
        <v>12</v>
      </c>
      <c r="F15" s="19">
        <v>2050.1993916232755</v>
      </c>
      <c r="G15" s="19">
        <v>1542.6320670502657</v>
      </c>
      <c r="H15" s="19">
        <v>959.8269161265822</v>
      </c>
      <c r="I15" s="19">
        <v>891.34872251786499</v>
      </c>
      <c r="J15" s="33"/>
      <c r="L15" s="9"/>
      <c r="M15" s="9"/>
      <c r="N15" s="9"/>
      <c r="O15" s="9"/>
      <c r="P15" s="9"/>
    </row>
    <row r="16" spans="2:16">
      <c r="B16" s="40" t="s">
        <v>63</v>
      </c>
      <c r="C16" s="2" t="s">
        <v>70</v>
      </c>
      <c r="D16" s="2" t="s">
        <v>68</v>
      </c>
      <c r="E16" s="2">
        <v>12</v>
      </c>
      <c r="F16" s="19">
        <v>2135.544446041853</v>
      </c>
      <c r="G16" s="19">
        <v>1597.3772986089255</v>
      </c>
      <c r="H16" s="19">
        <v>972.50540682228893</v>
      </c>
      <c r="I16" s="19">
        <v>901.37097246070141</v>
      </c>
      <c r="J16" s="33"/>
      <c r="O16" s="9"/>
    </row>
    <row r="17" spans="2:15">
      <c r="B17" s="40" t="s">
        <v>63</v>
      </c>
      <c r="C17" s="2" t="s">
        <v>70</v>
      </c>
      <c r="D17" s="2" t="s">
        <v>69</v>
      </c>
      <c r="E17" s="2">
        <v>12</v>
      </c>
      <c r="F17" s="19">
        <v>2171.6433570821632</v>
      </c>
      <c r="G17" s="19">
        <v>1637.5767267817348</v>
      </c>
      <c r="H17" s="19">
        <v>1023.7831631317082</v>
      </c>
      <c r="I17" s="19">
        <v>951.4812697085971</v>
      </c>
      <c r="J17" s="33"/>
      <c r="O17" s="9"/>
    </row>
    <row r="18" spans="2:15">
      <c r="B18" s="40" t="s">
        <v>63</v>
      </c>
      <c r="C18" s="2" t="s">
        <v>64</v>
      </c>
      <c r="D18" s="2" t="s">
        <v>65</v>
      </c>
      <c r="E18" s="4" t="s">
        <v>159</v>
      </c>
      <c r="F18" s="19">
        <v>150.38404762276403</v>
      </c>
      <c r="G18" s="19">
        <v>178.72939623353963</v>
      </c>
      <c r="H18" s="19">
        <v>178.72939623353963</v>
      </c>
      <c r="I18" s="19">
        <v>180.11159522037602</v>
      </c>
      <c r="J18" s="33"/>
      <c r="O18" s="9"/>
    </row>
    <row r="19" spans="2:15">
      <c r="B19" s="40" t="s">
        <v>63</v>
      </c>
      <c r="C19" s="2" t="s">
        <v>64</v>
      </c>
      <c r="D19" s="2" t="s">
        <v>68</v>
      </c>
      <c r="E19" s="4" t="s">
        <v>159</v>
      </c>
      <c r="F19" s="19">
        <v>168.00458322837579</v>
      </c>
      <c r="G19" s="19">
        <v>196.53539826982473</v>
      </c>
      <c r="H19" s="19">
        <v>196.53539826982473</v>
      </c>
      <c r="I19" s="19">
        <v>204.17743975434266</v>
      </c>
      <c r="J19" s="33"/>
      <c r="O19" s="9"/>
    </row>
    <row r="20" spans="2:15">
      <c r="B20" s="40" t="s">
        <v>63</v>
      </c>
      <c r="C20" s="2" t="s">
        <v>64</v>
      </c>
      <c r="D20" s="2" t="s">
        <v>69</v>
      </c>
      <c r="E20" s="4" t="s">
        <v>159</v>
      </c>
      <c r="F20" s="19">
        <v>170.80928160362316</v>
      </c>
      <c r="G20" s="19">
        <v>201.17403766705394</v>
      </c>
      <c r="H20" s="19">
        <v>201.17403766705394</v>
      </c>
      <c r="I20" s="19">
        <v>202.98586884887376</v>
      </c>
      <c r="J20" s="33"/>
      <c r="O20" s="9"/>
    </row>
    <row r="21" spans="2:15">
      <c r="B21" s="40" t="s">
        <v>63</v>
      </c>
      <c r="C21" s="2" t="s">
        <v>70</v>
      </c>
      <c r="D21" s="2" t="s">
        <v>65</v>
      </c>
      <c r="E21" s="4" t="s">
        <v>159</v>
      </c>
      <c r="F21" s="19">
        <v>99.019932732467126</v>
      </c>
      <c r="G21" s="19">
        <v>101.19797317121261</v>
      </c>
      <c r="H21" s="19">
        <v>101.19797317121261</v>
      </c>
      <c r="I21" s="19">
        <v>102.96188837224064</v>
      </c>
      <c r="J21" s="33"/>
      <c r="O21" s="9"/>
    </row>
    <row r="22" spans="2:15">
      <c r="B22" s="40" t="s">
        <v>63</v>
      </c>
      <c r="C22" s="2" t="s">
        <v>70</v>
      </c>
      <c r="D22" s="2" t="s">
        <v>68</v>
      </c>
      <c r="E22" s="4" t="s">
        <v>159</v>
      </c>
      <c r="F22" s="19">
        <v>130.38649111959694</v>
      </c>
      <c r="G22" s="19">
        <v>131.39660207908494</v>
      </c>
      <c r="H22" s="19">
        <v>131.39660207908494</v>
      </c>
      <c r="I22" s="19">
        <v>140.5979280427191</v>
      </c>
      <c r="J22" s="33"/>
      <c r="O22" s="9"/>
    </row>
    <row r="23" spans="2:15" ht="13.5" thickBot="1">
      <c r="B23" s="42" t="s">
        <v>63</v>
      </c>
      <c r="C23" s="27" t="s">
        <v>70</v>
      </c>
      <c r="D23" s="27" t="s">
        <v>69</v>
      </c>
      <c r="E23" s="28" t="s">
        <v>159</v>
      </c>
      <c r="F23" s="29">
        <v>116.58353148845229</v>
      </c>
      <c r="G23" s="29">
        <v>119.36728340621777</v>
      </c>
      <c r="H23" s="29">
        <v>119.36728340621777</v>
      </c>
      <c r="I23" s="29">
        <v>121.63561502434121</v>
      </c>
      <c r="J23" s="43"/>
      <c r="O23" s="9"/>
    </row>
    <row r="24" spans="2:15">
      <c r="B24" s="39" t="s">
        <v>130</v>
      </c>
      <c r="C24" s="30" t="s">
        <v>64</v>
      </c>
      <c r="D24" s="30" t="s">
        <v>65</v>
      </c>
      <c r="E24" s="30">
        <v>3.1</v>
      </c>
      <c r="F24" s="31">
        <v>2101.5782779925307</v>
      </c>
      <c r="G24" s="31">
        <v>1654.4513397326032</v>
      </c>
      <c r="H24" s="31">
        <v>1062.9246983352257</v>
      </c>
      <c r="I24" s="31">
        <v>984.36705629452604</v>
      </c>
      <c r="J24" s="32"/>
      <c r="O24" s="9"/>
    </row>
    <row r="25" spans="2:15">
      <c r="B25" s="40" t="s">
        <v>130</v>
      </c>
      <c r="C25" s="2" t="s">
        <v>64</v>
      </c>
      <c r="D25" s="2" t="s">
        <v>68</v>
      </c>
      <c r="E25" s="2">
        <v>3.1</v>
      </c>
      <c r="F25" s="19">
        <v>2089.2294260457315</v>
      </c>
      <c r="G25" s="19">
        <v>1638.6699495533917</v>
      </c>
      <c r="H25" s="19">
        <v>1050.0002772552089</v>
      </c>
      <c r="I25" s="19">
        <v>995.57149251304963</v>
      </c>
      <c r="J25" s="33"/>
      <c r="O25" s="9"/>
    </row>
    <row r="26" spans="2:15">
      <c r="B26" s="40" t="s">
        <v>130</v>
      </c>
      <c r="C26" s="2" t="s">
        <v>64</v>
      </c>
      <c r="D26" s="2" t="s">
        <v>69</v>
      </c>
      <c r="E26" s="2">
        <v>3.1</v>
      </c>
      <c r="F26" s="19">
        <v>2225.9131351737051</v>
      </c>
      <c r="G26" s="19">
        <v>1755.5130356052184</v>
      </c>
      <c r="H26" s="19">
        <v>1132.5185334910398</v>
      </c>
      <c r="I26" s="19">
        <v>1049.5992314220709</v>
      </c>
      <c r="J26" s="33"/>
      <c r="O26" s="9"/>
    </row>
    <row r="27" spans="2:15">
      <c r="B27" s="40" t="s">
        <v>130</v>
      </c>
      <c r="C27" s="2" t="s">
        <v>70</v>
      </c>
      <c r="D27" s="2" t="s">
        <v>65</v>
      </c>
      <c r="E27" s="2">
        <v>12</v>
      </c>
      <c r="F27" s="19">
        <v>2035.6646757649653</v>
      </c>
      <c r="G27" s="19">
        <v>1533.1683506595266</v>
      </c>
      <c r="H27" s="19">
        <v>950.36319973584261</v>
      </c>
      <c r="I27" s="19">
        <v>881.93579024953442</v>
      </c>
      <c r="J27" s="33"/>
      <c r="O27" s="9"/>
    </row>
    <row r="28" spans="2:15">
      <c r="B28" s="40" t="s">
        <v>130</v>
      </c>
      <c r="C28" s="2" t="s">
        <v>70</v>
      </c>
      <c r="D28" s="2" t="s">
        <v>68</v>
      </c>
      <c r="E28" s="2">
        <v>12</v>
      </c>
      <c r="F28" s="19">
        <v>2126.8711674971646</v>
      </c>
      <c r="G28" s="19">
        <v>1591.693975242034</v>
      </c>
      <c r="H28" s="19">
        <v>966.82208345539743</v>
      </c>
      <c r="I28" s="19">
        <v>895.71814874397444</v>
      </c>
      <c r="J28" s="33"/>
      <c r="O28" s="9"/>
    </row>
    <row r="29" spans="2:15">
      <c r="B29" s="40" t="s">
        <v>130</v>
      </c>
      <c r="C29" s="2" t="s">
        <v>70</v>
      </c>
      <c r="D29" s="2" t="s">
        <v>69</v>
      </c>
      <c r="E29" s="2">
        <v>12</v>
      </c>
      <c r="F29" s="19">
        <v>2156.3247633065498</v>
      </c>
      <c r="G29" s="19">
        <v>1627.6026186938591</v>
      </c>
      <c r="H29" s="19">
        <v>1013.8090550438324</v>
      </c>
      <c r="I29" s="19">
        <v>941.56064599275612</v>
      </c>
      <c r="J29" s="33"/>
      <c r="O29" s="9"/>
    </row>
    <row r="30" spans="2:15">
      <c r="B30" s="40" t="s">
        <v>130</v>
      </c>
      <c r="C30" s="2" t="s">
        <v>64</v>
      </c>
      <c r="D30" s="2" t="s">
        <v>65</v>
      </c>
      <c r="E30" s="4" t="s">
        <v>159</v>
      </c>
      <c r="F30" s="19">
        <v>173.57237550342771</v>
      </c>
      <c r="G30" s="19">
        <v>198.25247228790485</v>
      </c>
      <c r="H30" s="19">
        <v>198.25247228790485</v>
      </c>
      <c r="I30" s="19">
        <v>199.73021108553897</v>
      </c>
      <c r="J30" s="33"/>
      <c r="O30" s="9"/>
    </row>
    <row r="31" spans="2:15">
      <c r="B31" s="40" t="s">
        <v>130</v>
      </c>
      <c r="C31" s="2" t="s">
        <v>64</v>
      </c>
      <c r="D31" s="2" t="s">
        <v>68</v>
      </c>
      <c r="E31" s="4" t="s">
        <v>159</v>
      </c>
      <c r="F31" s="19">
        <v>191.07929818705122</v>
      </c>
      <c r="G31" s="19">
        <v>215.96281957374177</v>
      </c>
      <c r="H31" s="19">
        <v>215.96281957374177</v>
      </c>
      <c r="I31" s="19">
        <v>223.697488061461</v>
      </c>
      <c r="J31" s="33"/>
      <c r="O31" s="9"/>
    </row>
    <row r="32" spans="2:15">
      <c r="B32" s="40" t="s">
        <v>130</v>
      </c>
      <c r="C32" s="2" t="s">
        <v>64</v>
      </c>
      <c r="D32" s="2" t="s">
        <v>69</v>
      </c>
      <c r="E32" s="4" t="s">
        <v>159</v>
      </c>
      <c r="F32" s="19">
        <v>195.2489900490126</v>
      </c>
      <c r="G32" s="19">
        <v>221.75069542268827</v>
      </c>
      <c r="H32" s="19">
        <v>221.75069542268827</v>
      </c>
      <c r="I32" s="19">
        <v>223.64986473262414</v>
      </c>
      <c r="J32" s="33"/>
      <c r="O32" s="9"/>
    </row>
    <row r="33" spans="2:15">
      <c r="B33" s="40" t="s">
        <v>130</v>
      </c>
      <c r="C33" s="2" t="s">
        <v>70</v>
      </c>
      <c r="D33" s="2" t="s">
        <v>65</v>
      </c>
      <c r="E33" s="4" t="s">
        <v>159</v>
      </c>
      <c r="F33" s="19">
        <v>99.019932732467126</v>
      </c>
      <c r="G33" s="19">
        <v>101.19797317121261</v>
      </c>
      <c r="H33" s="19">
        <v>101.19797317121261</v>
      </c>
      <c r="I33" s="19">
        <v>102.9744982075033</v>
      </c>
      <c r="J33" s="33"/>
      <c r="O33" s="9"/>
    </row>
    <row r="34" spans="2:15">
      <c r="B34" s="40" t="s">
        <v>130</v>
      </c>
      <c r="C34" s="2" t="s">
        <v>70</v>
      </c>
      <c r="D34" s="2" t="s">
        <v>68</v>
      </c>
      <c r="E34" s="4" t="s">
        <v>159</v>
      </c>
      <c r="F34" s="19">
        <v>130.38649111959694</v>
      </c>
      <c r="G34" s="19">
        <v>131.39660207908494</v>
      </c>
      <c r="H34" s="19">
        <v>131.39660207908494</v>
      </c>
      <c r="I34" s="19">
        <v>140.60799983636534</v>
      </c>
      <c r="J34" s="33"/>
      <c r="O34" s="9"/>
    </row>
    <row r="35" spans="2:15" ht="13.5" thickBot="1">
      <c r="B35" s="42" t="s">
        <v>130</v>
      </c>
      <c r="C35" s="27" t="s">
        <v>70</v>
      </c>
      <c r="D35" s="27" t="s">
        <v>69</v>
      </c>
      <c r="E35" s="28" t="s">
        <v>159</v>
      </c>
      <c r="F35" s="29">
        <v>116.58353148845229</v>
      </c>
      <c r="G35" s="29">
        <v>119.36728340621777</v>
      </c>
      <c r="H35" s="29">
        <v>119.36728340621777</v>
      </c>
      <c r="I35" s="29">
        <v>121.6493765426298</v>
      </c>
      <c r="J35" s="43"/>
      <c r="O35" s="9"/>
    </row>
    <row r="36" spans="2:15">
      <c r="B36" s="39" t="s">
        <v>132</v>
      </c>
      <c r="C36" s="30" t="s">
        <v>64</v>
      </c>
      <c r="D36" s="30" t="s">
        <v>65</v>
      </c>
      <c r="E36" s="30">
        <v>3.1</v>
      </c>
      <c r="F36" s="31">
        <v>2133.7500018384294</v>
      </c>
      <c r="G36" s="31">
        <v>1662.4651383650025</v>
      </c>
      <c r="H36" s="31">
        <v>1057.2258839395918</v>
      </c>
      <c r="I36" s="31">
        <v>977.72279828923627</v>
      </c>
      <c r="J36" s="32"/>
      <c r="O36" s="9"/>
    </row>
    <row r="37" spans="2:15">
      <c r="B37" s="40" t="s">
        <v>132</v>
      </c>
      <c r="C37" s="2" t="s">
        <v>64</v>
      </c>
      <c r="D37" s="2" t="s">
        <v>68</v>
      </c>
      <c r="E37" s="2">
        <v>3.1</v>
      </c>
      <c r="F37" s="19">
        <v>2120.8602322237725</v>
      </c>
      <c r="G37" s="19">
        <v>1646.2603793478017</v>
      </c>
      <c r="H37" s="19">
        <v>1043.9443239709028</v>
      </c>
      <c r="I37" s="19">
        <v>988.96050577675499</v>
      </c>
      <c r="J37" s="33"/>
      <c r="O37" s="9"/>
    </row>
    <row r="38" spans="2:15">
      <c r="B38" s="40" t="s">
        <v>132</v>
      </c>
      <c r="C38" s="2" t="s">
        <v>64</v>
      </c>
      <c r="D38" s="2" t="s">
        <v>69</v>
      </c>
      <c r="E38" s="2">
        <v>3.1</v>
      </c>
      <c r="F38" s="19">
        <v>2259.7925582170924</v>
      </c>
      <c r="G38" s="19">
        <v>1763.9398011235908</v>
      </c>
      <c r="H38" s="19">
        <v>1126.5032014304338</v>
      </c>
      <c r="I38" s="19">
        <v>1042.588509649672</v>
      </c>
      <c r="J38" s="33"/>
      <c r="O38" s="9"/>
    </row>
    <row r="39" spans="2:15">
      <c r="B39" s="40" t="s">
        <v>132</v>
      </c>
      <c r="C39" s="2" t="s">
        <v>70</v>
      </c>
      <c r="D39" s="2" t="s">
        <v>65</v>
      </c>
      <c r="E39" s="2">
        <v>12</v>
      </c>
      <c r="F39" s="19">
        <v>2040.6388283566421</v>
      </c>
      <c r="G39" s="19">
        <v>1534.2175277860943</v>
      </c>
      <c r="H39" s="19">
        <v>951.41237686241072</v>
      </c>
      <c r="I39" s="19">
        <v>882.97933720986418</v>
      </c>
      <c r="J39" s="33"/>
      <c r="O39" s="9"/>
    </row>
    <row r="40" spans="2:15">
      <c r="B40" s="40" t="s">
        <v>132</v>
      </c>
      <c r="C40" s="2" t="s">
        <v>70</v>
      </c>
      <c r="D40" s="2" t="s">
        <v>68</v>
      </c>
      <c r="E40" s="2">
        <v>12</v>
      </c>
      <c r="F40" s="19">
        <v>2129.6380936324913</v>
      </c>
      <c r="G40" s="19">
        <v>1592.7383969431512</v>
      </c>
      <c r="H40" s="19">
        <v>967.86650515651445</v>
      </c>
      <c r="I40" s="19">
        <v>896.75696546631798</v>
      </c>
      <c r="J40" s="33"/>
      <c r="O40" s="9"/>
    </row>
    <row r="41" spans="2:15">
      <c r="B41" s="40" t="s">
        <v>132</v>
      </c>
      <c r="C41" s="2" t="s">
        <v>70</v>
      </c>
      <c r="D41" s="2" t="s">
        <v>69</v>
      </c>
      <c r="E41" s="2">
        <v>12</v>
      </c>
      <c r="F41" s="19">
        <v>2161.5671790285087</v>
      </c>
      <c r="G41" s="19">
        <v>1628.7083794364314</v>
      </c>
      <c r="H41" s="19">
        <v>1014.9148157864045</v>
      </c>
      <c r="I41" s="19">
        <v>942.66047720667791</v>
      </c>
      <c r="J41" s="33"/>
      <c r="O41" s="9"/>
    </row>
    <row r="42" spans="2:15">
      <c r="B42" s="40" t="s">
        <v>132</v>
      </c>
      <c r="C42" s="2" t="s">
        <v>64</v>
      </c>
      <c r="D42" s="2" t="s">
        <v>65</v>
      </c>
      <c r="E42" s="4" t="s">
        <v>159</v>
      </c>
      <c r="F42" s="19">
        <v>172.22595646519559</v>
      </c>
      <c r="G42" s="19">
        <v>193.27820195221409</v>
      </c>
      <c r="H42" s="19">
        <v>193.27820195221409</v>
      </c>
      <c r="I42" s="19">
        <v>194.74531884044006</v>
      </c>
      <c r="J42" s="33"/>
      <c r="O42" s="9"/>
    </row>
    <row r="43" spans="2:15">
      <c r="B43" s="40" t="s">
        <v>132</v>
      </c>
      <c r="C43" s="2" t="s">
        <v>64</v>
      </c>
      <c r="D43" s="2" t="s">
        <v>68</v>
      </c>
      <c r="E43" s="4" t="s">
        <v>159</v>
      </c>
      <c r="F43" s="19">
        <v>189.7394760281604</v>
      </c>
      <c r="G43" s="19">
        <v>211.01292104228398</v>
      </c>
      <c r="H43" s="19">
        <v>211.01292104228398</v>
      </c>
      <c r="I43" s="19">
        <v>218.73896228197998</v>
      </c>
      <c r="J43" s="33"/>
      <c r="O43" s="9"/>
    </row>
    <row r="44" spans="2:15">
      <c r="B44" s="40" t="s">
        <v>132</v>
      </c>
      <c r="C44" s="2" t="s">
        <v>64</v>
      </c>
      <c r="D44" s="2" t="s">
        <v>69</v>
      </c>
      <c r="E44" s="4" t="s">
        <v>159</v>
      </c>
      <c r="F44" s="19">
        <v>193.8299102037964</v>
      </c>
      <c r="G44" s="19">
        <v>216.50798377230632</v>
      </c>
      <c r="H44" s="19">
        <v>216.50798377230632</v>
      </c>
      <c r="I44" s="19">
        <v>218.39913510606814</v>
      </c>
      <c r="J44" s="33"/>
      <c r="O44" s="9"/>
    </row>
    <row r="45" spans="2:15">
      <c r="B45" s="40" t="s">
        <v>132</v>
      </c>
      <c r="C45" s="2" t="s">
        <v>70</v>
      </c>
      <c r="D45" s="2" t="s">
        <v>65</v>
      </c>
      <c r="E45" s="4" t="s">
        <v>159</v>
      </c>
      <c r="F45" s="19">
        <v>99.019932732467126</v>
      </c>
      <c r="G45" s="19">
        <v>101.19797317121261</v>
      </c>
      <c r="H45" s="19">
        <v>101.19797317121261</v>
      </c>
      <c r="I45" s="19">
        <v>102.97308668377005</v>
      </c>
      <c r="J45" s="33"/>
      <c r="O45" s="9"/>
    </row>
    <row r="46" spans="2:15">
      <c r="B46" s="40" t="s">
        <v>132</v>
      </c>
      <c r="C46" s="2" t="s">
        <v>70</v>
      </c>
      <c r="D46" s="2" t="s">
        <v>68</v>
      </c>
      <c r="E46" s="4" t="s">
        <v>159</v>
      </c>
      <c r="F46" s="19">
        <v>130.38649111959694</v>
      </c>
      <c r="G46" s="19">
        <v>131.39660207908494</v>
      </c>
      <c r="H46" s="19">
        <v>131.39660207908494</v>
      </c>
      <c r="I46" s="19">
        <v>140.6061392026343</v>
      </c>
      <c r="J46" s="33"/>
      <c r="O46" s="9"/>
    </row>
    <row r="47" spans="2:15" ht="13.5" thickBot="1">
      <c r="B47" s="42" t="s">
        <v>132</v>
      </c>
      <c r="C47" s="27" t="s">
        <v>70</v>
      </c>
      <c r="D47" s="27" t="s">
        <v>69</v>
      </c>
      <c r="E47" s="28" t="s">
        <v>159</v>
      </c>
      <c r="F47" s="29">
        <v>116.58353148845229</v>
      </c>
      <c r="G47" s="29">
        <v>119.36728340621777</v>
      </c>
      <c r="H47" s="29">
        <v>119.36728340621777</v>
      </c>
      <c r="I47" s="29">
        <v>121.6478363093229</v>
      </c>
      <c r="J47" s="43"/>
      <c r="O47" s="9"/>
    </row>
    <row r="48" spans="2:15">
      <c r="B48" s="39" t="s">
        <v>134</v>
      </c>
      <c r="C48" s="30" t="s">
        <v>64</v>
      </c>
      <c r="D48" s="30" t="s">
        <v>65</v>
      </c>
      <c r="E48" s="30">
        <v>3.1</v>
      </c>
      <c r="F48" s="31">
        <v>2131.997186637303</v>
      </c>
      <c r="G48" s="31">
        <v>1679.950066771406</v>
      </c>
      <c r="H48" s="31">
        <v>1089.8063399593966</v>
      </c>
      <c r="I48" s="31">
        <v>1011.3714900904931</v>
      </c>
      <c r="J48" s="32"/>
      <c r="O48" s="9"/>
    </row>
    <row r="49" spans="2:15">
      <c r="B49" s="40" t="s">
        <v>134</v>
      </c>
      <c r="C49" s="2" t="s">
        <v>64</v>
      </c>
      <c r="D49" s="2" t="s">
        <v>68</v>
      </c>
      <c r="E49" s="2">
        <v>3.1</v>
      </c>
      <c r="F49" s="19">
        <v>2119.3393603639106</v>
      </c>
      <c r="G49" s="19">
        <v>1663.8829227242877</v>
      </c>
      <c r="H49" s="19">
        <v>1076.5894882978109</v>
      </c>
      <c r="I49" s="19">
        <v>1022.4433300481538</v>
      </c>
      <c r="J49" s="33"/>
      <c r="O49" s="9"/>
    </row>
    <row r="50" spans="2:15">
      <c r="B50" s="40" t="s">
        <v>134</v>
      </c>
      <c r="C50" s="2" t="s">
        <v>64</v>
      </c>
      <c r="D50" s="2" t="s">
        <v>69</v>
      </c>
      <c r="E50" s="2">
        <v>3.1</v>
      </c>
      <c r="F50" s="19">
        <v>2257.9681910675336</v>
      </c>
      <c r="G50" s="19">
        <v>1782.3921499830599</v>
      </c>
      <c r="H50" s="19">
        <v>1160.8541025900665</v>
      </c>
      <c r="I50" s="19">
        <v>1078.064136270938</v>
      </c>
      <c r="J50" s="33"/>
      <c r="O50" s="9"/>
    </row>
    <row r="51" spans="2:15">
      <c r="B51" s="40" t="s">
        <v>134</v>
      </c>
      <c r="C51" s="2" t="s">
        <v>70</v>
      </c>
      <c r="D51" s="2" t="s">
        <v>65</v>
      </c>
      <c r="E51" s="2">
        <v>12</v>
      </c>
      <c r="F51" s="19">
        <v>2044.4456369678624</v>
      </c>
      <c r="G51" s="19">
        <v>1536.9725313697252</v>
      </c>
      <c r="H51" s="19">
        <v>954.16738044604165</v>
      </c>
      <c r="I51" s="19">
        <v>885.71955703556603</v>
      </c>
      <c r="J51" s="33"/>
      <c r="O51" s="9"/>
    </row>
    <row r="52" spans="2:15">
      <c r="B52" s="40" t="s">
        <v>134</v>
      </c>
      <c r="C52" s="2" t="s">
        <v>70</v>
      </c>
      <c r="D52" s="2" t="s">
        <v>68</v>
      </c>
      <c r="E52" s="2">
        <v>12</v>
      </c>
      <c r="F52" s="19">
        <v>2132.3614623111521</v>
      </c>
      <c r="G52" s="19">
        <v>1593.81930495556</v>
      </c>
      <c r="H52" s="19">
        <v>968.94741316892328</v>
      </c>
      <c r="I52" s="19">
        <v>897.83207287813707</v>
      </c>
      <c r="J52" s="33"/>
      <c r="O52" s="9"/>
    </row>
    <row r="53" spans="2:15">
      <c r="B53" s="40" t="s">
        <v>134</v>
      </c>
      <c r="C53" s="2" t="s">
        <v>70</v>
      </c>
      <c r="D53" s="2" t="s">
        <v>69</v>
      </c>
      <c r="E53" s="2">
        <v>12</v>
      </c>
      <c r="F53" s="19">
        <v>2165.579294247359</v>
      </c>
      <c r="G53" s="19">
        <v>1631.6119642852448</v>
      </c>
      <c r="H53" s="19">
        <v>1017.818400635218</v>
      </c>
      <c r="I53" s="19">
        <v>945.54849222840892</v>
      </c>
      <c r="J53" s="33"/>
      <c r="O53" s="9"/>
    </row>
    <row r="54" spans="2:15">
      <c r="B54" s="40" t="s">
        <v>134</v>
      </c>
      <c r="C54" s="2" t="s">
        <v>64</v>
      </c>
      <c r="D54" s="2" t="s">
        <v>65</v>
      </c>
      <c r="E54" s="4" t="s">
        <v>159</v>
      </c>
      <c r="F54" s="19">
        <v>177.53683156044443</v>
      </c>
      <c r="G54" s="19">
        <v>205.02196800790503</v>
      </c>
      <c r="H54" s="19">
        <v>205.02196800790503</v>
      </c>
      <c r="I54" s="19">
        <v>206.47566709918473</v>
      </c>
      <c r="J54" s="33"/>
      <c r="O54" s="9"/>
    </row>
    <row r="55" spans="2:15">
      <c r="B55" s="40" t="s">
        <v>134</v>
      </c>
      <c r="C55" s="2" t="s">
        <v>64</v>
      </c>
      <c r="D55" s="2" t="s">
        <v>68</v>
      </c>
      <c r="E55" s="4" t="s">
        <v>159</v>
      </c>
      <c r="F55" s="19">
        <v>195.02433009934094</v>
      </c>
      <c r="G55" s="19">
        <v>222.69914765038735</v>
      </c>
      <c r="H55" s="19">
        <v>222.69914765038735</v>
      </c>
      <c r="I55" s="19">
        <v>230.40391133905817</v>
      </c>
      <c r="J55" s="33"/>
      <c r="O55" s="9"/>
    </row>
    <row r="56" spans="2:15">
      <c r="B56" s="40" t="s">
        <v>134</v>
      </c>
      <c r="C56" s="2" t="s">
        <v>64</v>
      </c>
      <c r="D56" s="2" t="s">
        <v>69</v>
      </c>
      <c r="E56" s="4" t="s">
        <v>159</v>
      </c>
      <c r="F56" s="19">
        <v>199.42739181548239</v>
      </c>
      <c r="G56" s="19">
        <v>228.88551353335833</v>
      </c>
      <c r="H56" s="19">
        <v>228.88551353335833</v>
      </c>
      <c r="I56" s="19">
        <v>230.75583318858463</v>
      </c>
      <c r="J56" s="33"/>
      <c r="O56" s="9"/>
    </row>
    <row r="57" spans="2:15">
      <c r="B57" s="40" t="s">
        <v>134</v>
      </c>
      <c r="C57" s="2" t="s">
        <v>70</v>
      </c>
      <c r="D57" s="2" t="s">
        <v>65</v>
      </c>
      <c r="E57" s="4" t="s">
        <v>159</v>
      </c>
      <c r="F57" s="19">
        <v>99.019932732467126</v>
      </c>
      <c r="G57" s="19">
        <v>101.19797317121261</v>
      </c>
      <c r="H57" s="19">
        <v>101.19797317121261</v>
      </c>
      <c r="I57" s="19">
        <v>102.96939640454148</v>
      </c>
      <c r="J57" s="33"/>
      <c r="O57" s="9"/>
    </row>
    <row r="58" spans="2:15">
      <c r="B58" s="40" t="s">
        <v>134</v>
      </c>
      <c r="C58" s="2" t="s">
        <v>70</v>
      </c>
      <c r="D58" s="2" t="s">
        <v>68</v>
      </c>
      <c r="E58" s="4" t="s">
        <v>159</v>
      </c>
      <c r="F58" s="19">
        <v>130.38649111959694</v>
      </c>
      <c r="G58" s="19">
        <v>131.39660207908494</v>
      </c>
      <c r="H58" s="19">
        <v>131.39660207908494</v>
      </c>
      <c r="I58" s="19">
        <v>140.60421820765259</v>
      </c>
      <c r="J58" s="33"/>
      <c r="O58" s="9"/>
    </row>
    <row r="59" spans="2:15" ht="13.5" thickBot="1">
      <c r="B59" s="42" t="s">
        <v>134</v>
      </c>
      <c r="C59" s="27" t="s">
        <v>70</v>
      </c>
      <c r="D59" s="27" t="s">
        <v>69</v>
      </c>
      <c r="E59" s="28" t="s">
        <v>159</v>
      </c>
      <c r="F59" s="29">
        <v>116.58353148845229</v>
      </c>
      <c r="G59" s="29">
        <v>119.36728340621777</v>
      </c>
      <c r="H59" s="29">
        <v>119.36728340621777</v>
      </c>
      <c r="I59" s="29">
        <v>121.64380928496598</v>
      </c>
      <c r="J59" s="43"/>
      <c r="O59" s="9"/>
    </row>
    <row r="60" spans="2:15">
      <c r="B60" s="39" t="s">
        <v>136</v>
      </c>
      <c r="C60" s="30" t="s">
        <v>64</v>
      </c>
      <c r="D60" s="30" t="s">
        <v>65</v>
      </c>
      <c r="E60" s="30">
        <v>3.1</v>
      </c>
      <c r="F60" s="31">
        <v>2153.4874729811031</v>
      </c>
      <c r="G60" s="31">
        <v>1675.6500098662395</v>
      </c>
      <c r="H60" s="31">
        <v>1066.8375471141412</v>
      </c>
      <c r="I60" s="31">
        <v>985.98467204740371</v>
      </c>
      <c r="J60" s="32"/>
      <c r="O60" s="9"/>
    </row>
    <row r="61" spans="2:15">
      <c r="B61" s="40" t="s">
        <v>136</v>
      </c>
      <c r="C61" s="2" t="s">
        <v>64</v>
      </c>
      <c r="D61" s="2" t="s">
        <v>68</v>
      </c>
      <c r="E61" s="2">
        <v>3.1</v>
      </c>
      <c r="F61" s="19">
        <v>2140.4107821519888</v>
      </c>
      <c r="G61" s="19">
        <v>1659.2903472354901</v>
      </c>
      <c r="H61" s="19">
        <v>1053.4183412539485</v>
      </c>
      <c r="I61" s="19">
        <v>997.18209738466237</v>
      </c>
      <c r="J61" s="33"/>
      <c r="O61" s="9"/>
    </row>
    <row r="62" spans="2:15">
      <c r="B62" s="40" t="s">
        <v>136</v>
      </c>
      <c r="C62" s="2" t="s">
        <v>64</v>
      </c>
      <c r="D62" s="2" t="s">
        <v>69</v>
      </c>
      <c r="E62" s="2">
        <v>3.1</v>
      </c>
      <c r="F62" s="19">
        <v>2280.5890055923487</v>
      </c>
      <c r="G62" s="19">
        <v>1777.8309935185173</v>
      </c>
      <c r="H62" s="19">
        <v>1136.6311016809159</v>
      </c>
      <c r="I62" s="19">
        <v>1051.2940679734563</v>
      </c>
      <c r="J62" s="33"/>
      <c r="O62" s="9"/>
    </row>
    <row r="63" spans="2:15">
      <c r="B63" s="40" t="s">
        <v>136</v>
      </c>
      <c r="C63" s="2" t="s">
        <v>70</v>
      </c>
      <c r="D63" s="2" t="s">
        <v>65</v>
      </c>
      <c r="E63" s="2">
        <v>12</v>
      </c>
      <c r="F63" s="19">
        <v>2065.0653831951704</v>
      </c>
      <c r="G63" s="19">
        <v>1553.4130503545998</v>
      </c>
      <c r="H63" s="19">
        <v>970.60789943091595</v>
      </c>
      <c r="I63" s="19">
        <v>902.07185321707504</v>
      </c>
      <c r="J63" s="33"/>
      <c r="O63" s="9"/>
    </row>
    <row r="64" spans="2:15">
      <c r="B64" s="40" t="s">
        <v>136</v>
      </c>
      <c r="C64" s="2" t="s">
        <v>70</v>
      </c>
      <c r="D64" s="2" t="s">
        <v>68</v>
      </c>
      <c r="E64" s="2">
        <v>12</v>
      </c>
      <c r="F64" s="19">
        <v>2150.4012337288054</v>
      </c>
      <c r="G64" s="19">
        <v>1609.5562861952217</v>
      </c>
      <c r="H64" s="19">
        <v>984.68439440858492</v>
      </c>
      <c r="I64" s="19">
        <v>913.48460163232926</v>
      </c>
      <c r="J64" s="33"/>
      <c r="O64" s="9"/>
    </row>
    <row r="65" spans="2:15">
      <c r="B65" s="40" t="s">
        <v>136</v>
      </c>
      <c r="C65" s="2" t="s">
        <v>70</v>
      </c>
      <c r="D65" s="2" t="s">
        <v>69</v>
      </c>
      <c r="E65" s="2">
        <v>12</v>
      </c>
      <c r="F65" s="19">
        <v>2187.3110927421858</v>
      </c>
      <c r="G65" s="19">
        <v>1648.939143863066</v>
      </c>
      <c r="H65" s="19">
        <v>1035.1455802130392</v>
      </c>
      <c r="I65" s="19">
        <v>962.78275809607396</v>
      </c>
      <c r="J65" s="33"/>
      <c r="O65" s="9"/>
    </row>
    <row r="66" spans="2:15">
      <c r="B66" s="40" t="s">
        <v>136</v>
      </c>
      <c r="C66" s="2" t="s">
        <v>64</v>
      </c>
      <c r="D66" s="2" t="s">
        <v>65</v>
      </c>
      <c r="E66" s="4" t="s">
        <v>159</v>
      </c>
      <c r="F66" s="19">
        <v>154.3859042086205</v>
      </c>
      <c r="G66" s="19">
        <v>172.40870685961676</v>
      </c>
      <c r="H66" s="19">
        <v>172.40870685961676</v>
      </c>
      <c r="I66" s="19">
        <v>173.75517456262185</v>
      </c>
      <c r="J66" s="33"/>
      <c r="O66" s="9"/>
    </row>
    <row r="67" spans="2:15">
      <c r="B67" s="40" t="s">
        <v>136</v>
      </c>
      <c r="C67" s="2" t="s">
        <v>64</v>
      </c>
      <c r="D67" s="2" t="s">
        <v>68</v>
      </c>
      <c r="E67" s="4" t="s">
        <v>159</v>
      </c>
      <c r="F67" s="19">
        <v>171.98683242285688</v>
      </c>
      <c r="G67" s="19">
        <v>190.24567757947611</v>
      </c>
      <c r="H67" s="19">
        <v>190.24567757947611</v>
      </c>
      <c r="I67" s="19">
        <v>197.85242908211396</v>
      </c>
      <c r="J67" s="33"/>
      <c r="O67" s="9"/>
    </row>
    <row r="68" spans="2:15">
      <c r="B68" s="40" t="s">
        <v>136</v>
      </c>
      <c r="C68" s="2" t="s">
        <v>64</v>
      </c>
      <c r="D68" s="2" t="s">
        <v>69</v>
      </c>
      <c r="E68" s="4" t="s">
        <v>159</v>
      </c>
      <c r="F68" s="19">
        <v>175.02710225468229</v>
      </c>
      <c r="G68" s="19">
        <v>194.51224617145584</v>
      </c>
      <c r="H68" s="19">
        <v>194.51224617145584</v>
      </c>
      <c r="I68" s="19">
        <v>196.29078902304278</v>
      </c>
      <c r="J68" s="33"/>
      <c r="O68" s="9"/>
    </row>
    <row r="69" spans="2:15">
      <c r="B69" s="40" t="s">
        <v>136</v>
      </c>
      <c r="C69" s="2" t="s">
        <v>70</v>
      </c>
      <c r="D69" s="2" t="s">
        <v>65</v>
      </c>
      <c r="E69" s="4" t="s">
        <v>159</v>
      </c>
      <c r="F69" s="19">
        <v>99.019932732467126</v>
      </c>
      <c r="G69" s="19">
        <v>101.19797317121261</v>
      </c>
      <c r="H69" s="19">
        <v>101.19797317121261</v>
      </c>
      <c r="I69" s="19">
        <v>102.94785129223298</v>
      </c>
      <c r="J69" s="33"/>
      <c r="O69" s="9"/>
    </row>
    <row r="70" spans="2:15">
      <c r="B70" s="40" t="s">
        <v>136</v>
      </c>
      <c r="C70" s="2" t="s">
        <v>70</v>
      </c>
      <c r="D70" s="2" t="s">
        <v>68</v>
      </c>
      <c r="E70" s="4" t="s">
        <v>159</v>
      </c>
      <c r="F70" s="19">
        <v>130.38649111959694</v>
      </c>
      <c r="G70" s="19">
        <v>131.39660207908494</v>
      </c>
      <c r="H70" s="19">
        <v>131.39660207908494</v>
      </c>
      <c r="I70" s="19">
        <v>140.57677421860407</v>
      </c>
      <c r="J70" s="33"/>
      <c r="O70" s="9"/>
    </row>
    <row r="71" spans="2:15" ht="13.5" thickBot="1">
      <c r="B71" s="42" t="s">
        <v>136</v>
      </c>
      <c r="C71" s="27" t="s">
        <v>70</v>
      </c>
      <c r="D71" s="27" t="s">
        <v>69</v>
      </c>
      <c r="E71" s="28" t="s">
        <v>159</v>
      </c>
      <c r="F71" s="29">
        <v>116.58353148845229</v>
      </c>
      <c r="G71" s="29">
        <v>119.36728340621777</v>
      </c>
      <c r="H71" s="29">
        <v>119.36728340621777</v>
      </c>
      <c r="I71" s="29">
        <v>121.62029098717083</v>
      </c>
      <c r="J71" s="43"/>
      <c r="O71" s="9"/>
    </row>
    <row r="72" spans="2:15">
      <c r="B72" s="39" t="s">
        <v>138</v>
      </c>
      <c r="C72" s="30" t="s">
        <v>64</v>
      </c>
      <c r="D72" s="30" t="s">
        <v>65</v>
      </c>
      <c r="E72" s="30">
        <v>3.1</v>
      </c>
      <c r="F72" s="31">
        <v>2164.4244707755993</v>
      </c>
      <c r="G72" s="31">
        <v>1699.6339524207081</v>
      </c>
      <c r="H72" s="31">
        <v>1090.2571263667164</v>
      </c>
      <c r="I72" s="31">
        <v>1009.5894152541493</v>
      </c>
      <c r="J72" s="32"/>
      <c r="O72" s="9"/>
    </row>
    <row r="73" spans="2:15">
      <c r="B73" s="40" t="s">
        <v>138</v>
      </c>
      <c r="C73" s="2" t="s">
        <v>64</v>
      </c>
      <c r="D73" s="2" t="s">
        <v>68</v>
      </c>
      <c r="E73" s="2">
        <v>3.1</v>
      </c>
      <c r="F73" s="19">
        <v>2151.1927997673315</v>
      </c>
      <c r="G73" s="19">
        <v>1683.0545862620559</v>
      </c>
      <c r="H73" s="19">
        <v>1076.6209448565814</v>
      </c>
      <c r="I73" s="19">
        <v>1020.6710702305047</v>
      </c>
      <c r="J73" s="33"/>
      <c r="O73" s="9"/>
    </row>
    <row r="74" spans="2:15">
      <c r="B74" s="40" t="s">
        <v>138</v>
      </c>
      <c r="C74" s="2" t="s">
        <v>64</v>
      </c>
      <c r="D74" s="2" t="s">
        <v>69</v>
      </c>
      <c r="E74" s="2">
        <v>3.1</v>
      </c>
      <c r="F74" s="19">
        <v>2292.1081846612815</v>
      </c>
      <c r="G74" s="19">
        <v>1803.1100075652939</v>
      </c>
      <c r="H74" s="19">
        <v>1161.3157064292429</v>
      </c>
      <c r="I74" s="19">
        <v>1076.1739546856279</v>
      </c>
      <c r="J74" s="33"/>
      <c r="O74" s="9"/>
    </row>
    <row r="75" spans="2:15">
      <c r="B75" s="40" t="s">
        <v>138</v>
      </c>
      <c r="C75" s="2" t="s">
        <v>70</v>
      </c>
      <c r="D75" s="2" t="s">
        <v>65</v>
      </c>
      <c r="E75" s="2">
        <v>12</v>
      </c>
      <c r="F75" s="19">
        <v>2044.4235382770505</v>
      </c>
      <c r="G75" s="19">
        <v>1536.9613192999539</v>
      </c>
      <c r="H75" s="19">
        <v>954.15616837626976</v>
      </c>
      <c r="I75" s="19">
        <v>885.70840520584181</v>
      </c>
      <c r="J75" s="33"/>
      <c r="O75" s="9"/>
    </row>
    <row r="76" spans="2:15">
      <c r="B76" s="40" t="s">
        <v>138</v>
      </c>
      <c r="C76" s="2" t="s">
        <v>70</v>
      </c>
      <c r="D76" s="2" t="s">
        <v>68</v>
      </c>
      <c r="E76" s="2">
        <v>12</v>
      </c>
      <c r="F76" s="19">
        <v>2132.3470509228728</v>
      </c>
      <c r="G76" s="19">
        <v>1593.8115805530247</v>
      </c>
      <c r="H76" s="19">
        <v>968.93968876638769</v>
      </c>
      <c r="I76" s="19">
        <v>897.82439000233524</v>
      </c>
      <c r="J76" s="33"/>
      <c r="O76" s="9"/>
    </row>
    <row r="77" spans="2:15">
      <c r="B77" s="40" t="s">
        <v>138</v>
      </c>
      <c r="C77" s="2" t="s">
        <v>70</v>
      </c>
      <c r="D77" s="2" t="s">
        <v>69</v>
      </c>
      <c r="E77" s="2">
        <v>12</v>
      </c>
      <c r="F77" s="19">
        <v>2165.5560037426931</v>
      </c>
      <c r="G77" s="19">
        <v>1631.6001475325893</v>
      </c>
      <c r="H77" s="19">
        <v>1017.8065838825624</v>
      </c>
      <c r="I77" s="19">
        <v>945.53673891888934</v>
      </c>
      <c r="J77" s="33"/>
      <c r="O77" s="9"/>
    </row>
    <row r="78" spans="2:15">
      <c r="B78" s="40" t="s">
        <v>138</v>
      </c>
      <c r="C78" s="2" t="s">
        <v>64</v>
      </c>
      <c r="D78" s="2" t="s">
        <v>65</v>
      </c>
      <c r="E78" s="4" t="s">
        <v>159</v>
      </c>
      <c r="F78" s="19">
        <v>176.11561146453275</v>
      </c>
      <c r="G78" s="19">
        <v>214.37210021785009</v>
      </c>
      <c r="H78" s="19">
        <v>214.37210021785009</v>
      </c>
      <c r="I78" s="19">
        <v>215.87405451299594</v>
      </c>
      <c r="J78" s="33"/>
      <c r="O78" s="9"/>
    </row>
    <row r="79" spans="2:15">
      <c r="B79" s="40" t="s">
        <v>138</v>
      </c>
      <c r="C79" s="2" t="s">
        <v>64</v>
      </c>
      <c r="D79" s="2" t="s">
        <v>68</v>
      </c>
      <c r="E79" s="4" t="s">
        <v>159</v>
      </c>
      <c r="F79" s="19">
        <v>193.61007337606725</v>
      </c>
      <c r="G79" s="19">
        <v>232.00346819824034</v>
      </c>
      <c r="H79" s="19">
        <v>232.00346819824034</v>
      </c>
      <c r="I79" s="19">
        <v>239.75560546899152</v>
      </c>
      <c r="J79" s="33"/>
      <c r="O79" s="9"/>
    </row>
    <row r="80" spans="2:15">
      <c r="B80" s="40" t="s">
        <v>138</v>
      </c>
      <c r="C80" s="2" t="s">
        <v>64</v>
      </c>
      <c r="D80" s="2" t="s">
        <v>69</v>
      </c>
      <c r="E80" s="4" t="s">
        <v>159</v>
      </c>
      <c r="F80" s="19">
        <v>197.92947420108752</v>
      </c>
      <c r="G80" s="19">
        <v>238.74023468069285</v>
      </c>
      <c r="H80" s="19">
        <v>238.74023468069285</v>
      </c>
      <c r="I80" s="19">
        <v>240.65512100876745</v>
      </c>
      <c r="J80" s="33"/>
      <c r="O80" s="9"/>
    </row>
    <row r="81" spans="2:15">
      <c r="B81" s="40" t="s">
        <v>138</v>
      </c>
      <c r="C81" s="2" t="s">
        <v>70</v>
      </c>
      <c r="D81" s="2" t="s">
        <v>65</v>
      </c>
      <c r="E81" s="4" t="s">
        <v>159</v>
      </c>
      <c r="F81" s="19">
        <v>99.019932732467126</v>
      </c>
      <c r="G81" s="19">
        <v>101.19797317121261</v>
      </c>
      <c r="H81" s="19">
        <v>101.19797317121261</v>
      </c>
      <c r="I81" s="19">
        <v>102.96941137546813</v>
      </c>
      <c r="J81" s="33"/>
      <c r="O81" s="9"/>
    </row>
    <row r="82" spans="2:15">
      <c r="B82" s="40" t="s">
        <v>138</v>
      </c>
      <c r="C82" s="2" t="s">
        <v>70</v>
      </c>
      <c r="D82" s="2" t="s">
        <v>68</v>
      </c>
      <c r="E82" s="4" t="s">
        <v>159</v>
      </c>
      <c r="F82" s="19">
        <v>130.38649111959694</v>
      </c>
      <c r="G82" s="19">
        <v>131.39660207908494</v>
      </c>
      <c r="H82" s="19">
        <v>131.39660207908494</v>
      </c>
      <c r="I82" s="19">
        <v>140.60423191866496</v>
      </c>
      <c r="J82" s="33"/>
      <c r="O82" s="9"/>
    </row>
    <row r="83" spans="2:15" ht="13.5" thickBot="1">
      <c r="B83" s="42" t="s">
        <v>138</v>
      </c>
      <c r="C83" s="27" t="s">
        <v>70</v>
      </c>
      <c r="D83" s="27" t="s">
        <v>69</v>
      </c>
      <c r="E83" s="28" t="s">
        <v>159</v>
      </c>
      <c r="F83" s="29">
        <v>116.58353148845229</v>
      </c>
      <c r="G83" s="29">
        <v>119.36728340621777</v>
      </c>
      <c r="H83" s="29">
        <v>119.36728340621777</v>
      </c>
      <c r="I83" s="29">
        <v>121.64382562274231</v>
      </c>
      <c r="J83" s="43"/>
      <c r="O83" s="9"/>
    </row>
    <row r="84" spans="2:15">
      <c r="B84" s="39" t="s">
        <v>140</v>
      </c>
      <c r="C84" s="30" t="s">
        <v>64</v>
      </c>
      <c r="D84" s="30" t="s">
        <v>65</v>
      </c>
      <c r="E84" s="30">
        <v>3.1</v>
      </c>
      <c r="F84" s="31">
        <v>2232.0690596132745</v>
      </c>
      <c r="G84" s="31">
        <v>1754.8813387983241</v>
      </c>
      <c r="H84" s="31">
        <v>1132.9791163844056</v>
      </c>
      <c r="I84" s="31">
        <v>1050.6180914021666</v>
      </c>
      <c r="J84" s="32"/>
      <c r="O84" s="9"/>
    </row>
    <row r="85" spans="2:15">
      <c r="B85" s="40" t="s">
        <v>140</v>
      </c>
      <c r="C85" s="2" t="s">
        <v>64</v>
      </c>
      <c r="D85" s="2" t="s">
        <v>68</v>
      </c>
      <c r="E85" s="2">
        <v>3.1</v>
      </c>
      <c r="F85" s="19">
        <v>2218.1578722805375</v>
      </c>
      <c r="G85" s="19">
        <v>1737.6824650869241</v>
      </c>
      <c r="H85" s="19">
        <v>1118.7839231528001</v>
      </c>
      <c r="I85" s="19">
        <v>1061.4993643601583</v>
      </c>
      <c r="J85" s="33"/>
      <c r="O85" s="9"/>
    </row>
    <row r="86" spans="2:15">
      <c r="B86" s="40" t="s">
        <v>140</v>
      </c>
      <c r="C86" s="2" t="s">
        <v>64</v>
      </c>
      <c r="D86" s="2" t="s">
        <v>69</v>
      </c>
      <c r="E86" s="2">
        <v>3.1</v>
      </c>
      <c r="F86" s="19">
        <v>2363.377381845009</v>
      </c>
      <c r="G86" s="19">
        <v>1861.3210404077672</v>
      </c>
      <c r="H86" s="19">
        <v>1206.3350163515486</v>
      </c>
      <c r="I86" s="19">
        <v>1119.4097227639652</v>
      </c>
      <c r="J86" s="33"/>
      <c r="O86" s="9"/>
    </row>
    <row r="87" spans="2:15">
      <c r="B87" s="40" t="s">
        <v>140</v>
      </c>
      <c r="C87" s="2" t="s">
        <v>70</v>
      </c>
      <c r="D87" s="2" t="s">
        <v>65</v>
      </c>
      <c r="E87" s="2">
        <v>12</v>
      </c>
      <c r="F87" s="19">
        <v>2052.0358433506785</v>
      </c>
      <c r="G87" s="19">
        <v>1546.1602363724649</v>
      </c>
      <c r="H87" s="19">
        <v>963.35508544878132</v>
      </c>
      <c r="I87" s="19">
        <v>894.85795918025167</v>
      </c>
      <c r="J87" s="33"/>
      <c r="O87" s="9"/>
    </row>
    <row r="88" spans="2:15">
      <c r="B88" s="40" t="s">
        <v>140</v>
      </c>
      <c r="C88" s="2" t="s">
        <v>70</v>
      </c>
      <c r="D88" s="2" t="s">
        <v>68</v>
      </c>
      <c r="E88" s="2">
        <v>12</v>
      </c>
      <c r="F88" s="19">
        <v>2135.5940419772296</v>
      </c>
      <c r="G88" s="19">
        <v>1599.5800729284306</v>
      </c>
      <c r="H88" s="19">
        <v>974.70818114179406</v>
      </c>
      <c r="I88" s="19">
        <v>903.56192573103453</v>
      </c>
      <c r="J88" s="33"/>
      <c r="O88" s="9"/>
    </row>
    <row r="89" spans="2:15">
      <c r="B89" s="40" t="s">
        <v>140</v>
      </c>
      <c r="C89" s="2" t="s">
        <v>70</v>
      </c>
      <c r="D89" s="2" t="s">
        <v>69</v>
      </c>
      <c r="E89" s="2">
        <v>12</v>
      </c>
      <c r="F89" s="19">
        <v>2173.5788512655276</v>
      </c>
      <c r="G89" s="19">
        <v>1641.2951752980468</v>
      </c>
      <c r="H89" s="19">
        <v>1027.5016116480201</v>
      </c>
      <c r="I89" s="19">
        <v>955.17977889414624</v>
      </c>
      <c r="J89" s="33"/>
      <c r="O89" s="9"/>
    </row>
    <row r="90" spans="2:15">
      <c r="B90" s="40" t="s">
        <v>140</v>
      </c>
      <c r="C90" s="2" t="s">
        <v>64</v>
      </c>
      <c r="D90" s="2" t="s">
        <v>65</v>
      </c>
      <c r="E90" s="4" t="s">
        <v>159</v>
      </c>
      <c r="F90" s="19">
        <v>168.93470992729496</v>
      </c>
      <c r="G90" s="19">
        <v>214.89570762160699</v>
      </c>
      <c r="H90" s="19">
        <v>214.89570762160699</v>
      </c>
      <c r="I90" s="19">
        <v>216.31435024067406</v>
      </c>
      <c r="J90" s="33"/>
      <c r="O90" s="9"/>
    </row>
    <row r="91" spans="2:15">
      <c r="B91" s="40" t="s">
        <v>140</v>
      </c>
      <c r="C91" s="2" t="s">
        <v>64</v>
      </c>
      <c r="D91" s="2" t="s">
        <v>68</v>
      </c>
      <c r="E91" s="4" t="s">
        <v>159</v>
      </c>
      <c r="F91" s="19">
        <v>186.46435519531613</v>
      </c>
      <c r="G91" s="19">
        <v>232.52451014892009</v>
      </c>
      <c r="H91" s="19">
        <v>232.52451014892009</v>
      </c>
      <c r="I91" s="19">
        <v>240.18633532186132</v>
      </c>
      <c r="J91" s="33"/>
      <c r="O91" s="9"/>
    </row>
    <row r="92" spans="2:15">
      <c r="B92" s="40" t="s">
        <v>140</v>
      </c>
      <c r="C92" s="2" t="s">
        <v>64</v>
      </c>
      <c r="D92" s="2" t="s">
        <v>69</v>
      </c>
      <c r="E92" s="4" t="s">
        <v>159</v>
      </c>
      <c r="F92" s="19">
        <v>190.36104835993467</v>
      </c>
      <c r="G92" s="19">
        <v>239.29209906494353</v>
      </c>
      <c r="H92" s="19">
        <v>239.29209906494353</v>
      </c>
      <c r="I92" s="19">
        <v>241.12066657885282</v>
      </c>
      <c r="J92" s="33"/>
      <c r="O92" s="9"/>
    </row>
    <row r="93" spans="2:15">
      <c r="B93" s="40" t="s">
        <v>140</v>
      </c>
      <c r="C93" s="2" t="s">
        <v>70</v>
      </c>
      <c r="D93" s="2" t="s">
        <v>65</v>
      </c>
      <c r="E93" s="4" t="s">
        <v>159</v>
      </c>
      <c r="F93" s="19">
        <v>99.019932732467126</v>
      </c>
      <c r="G93" s="19">
        <v>101.19797317121261</v>
      </c>
      <c r="H93" s="19">
        <v>101.19797317121261</v>
      </c>
      <c r="I93" s="19">
        <v>102.95725673710191</v>
      </c>
      <c r="J93" s="33"/>
      <c r="O93" s="9"/>
    </row>
    <row r="94" spans="2:15">
      <c r="B94" s="40" t="s">
        <v>140</v>
      </c>
      <c r="C94" s="2" t="s">
        <v>70</v>
      </c>
      <c r="D94" s="2" t="s">
        <v>68</v>
      </c>
      <c r="E94" s="4" t="s">
        <v>159</v>
      </c>
      <c r="F94" s="19">
        <v>130.38649111959694</v>
      </c>
      <c r="G94" s="19">
        <v>131.39660207908494</v>
      </c>
      <c r="H94" s="19">
        <v>131.39660207908494</v>
      </c>
      <c r="I94" s="19">
        <v>140.59405903100082</v>
      </c>
      <c r="J94" s="33"/>
      <c r="O94" s="9"/>
    </row>
    <row r="95" spans="2:15" ht="13.5" thickBot="1">
      <c r="B95" s="41" t="s">
        <v>140</v>
      </c>
      <c r="C95" s="34" t="s">
        <v>70</v>
      </c>
      <c r="D95" s="34" t="s">
        <v>69</v>
      </c>
      <c r="E95" s="35" t="s">
        <v>159</v>
      </c>
      <c r="F95" s="29">
        <v>116.58353148845229</v>
      </c>
      <c r="G95" s="29">
        <v>119.36728340621777</v>
      </c>
      <c r="H95" s="29">
        <v>119.36728340621777</v>
      </c>
      <c r="I95" s="29">
        <v>121.63055932168226</v>
      </c>
      <c r="J95" s="37"/>
      <c r="O95" s="9"/>
    </row>
    <row r="96" spans="2:15">
      <c r="B96" s="39" t="s">
        <v>142</v>
      </c>
      <c r="C96" s="30" t="s">
        <v>64</v>
      </c>
      <c r="D96" s="30" t="s">
        <v>65</v>
      </c>
      <c r="E96" s="30">
        <v>3.1</v>
      </c>
      <c r="F96" s="31">
        <v>2167.464656925948</v>
      </c>
      <c r="G96" s="31">
        <v>1670.4245613295288</v>
      </c>
      <c r="H96" s="31">
        <v>1053.6204279352885</v>
      </c>
      <c r="I96" s="31">
        <v>973.19676935511575</v>
      </c>
      <c r="J96" s="32"/>
      <c r="O96" s="9"/>
    </row>
    <row r="97" spans="2:15">
      <c r="B97" s="40" t="s">
        <v>142</v>
      </c>
      <c r="C97" s="2" t="s">
        <v>64</v>
      </c>
      <c r="D97" s="2" t="s">
        <v>68</v>
      </c>
      <c r="E97" s="2">
        <v>3.1</v>
      </c>
      <c r="F97" s="19">
        <v>2154.0725349331237</v>
      </c>
      <c r="G97" s="19">
        <v>1653.8428402179575</v>
      </c>
      <c r="H97" s="19">
        <v>1040.0177628586712</v>
      </c>
      <c r="I97" s="19">
        <v>984.4572247001413</v>
      </c>
      <c r="J97" s="33"/>
      <c r="O97" s="9"/>
    </row>
    <row r="98" spans="2:15">
      <c r="B98" s="40" t="s">
        <v>142</v>
      </c>
      <c r="C98" s="2" t="s">
        <v>64</v>
      </c>
      <c r="D98" s="2" t="s">
        <v>69</v>
      </c>
      <c r="E98" s="2">
        <v>3.1</v>
      </c>
      <c r="F98" s="19">
        <v>2295.3018011505796</v>
      </c>
      <c r="G98" s="19">
        <v>1772.3127105469998</v>
      </c>
      <c r="H98" s="19">
        <v>1122.6959995151833</v>
      </c>
      <c r="I98" s="19">
        <v>1037.8119262339403</v>
      </c>
      <c r="J98" s="33"/>
      <c r="O98" s="9"/>
    </row>
    <row r="99" spans="2:15">
      <c r="B99" s="40" t="s">
        <v>142</v>
      </c>
      <c r="C99" s="2" t="s">
        <v>70</v>
      </c>
      <c r="D99" s="2" t="s">
        <v>65</v>
      </c>
      <c r="E99" s="2">
        <v>12</v>
      </c>
      <c r="F99" s="19">
        <v>2071.0487735346424</v>
      </c>
      <c r="G99" s="19">
        <v>1542.4570178211175</v>
      </c>
      <c r="H99" s="19">
        <v>959.65186689743393</v>
      </c>
      <c r="I99" s="19">
        <v>891.17461261038864</v>
      </c>
      <c r="J99" s="33"/>
      <c r="O99" s="9"/>
    </row>
    <row r="100" spans="2:15">
      <c r="B100" s="40" t="s">
        <v>142</v>
      </c>
      <c r="C100" s="2" t="s">
        <v>70</v>
      </c>
      <c r="D100" s="2" t="s">
        <v>68</v>
      </c>
      <c r="E100" s="2">
        <v>12</v>
      </c>
      <c r="F100" s="19">
        <v>2155.4996201632189</v>
      </c>
      <c r="G100" s="19">
        <v>1599.1137963541353</v>
      </c>
      <c r="H100" s="19">
        <v>974.24190456749841</v>
      </c>
      <c r="I100" s="19">
        <v>903.09815126867761</v>
      </c>
      <c r="J100" s="33"/>
      <c r="O100" s="9"/>
    </row>
    <row r="101" spans="2:15">
      <c r="B101" s="40" t="s">
        <v>142</v>
      </c>
      <c r="C101" s="2" t="s">
        <v>70</v>
      </c>
      <c r="D101" s="2" t="s">
        <v>69</v>
      </c>
      <c r="E101" s="2">
        <v>12</v>
      </c>
      <c r="F101" s="19">
        <v>2193.6171758403907</v>
      </c>
      <c r="G101" s="19">
        <v>1637.3922368984652</v>
      </c>
      <c r="H101" s="19">
        <v>1023.5986732484387</v>
      </c>
      <c r="I101" s="19">
        <v>951.29776909178247</v>
      </c>
      <c r="J101" s="33"/>
      <c r="O101" s="9"/>
    </row>
    <row r="102" spans="2:15">
      <c r="B102" s="40" t="s">
        <v>142</v>
      </c>
      <c r="C102" s="2" t="s">
        <v>64</v>
      </c>
      <c r="D102" s="2" t="s">
        <v>65</v>
      </c>
      <c r="E102" s="4" t="s">
        <v>159</v>
      </c>
      <c r="F102" s="19">
        <v>115.2649510422105</v>
      </c>
      <c r="G102" s="19">
        <v>132.72674576061007</v>
      </c>
      <c r="H102" s="19">
        <v>132.72674576061007</v>
      </c>
      <c r="I102" s="19">
        <v>133.89473198860114</v>
      </c>
      <c r="J102" s="33"/>
      <c r="O102" s="9"/>
    </row>
    <row r="103" spans="2:15">
      <c r="B103" s="40" t="s">
        <v>142</v>
      </c>
      <c r="C103" s="2" t="s">
        <v>64</v>
      </c>
      <c r="D103" s="2" t="s">
        <v>68</v>
      </c>
      <c r="E103" s="4" t="s">
        <v>159</v>
      </c>
      <c r="F103" s="19">
        <v>133.05755525063989</v>
      </c>
      <c r="G103" s="19">
        <v>150.75814117438796</v>
      </c>
      <c r="H103" s="19">
        <v>150.75814117438796</v>
      </c>
      <c r="I103" s="19">
        <v>158.19470477505462</v>
      </c>
      <c r="J103" s="33"/>
      <c r="O103" s="9"/>
    </row>
    <row r="104" spans="2:15">
      <c r="B104" s="40" t="s">
        <v>142</v>
      </c>
      <c r="C104" s="2" t="s">
        <v>64</v>
      </c>
      <c r="D104" s="2" t="s">
        <v>69</v>
      </c>
      <c r="E104" s="4" t="s">
        <v>159</v>
      </c>
      <c r="F104" s="19">
        <v>133.79494897423496</v>
      </c>
      <c r="G104" s="19">
        <v>152.68880962216846</v>
      </c>
      <c r="H104" s="19">
        <v>152.68880962216846</v>
      </c>
      <c r="I104" s="19">
        <v>154.30660753392419</v>
      </c>
      <c r="J104" s="33"/>
      <c r="O104" s="9"/>
    </row>
    <row r="105" spans="2:15">
      <c r="B105" s="40" t="s">
        <v>142</v>
      </c>
      <c r="C105" s="2" t="s">
        <v>70</v>
      </c>
      <c r="D105" s="2" t="s">
        <v>65</v>
      </c>
      <c r="E105" s="4" t="s">
        <v>159</v>
      </c>
      <c r="F105" s="19">
        <v>99.019932732467126</v>
      </c>
      <c r="G105" s="19">
        <v>101.19797317121261</v>
      </c>
      <c r="H105" s="19">
        <v>101.19797317121261</v>
      </c>
      <c r="I105" s="19">
        <v>102.96211914128389</v>
      </c>
      <c r="J105" s="33"/>
      <c r="O105" s="9"/>
    </row>
    <row r="106" spans="2:15">
      <c r="B106" s="40" t="s">
        <v>142</v>
      </c>
      <c r="C106" s="2" t="s">
        <v>70</v>
      </c>
      <c r="D106" s="2" t="s">
        <v>68</v>
      </c>
      <c r="E106" s="4" t="s">
        <v>159</v>
      </c>
      <c r="F106" s="19">
        <v>130.38649111959694</v>
      </c>
      <c r="G106" s="19">
        <v>131.39660207908494</v>
      </c>
      <c r="H106" s="19">
        <v>131.39660207908494</v>
      </c>
      <c r="I106" s="19">
        <v>140.59487640935689</v>
      </c>
      <c r="J106" s="33"/>
      <c r="O106" s="9"/>
    </row>
    <row r="107" spans="2:15" ht="13.5" thickBot="1">
      <c r="B107" s="41" t="s">
        <v>142</v>
      </c>
      <c r="C107" s="34" t="s">
        <v>70</v>
      </c>
      <c r="D107" s="34" t="s">
        <v>69</v>
      </c>
      <c r="E107" s="35" t="s">
        <v>159</v>
      </c>
      <c r="F107" s="29">
        <v>116.58353148845229</v>
      </c>
      <c r="G107" s="29">
        <v>119.36728340621777</v>
      </c>
      <c r="H107" s="29">
        <v>119.36728340621777</v>
      </c>
      <c r="I107" s="29">
        <v>121.63586690758677</v>
      </c>
      <c r="J107" s="37"/>
      <c r="O107" s="9"/>
    </row>
    <row r="108" spans="2:15">
      <c r="B108" s="39" t="s">
        <v>144</v>
      </c>
      <c r="C108" s="30" t="s">
        <v>64</v>
      </c>
      <c r="D108" s="30" t="s">
        <v>65</v>
      </c>
      <c r="E108" s="30">
        <v>3.1</v>
      </c>
      <c r="F108" s="31">
        <v>2180.5658824906404</v>
      </c>
      <c r="G108" s="31">
        <v>1686.7541728721253</v>
      </c>
      <c r="H108" s="31">
        <v>1076.3784426794405</v>
      </c>
      <c r="I108" s="31">
        <v>994.9209426111629</v>
      </c>
      <c r="J108" s="32"/>
      <c r="O108" s="9"/>
    </row>
    <row r="109" spans="2:15">
      <c r="B109" s="40" t="s">
        <v>144</v>
      </c>
      <c r="C109" s="2" t="s">
        <v>64</v>
      </c>
      <c r="D109" s="2" t="s">
        <v>68</v>
      </c>
      <c r="E109" s="2">
        <v>3.1</v>
      </c>
      <c r="F109" s="19">
        <v>2167.3244855132134</v>
      </c>
      <c r="G109" s="19">
        <v>1670.3080404582863</v>
      </c>
      <c r="H109" s="19">
        <v>1062.8803172379262</v>
      </c>
      <c r="I109" s="19">
        <v>1006.0746791039601</v>
      </c>
      <c r="J109" s="33"/>
      <c r="O109" s="9"/>
    </row>
    <row r="110" spans="2:15">
      <c r="B110" s="40" t="s">
        <v>144</v>
      </c>
      <c r="C110" s="2" t="s">
        <v>64</v>
      </c>
      <c r="D110" s="2" t="s">
        <v>69</v>
      </c>
      <c r="E110" s="2">
        <v>3.1</v>
      </c>
      <c r="F110" s="19">
        <v>2309.1259395872321</v>
      </c>
      <c r="G110" s="19">
        <v>1789.5319527381694</v>
      </c>
      <c r="H110" s="19">
        <v>1146.6856323583429</v>
      </c>
      <c r="I110" s="19">
        <v>1060.7115458673122</v>
      </c>
      <c r="J110" s="33"/>
      <c r="O110" s="9"/>
    </row>
    <row r="111" spans="2:15">
      <c r="B111" s="40" t="s">
        <v>144</v>
      </c>
      <c r="C111" s="2" t="s">
        <v>70</v>
      </c>
      <c r="D111" s="2" t="s">
        <v>65</v>
      </c>
      <c r="E111" s="2">
        <v>12</v>
      </c>
      <c r="F111" s="19">
        <v>2046.5473755245584</v>
      </c>
      <c r="G111" s="19">
        <v>1545.5417792201224</v>
      </c>
      <c r="H111" s="19">
        <v>962.73662829643899</v>
      </c>
      <c r="I111" s="19">
        <v>894.24282076446036</v>
      </c>
      <c r="J111" s="33"/>
      <c r="O111" s="9"/>
    </row>
    <row r="112" spans="2:15">
      <c r="B112" s="40" t="s">
        <v>144</v>
      </c>
      <c r="C112" s="2" t="s">
        <v>70</v>
      </c>
      <c r="D112" s="2" t="s">
        <v>68</v>
      </c>
      <c r="E112" s="2">
        <v>12</v>
      </c>
      <c r="F112" s="19">
        <v>2132.9608344748458</v>
      </c>
      <c r="G112" s="19">
        <v>1600.8950788185755</v>
      </c>
      <c r="H112" s="19">
        <v>976.02318703193896</v>
      </c>
      <c r="I112" s="19">
        <v>904.86987462693287</v>
      </c>
      <c r="J112" s="33"/>
      <c r="O112" s="9"/>
    </row>
    <row r="113" spans="2:15">
      <c r="B113" s="40" t="s">
        <v>144</v>
      </c>
      <c r="C113" s="2" t="s">
        <v>70</v>
      </c>
      <c r="D113" s="2" t="s">
        <v>69</v>
      </c>
      <c r="E113" s="2">
        <v>12</v>
      </c>
      <c r="F113" s="19">
        <v>2167.7943825563725</v>
      </c>
      <c r="G113" s="19">
        <v>1640.6433638710666</v>
      </c>
      <c r="H113" s="19">
        <v>1026.8498002210401</v>
      </c>
      <c r="I113" s="19">
        <v>954.53146266470117</v>
      </c>
      <c r="J113" s="33"/>
      <c r="O113" s="9"/>
    </row>
    <row r="114" spans="2:15">
      <c r="B114" s="40" t="s">
        <v>144</v>
      </c>
      <c r="C114" s="2" t="s">
        <v>64</v>
      </c>
      <c r="D114" s="2" t="s">
        <v>65</v>
      </c>
      <c r="E114" s="4" t="s">
        <v>159</v>
      </c>
      <c r="F114" s="19">
        <v>148.36441906541592</v>
      </c>
      <c r="G114" s="19">
        <v>164.10578945718561</v>
      </c>
      <c r="H114" s="19">
        <v>164.10578945718561</v>
      </c>
      <c r="I114" s="19">
        <v>165.39560353330177</v>
      </c>
      <c r="J114" s="33"/>
      <c r="O114" s="9"/>
    </row>
    <row r="115" spans="2:15">
      <c r="B115" s="40" t="s">
        <v>144</v>
      </c>
      <c r="C115" s="2" t="s">
        <v>64</v>
      </c>
      <c r="D115" s="2" t="s">
        <v>68</v>
      </c>
      <c r="E115" s="4" t="s">
        <v>159</v>
      </c>
      <c r="F115" s="19">
        <v>165.99484999003954</v>
      </c>
      <c r="G115" s="19">
        <v>181.9834409329826</v>
      </c>
      <c r="H115" s="19">
        <v>181.9834409329826</v>
      </c>
      <c r="I115" s="19">
        <v>189.53294091426022</v>
      </c>
      <c r="J115" s="33"/>
      <c r="O115" s="9"/>
    </row>
    <row r="116" spans="2:15">
      <c r="B116" s="40" t="s">
        <v>144</v>
      </c>
      <c r="C116" s="2" t="s">
        <v>64</v>
      </c>
      <c r="D116" s="2" t="s">
        <v>69</v>
      </c>
      <c r="E116" s="4" t="s">
        <v>159</v>
      </c>
      <c r="F116" s="19">
        <v>168.6806618357989</v>
      </c>
      <c r="G116" s="19">
        <v>185.76125379262285</v>
      </c>
      <c r="H116" s="19">
        <v>185.76125379262285</v>
      </c>
      <c r="I116" s="19">
        <v>187.48583907909972</v>
      </c>
      <c r="J116" s="33"/>
      <c r="O116" s="9"/>
    </row>
    <row r="117" spans="2:15">
      <c r="B117" s="40" t="s">
        <v>144</v>
      </c>
      <c r="C117" s="2" t="s">
        <v>70</v>
      </c>
      <c r="D117" s="2" t="s">
        <v>65</v>
      </c>
      <c r="E117" s="4" t="s">
        <v>159</v>
      </c>
      <c r="F117" s="19">
        <v>99.019932732467126</v>
      </c>
      <c r="G117" s="19">
        <v>101.19797317121261</v>
      </c>
      <c r="H117" s="19">
        <v>101.19797317121261</v>
      </c>
      <c r="I117" s="19">
        <v>102.95806593439227</v>
      </c>
      <c r="J117" s="33"/>
      <c r="O117" s="9"/>
    </row>
    <row r="118" spans="2:15">
      <c r="B118" s="40" t="s">
        <v>144</v>
      </c>
      <c r="C118" s="2" t="s">
        <v>70</v>
      </c>
      <c r="D118" s="2" t="s">
        <v>68</v>
      </c>
      <c r="E118" s="4" t="s">
        <v>159</v>
      </c>
      <c r="F118" s="19">
        <v>130.38649111959694</v>
      </c>
      <c r="G118" s="19">
        <v>131.39660207908494</v>
      </c>
      <c r="H118" s="19">
        <v>131.39660207908494</v>
      </c>
      <c r="I118" s="19">
        <v>140.59175845682327</v>
      </c>
      <c r="J118" s="33"/>
      <c r="O118" s="9"/>
    </row>
    <row r="119" spans="2:15" ht="13.5" thickBot="1">
      <c r="B119" s="41" t="s">
        <v>144</v>
      </c>
      <c r="C119" s="34" t="s">
        <v>70</v>
      </c>
      <c r="D119" s="34" t="s">
        <v>69</v>
      </c>
      <c r="E119" s="35" t="s">
        <v>159</v>
      </c>
      <c r="F119" s="29">
        <v>116.58353148845229</v>
      </c>
      <c r="G119" s="29">
        <v>119.36728340621777</v>
      </c>
      <c r="H119" s="29">
        <v>119.36728340621777</v>
      </c>
      <c r="I119" s="29">
        <v>121.63144264889978</v>
      </c>
      <c r="J119" s="37"/>
      <c r="O119" s="9"/>
    </row>
    <row r="120" spans="2:15">
      <c r="B120" s="39" t="s">
        <v>146</v>
      </c>
      <c r="C120" s="30" t="s">
        <v>64</v>
      </c>
      <c r="D120" s="30" t="s">
        <v>65</v>
      </c>
      <c r="E120" s="30">
        <v>3.1</v>
      </c>
      <c r="F120" s="31">
        <v>2159.7039757893026</v>
      </c>
      <c r="G120" s="31">
        <v>1668.7086862429039</v>
      </c>
      <c r="H120" s="31">
        <v>1058.7396207661805</v>
      </c>
      <c r="I120" s="31">
        <v>977.68208471859305</v>
      </c>
      <c r="J120" s="32"/>
      <c r="O120" s="9"/>
    </row>
    <row r="121" spans="2:15">
      <c r="B121" s="40" t="s">
        <v>146</v>
      </c>
      <c r="C121" s="2" t="s">
        <v>64</v>
      </c>
      <c r="D121" s="2" t="s">
        <v>68</v>
      </c>
      <c r="E121" s="2">
        <v>3.1</v>
      </c>
      <c r="F121" s="19">
        <v>2146.5752027449671</v>
      </c>
      <c r="G121" s="19">
        <v>1652.3613974833488</v>
      </c>
      <c r="H121" s="19">
        <v>1045.3383748822087</v>
      </c>
      <c r="I121" s="19">
        <v>988.92027326057905</v>
      </c>
      <c r="J121" s="33"/>
      <c r="O121" s="9"/>
    </row>
    <row r="122" spans="2:15">
      <c r="B122" s="40" t="s">
        <v>146</v>
      </c>
      <c r="C122" s="2" t="s">
        <v>64</v>
      </c>
      <c r="D122" s="2" t="s">
        <v>69</v>
      </c>
      <c r="E122" s="2">
        <v>3.1</v>
      </c>
      <c r="F122" s="19">
        <v>2287.138940173978</v>
      </c>
      <c r="G122" s="19">
        <v>1770.5131551906431</v>
      </c>
      <c r="H122" s="19">
        <v>1128.0951329153531</v>
      </c>
      <c r="I122" s="19">
        <v>1042.5424975425578</v>
      </c>
      <c r="J122" s="33"/>
      <c r="O122" s="9"/>
    </row>
    <row r="123" spans="2:15">
      <c r="B123" s="40" t="s">
        <v>146</v>
      </c>
      <c r="C123" s="2" t="s">
        <v>70</v>
      </c>
      <c r="D123" s="2" t="s">
        <v>65</v>
      </c>
      <c r="E123" s="2">
        <v>12</v>
      </c>
      <c r="F123" s="19">
        <v>2048.1711176068507</v>
      </c>
      <c r="G123" s="19">
        <v>1529.5837873071609</v>
      </c>
      <c r="H123" s="19">
        <v>946.77863638347731</v>
      </c>
      <c r="I123" s="19">
        <v>878.3704623590213</v>
      </c>
      <c r="J123" s="33"/>
      <c r="O123" s="9"/>
    </row>
    <row r="124" spans="2:15">
      <c r="B124" s="40" t="s">
        <v>146</v>
      </c>
      <c r="C124" s="2" t="s">
        <v>70</v>
      </c>
      <c r="D124" s="2" t="s">
        <v>68</v>
      </c>
      <c r="E124" s="2">
        <v>12</v>
      </c>
      <c r="F124" s="19">
        <v>2138.8854437720838</v>
      </c>
      <c r="G124" s="19">
        <v>1590.5381325320811</v>
      </c>
      <c r="H124" s="19">
        <v>965.66624074544438</v>
      </c>
      <c r="I124" s="19">
        <v>894.56850890664487</v>
      </c>
      <c r="J124" s="33"/>
      <c r="O124" s="9"/>
    </row>
    <row r="125" spans="2:15">
      <c r="B125" s="40" t="s">
        <v>146</v>
      </c>
      <c r="C125" s="2" t="s">
        <v>70</v>
      </c>
      <c r="D125" s="2" t="s">
        <v>69</v>
      </c>
      <c r="E125" s="2">
        <v>12</v>
      </c>
      <c r="F125" s="19">
        <v>2169.505695360659</v>
      </c>
      <c r="G125" s="19">
        <v>1623.8247347370536</v>
      </c>
      <c r="H125" s="19">
        <v>1010.0311710870268</v>
      </c>
      <c r="I125" s="19">
        <v>937.80302026922084</v>
      </c>
      <c r="J125" s="33"/>
      <c r="O125" s="9"/>
    </row>
    <row r="126" spans="2:15">
      <c r="B126" s="40" t="s">
        <v>146</v>
      </c>
      <c r="C126" s="2" t="s">
        <v>64</v>
      </c>
      <c r="D126" s="2" t="s">
        <v>65</v>
      </c>
      <c r="E126" s="4" t="s">
        <v>159</v>
      </c>
      <c r="F126" s="19">
        <v>135.34903502917243</v>
      </c>
      <c r="G126" s="19">
        <v>151.76361494005815</v>
      </c>
      <c r="H126" s="19">
        <v>151.76361494005815</v>
      </c>
      <c r="I126" s="19">
        <v>153.02120807624553</v>
      </c>
      <c r="J126" s="33"/>
      <c r="O126" s="9"/>
    </row>
    <row r="127" spans="2:15">
      <c r="B127" s="40" t="s">
        <v>146</v>
      </c>
      <c r="C127" s="2" t="s">
        <v>64</v>
      </c>
      <c r="D127" s="2" t="s">
        <v>68</v>
      </c>
      <c r="E127" s="4" t="s">
        <v>159</v>
      </c>
      <c r="F127" s="19">
        <v>153.04323578742816</v>
      </c>
      <c r="G127" s="19">
        <v>169.70173780981665</v>
      </c>
      <c r="H127" s="19">
        <v>169.70173780981665</v>
      </c>
      <c r="I127" s="19">
        <v>177.2242128848774</v>
      </c>
      <c r="J127" s="33"/>
      <c r="O127" s="9"/>
    </row>
    <row r="128" spans="2:15">
      <c r="B128" s="40" t="s">
        <v>146</v>
      </c>
      <c r="C128" s="2" t="s">
        <v>64</v>
      </c>
      <c r="D128" s="2" t="s">
        <v>69</v>
      </c>
      <c r="E128" s="4" t="s">
        <v>159</v>
      </c>
      <c r="F128" s="19">
        <v>154.96288999870936</v>
      </c>
      <c r="G128" s="19">
        <v>172.7530218781414</v>
      </c>
      <c r="H128" s="19">
        <v>172.7530218781414</v>
      </c>
      <c r="I128" s="19">
        <v>174.45202649344085</v>
      </c>
      <c r="J128" s="33"/>
      <c r="O128" s="9"/>
    </row>
    <row r="129" spans="2:15">
      <c r="B129" s="40" t="s">
        <v>146</v>
      </c>
      <c r="C129" s="2" t="s">
        <v>70</v>
      </c>
      <c r="D129" s="2" t="s">
        <v>65</v>
      </c>
      <c r="E129" s="4" t="s">
        <v>159</v>
      </c>
      <c r="F129" s="19">
        <v>99.019932732467126</v>
      </c>
      <c r="G129" s="19">
        <v>101.19797317121261</v>
      </c>
      <c r="H129" s="19">
        <v>101.19797317121261</v>
      </c>
      <c r="I129" s="19">
        <v>102.97934664003076</v>
      </c>
      <c r="J129" s="33"/>
      <c r="O129" s="9"/>
    </row>
    <row r="130" spans="2:15">
      <c r="B130" s="40" t="s">
        <v>146</v>
      </c>
      <c r="C130" s="2" t="s">
        <v>70</v>
      </c>
      <c r="D130" s="2" t="s">
        <v>68</v>
      </c>
      <c r="E130" s="4" t="s">
        <v>159</v>
      </c>
      <c r="F130" s="19">
        <v>130.38649111959694</v>
      </c>
      <c r="G130" s="19">
        <v>131.39660207908494</v>
      </c>
      <c r="H130" s="19">
        <v>131.39660207908494</v>
      </c>
      <c r="I130" s="19">
        <v>140.61006412137954</v>
      </c>
      <c r="J130" s="33"/>
      <c r="O130" s="9"/>
    </row>
    <row r="131" spans="2:15" ht="13.5" thickBot="1">
      <c r="B131" s="41" t="s">
        <v>146</v>
      </c>
      <c r="C131" s="34" t="s">
        <v>70</v>
      </c>
      <c r="D131" s="34" t="s">
        <v>69</v>
      </c>
      <c r="E131" s="35" t="s">
        <v>159</v>
      </c>
      <c r="F131" s="29">
        <v>116.58353148845229</v>
      </c>
      <c r="G131" s="29">
        <v>119.36728340621777</v>
      </c>
      <c r="H131" s="29">
        <v>119.36728340621777</v>
      </c>
      <c r="I131" s="29">
        <v>121.6546666796439</v>
      </c>
      <c r="J131" s="37"/>
      <c r="O131" s="9"/>
    </row>
    <row r="132" spans="2:15">
      <c r="B132" s="39" t="s">
        <v>148</v>
      </c>
      <c r="C132" s="30" t="s">
        <v>64</v>
      </c>
      <c r="D132" s="30" t="s">
        <v>65</v>
      </c>
      <c r="E132" s="30">
        <v>3.1</v>
      </c>
      <c r="F132" s="31">
        <v>2114.7492149390973</v>
      </c>
      <c r="G132" s="31">
        <v>1645.1230261785863</v>
      </c>
      <c r="H132" s="31">
        <v>1045.3059831869616</v>
      </c>
      <c r="I132" s="31">
        <v>966.31649003124005</v>
      </c>
      <c r="J132" s="32"/>
      <c r="O132" s="9"/>
    </row>
    <row r="133" spans="2:15">
      <c r="B133" s="40" t="s">
        <v>148</v>
      </c>
      <c r="C133" s="2" t="s">
        <v>64</v>
      </c>
      <c r="D133" s="2" t="s">
        <v>68</v>
      </c>
      <c r="E133" s="2">
        <v>3.1</v>
      </c>
      <c r="F133" s="19">
        <v>2102.1604214994827</v>
      </c>
      <c r="G133" s="19">
        <v>1629.2119215217117</v>
      </c>
      <c r="H133" s="19">
        <v>1032.2918877889254</v>
      </c>
      <c r="I133" s="19">
        <v>977.60989538910474</v>
      </c>
      <c r="J133" s="33"/>
      <c r="O133" s="9"/>
    </row>
    <row r="134" spans="2:15">
      <c r="B134" s="40" t="s">
        <v>148</v>
      </c>
      <c r="C134" s="2" t="s">
        <v>64</v>
      </c>
      <c r="D134" s="2" t="s">
        <v>69</v>
      </c>
      <c r="E134" s="2">
        <v>3.1</v>
      </c>
      <c r="F134" s="19">
        <v>2239.7819255533723</v>
      </c>
      <c r="G134" s="19">
        <v>1745.6684887232643</v>
      </c>
      <c r="H134" s="19">
        <v>1113.9425658357698</v>
      </c>
      <c r="I134" s="19">
        <v>1030.568721593535</v>
      </c>
      <c r="J134" s="33"/>
      <c r="O134" s="9"/>
    </row>
    <row r="135" spans="2:15">
      <c r="B135" s="40" t="s">
        <v>148</v>
      </c>
      <c r="C135" s="2" t="s">
        <v>70</v>
      </c>
      <c r="D135" s="2" t="s">
        <v>65</v>
      </c>
      <c r="E135" s="2">
        <v>12</v>
      </c>
      <c r="F135" s="19">
        <v>2039.9077051774332</v>
      </c>
      <c r="G135" s="19">
        <v>1527.324736164255</v>
      </c>
      <c r="H135" s="19">
        <v>944.51958524057125</v>
      </c>
      <c r="I135" s="19">
        <v>876.12353365305501</v>
      </c>
      <c r="J135" s="33"/>
      <c r="O135" s="9"/>
    </row>
    <row r="136" spans="2:15">
      <c r="B136" s="40" t="s">
        <v>148</v>
      </c>
      <c r="C136" s="2" t="s">
        <v>70</v>
      </c>
      <c r="D136" s="2" t="s">
        <v>68</v>
      </c>
      <c r="E136" s="2">
        <v>12</v>
      </c>
      <c r="F136" s="19">
        <v>2127.2257152432503</v>
      </c>
      <c r="G136" s="19">
        <v>1584.6570775328121</v>
      </c>
      <c r="H136" s="19">
        <v>959.78518574617556</v>
      </c>
      <c r="I136" s="19">
        <v>888.7190145406413</v>
      </c>
      <c r="J136" s="33"/>
      <c r="O136" s="9"/>
    </row>
    <row r="137" spans="2:15">
      <c r="B137" s="40" t="s">
        <v>148</v>
      </c>
      <c r="C137" s="2" t="s">
        <v>70</v>
      </c>
      <c r="D137" s="2" t="s">
        <v>69</v>
      </c>
      <c r="E137" s="2">
        <v>12</v>
      </c>
      <c r="F137" s="19">
        <v>2160.7966253354462</v>
      </c>
      <c r="G137" s="19">
        <v>1621.4438497501119</v>
      </c>
      <c r="H137" s="19">
        <v>1007.6502861000853</v>
      </c>
      <c r="I137" s="19">
        <v>935.43490228294684</v>
      </c>
      <c r="J137" s="33"/>
      <c r="O137" s="9"/>
    </row>
    <row r="138" spans="2:15">
      <c r="B138" s="40" t="s">
        <v>148</v>
      </c>
      <c r="C138" s="2" t="s">
        <v>64</v>
      </c>
      <c r="D138" s="2" t="s">
        <v>65</v>
      </c>
      <c r="E138" s="4" t="s">
        <v>159</v>
      </c>
      <c r="F138" s="19">
        <v>159.09837084243279</v>
      </c>
      <c r="G138" s="19">
        <v>174.87714176304226</v>
      </c>
      <c r="H138" s="19">
        <v>174.87714176304226</v>
      </c>
      <c r="I138" s="19">
        <v>176.2731345748864</v>
      </c>
      <c r="J138" s="33"/>
      <c r="O138" s="9"/>
    </row>
    <row r="139" spans="2:15">
      <c r="B139" s="40" t="s">
        <v>148</v>
      </c>
      <c r="C139" s="2" t="s">
        <v>64</v>
      </c>
      <c r="D139" s="2" t="s">
        <v>68</v>
      </c>
      <c r="E139" s="4" t="s">
        <v>159</v>
      </c>
      <c r="F139" s="19">
        <v>176.67620997897475</v>
      </c>
      <c r="G139" s="19">
        <v>192.70201820410927</v>
      </c>
      <c r="H139" s="19">
        <v>192.70201820410927</v>
      </c>
      <c r="I139" s="19">
        <v>200.36184290532586</v>
      </c>
      <c r="J139" s="33"/>
      <c r="O139" s="9"/>
    </row>
    <row r="140" spans="2:15">
      <c r="B140" s="40" t="s">
        <v>148</v>
      </c>
      <c r="C140" s="2" t="s">
        <v>64</v>
      </c>
      <c r="D140" s="2" t="s">
        <v>69</v>
      </c>
      <c r="E140" s="4" t="s">
        <v>159</v>
      </c>
      <c r="F140" s="19">
        <v>179.99388171293884</v>
      </c>
      <c r="G140" s="19">
        <v>197.11389255435216</v>
      </c>
      <c r="H140" s="19">
        <v>197.11389255435216</v>
      </c>
      <c r="I140" s="19">
        <v>198.94257865512736</v>
      </c>
      <c r="J140" s="33"/>
      <c r="O140" s="9"/>
    </row>
    <row r="141" spans="2:15">
      <c r="B141" s="40" t="s">
        <v>148</v>
      </c>
      <c r="C141" s="2" t="s">
        <v>70</v>
      </c>
      <c r="D141" s="2" t="s">
        <v>65</v>
      </c>
      <c r="E141" s="4" t="s">
        <v>159</v>
      </c>
      <c r="F141" s="19">
        <v>99.019932732467126</v>
      </c>
      <c r="G141" s="19">
        <v>101.19797317121261</v>
      </c>
      <c r="H141" s="19">
        <v>101.19797317121261</v>
      </c>
      <c r="I141" s="19">
        <v>102.98242294740639</v>
      </c>
      <c r="J141" s="33"/>
      <c r="O141" s="9"/>
    </row>
    <row r="142" spans="2:15">
      <c r="B142" s="40" t="s">
        <v>148</v>
      </c>
      <c r="C142" s="2" t="s">
        <v>70</v>
      </c>
      <c r="D142" s="2" t="s">
        <v>68</v>
      </c>
      <c r="E142" s="4" t="s">
        <v>159</v>
      </c>
      <c r="F142" s="19">
        <v>130.38649111959694</v>
      </c>
      <c r="G142" s="19">
        <v>131.39660207908494</v>
      </c>
      <c r="H142" s="19">
        <v>131.39660207908494</v>
      </c>
      <c r="I142" s="19">
        <v>140.62065209479798</v>
      </c>
      <c r="J142" s="33"/>
      <c r="O142" s="9"/>
    </row>
    <row r="143" spans="2:15" ht="13.5" thickBot="1">
      <c r="B143" s="41" t="s">
        <v>148</v>
      </c>
      <c r="C143" s="34" t="s">
        <v>70</v>
      </c>
      <c r="D143" s="34" t="s">
        <v>69</v>
      </c>
      <c r="E143" s="35" t="s">
        <v>159</v>
      </c>
      <c r="F143" s="29">
        <v>116.58353148845229</v>
      </c>
      <c r="G143" s="29">
        <v>119.36728340621777</v>
      </c>
      <c r="H143" s="29">
        <v>119.36728340621777</v>
      </c>
      <c r="I143" s="29">
        <v>121.65802292589285</v>
      </c>
      <c r="J143" s="37"/>
      <c r="O143" s="9"/>
    </row>
    <row r="144" spans="2:15">
      <c r="B144" s="39" t="s">
        <v>150</v>
      </c>
      <c r="C144" s="30" t="s">
        <v>64</v>
      </c>
      <c r="D144" s="30" t="s">
        <v>65</v>
      </c>
      <c r="E144" s="30">
        <v>3.1</v>
      </c>
      <c r="F144" s="31">
        <v>2156.6853293332242</v>
      </c>
      <c r="G144" s="31">
        <v>1669.9537084441363</v>
      </c>
      <c r="H144" s="31">
        <v>1061.7195800306602</v>
      </c>
      <c r="I144" s="31">
        <v>981.80596228716342</v>
      </c>
      <c r="J144" s="32"/>
      <c r="O144" s="9"/>
    </row>
    <row r="145" spans="2:15">
      <c r="B145" s="40" t="s">
        <v>150</v>
      </c>
      <c r="C145" s="2" t="s">
        <v>64</v>
      </c>
      <c r="D145" s="2" t="s">
        <v>68</v>
      </c>
      <c r="E145" s="2">
        <v>3.1</v>
      </c>
      <c r="F145" s="19">
        <v>2143.5429154359122</v>
      </c>
      <c r="G145" s="19">
        <v>1653.5713295240314</v>
      </c>
      <c r="H145" s="19">
        <v>1048.2748662379802</v>
      </c>
      <c r="I145" s="19">
        <v>993.02371549183363</v>
      </c>
      <c r="J145" s="33"/>
      <c r="O145" s="9"/>
    </row>
    <row r="146" spans="2:15">
      <c r="B146" s="40" t="s">
        <v>150</v>
      </c>
      <c r="C146" s="2" t="s">
        <v>64</v>
      </c>
      <c r="D146" s="2" t="s">
        <v>69</v>
      </c>
      <c r="E146" s="2">
        <v>3.1</v>
      </c>
      <c r="F146" s="19">
        <v>2283.9553377498655</v>
      </c>
      <c r="G146" s="19">
        <v>1771.8294731296623</v>
      </c>
      <c r="H146" s="19">
        <v>1131.2386639636782</v>
      </c>
      <c r="I146" s="19">
        <v>1046.8914585215612</v>
      </c>
      <c r="J146" s="33"/>
      <c r="O146" s="9"/>
    </row>
    <row r="147" spans="2:15">
      <c r="B147" s="40" t="s">
        <v>150</v>
      </c>
      <c r="C147" s="2" t="s">
        <v>70</v>
      </c>
      <c r="D147" s="2" t="s">
        <v>65</v>
      </c>
      <c r="E147" s="2">
        <v>12</v>
      </c>
      <c r="F147" s="19">
        <v>2050.981889701608</v>
      </c>
      <c r="G147" s="19">
        <v>1533.3474084798884</v>
      </c>
      <c r="H147" s="19">
        <v>950.54225755620473</v>
      </c>
      <c r="I147" s="19">
        <v>882.11388721689525</v>
      </c>
      <c r="J147" s="33"/>
      <c r="O147" s="9"/>
    </row>
    <row r="148" spans="2:15">
      <c r="B148" s="40" t="s">
        <v>150</v>
      </c>
      <c r="C148" s="2" t="s">
        <v>70</v>
      </c>
      <c r="D148" s="2" t="s">
        <v>68</v>
      </c>
      <c r="E148" s="2">
        <v>12</v>
      </c>
      <c r="F148" s="19">
        <v>2136.3541545891017</v>
      </c>
      <c r="G148" s="19">
        <v>1588.199939610457</v>
      </c>
      <c r="H148" s="19">
        <v>963.32804782382027</v>
      </c>
      <c r="I148" s="19">
        <v>892.24286385417838</v>
      </c>
      <c r="J148" s="33"/>
      <c r="O148" s="9"/>
    </row>
    <row r="149" spans="2:15">
      <c r="B149" s="40" t="s">
        <v>150</v>
      </c>
      <c r="C149" s="2" t="s">
        <v>70</v>
      </c>
      <c r="D149" s="2" t="s">
        <v>69</v>
      </c>
      <c r="E149" s="2">
        <v>12</v>
      </c>
      <c r="F149" s="19">
        <v>2172.4680563957941</v>
      </c>
      <c r="G149" s="19">
        <v>1627.7913333573729</v>
      </c>
      <c r="H149" s="19">
        <v>1013.9977697073463</v>
      </c>
      <c r="I149" s="19">
        <v>941.74834871362475</v>
      </c>
      <c r="J149" s="33"/>
      <c r="O149" s="9"/>
    </row>
    <row r="150" spans="2:15">
      <c r="B150" s="40" t="s">
        <v>150</v>
      </c>
      <c r="C150" s="2" t="s">
        <v>64</v>
      </c>
      <c r="D150" s="2" t="s">
        <v>65</v>
      </c>
      <c r="E150" s="4" t="s">
        <v>159</v>
      </c>
      <c r="F150" s="19">
        <v>170.84213689812375</v>
      </c>
      <c r="G150" s="19">
        <v>187.59332156856752</v>
      </c>
      <c r="H150" s="19">
        <v>187.59332156856752</v>
      </c>
      <c r="I150" s="19">
        <v>189.02347280795092</v>
      </c>
      <c r="J150" s="33"/>
      <c r="O150" s="9"/>
    </row>
    <row r="151" spans="2:15">
      <c r="B151" s="40" t="s">
        <v>150</v>
      </c>
      <c r="C151" s="2" t="s">
        <v>64</v>
      </c>
      <c r="D151" s="2" t="s">
        <v>68</v>
      </c>
      <c r="E151" s="4" t="s">
        <v>159</v>
      </c>
      <c r="F151" s="19">
        <v>188.36243658707815</v>
      </c>
      <c r="G151" s="19">
        <v>205.35589414918937</v>
      </c>
      <c r="H151" s="19">
        <v>205.35589414918937</v>
      </c>
      <c r="I151" s="19">
        <v>213.04499630816414</v>
      </c>
      <c r="J151" s="33"/>
      <c r="O151" s="9"/>
    </row>
    <row r="152" spans="2:15">
      <c r="B152" s="40" t="s">
        <v>150</v>
      </c>
      <c r="C152" s="2" t="s">
        <v>64</v>
      </c>
      <c r="D152" s="2" t="s">
        <v>69</v>
      </c>
      <c r="E152" s="4" t="s">
        <v>159</v>
      </c>
      <c r="F152" s="19">
        <v>192.37141147399092</v>
      </c>
      <c r="G152" s="19">
        <v>210.51631331472697</v>
      </c>
      <c r="H152" s="19">
        <v>210.51631331472697</v>
      </c>
      <c r="I152" s="19">
        <v>212.37255128839669</v>
      </c>
      <c r="J152" s="33"/>
      <c r="O152" s="9"/>
    </row>
    <row r="153" spans="2:15">
      <c r="B153" s="40" t="s">
        <v>150</v>
      </c>
      <c r="C153" s="2" t="s">
        <v>70</v>
      </c>
      <c r="D153" s="2" t="s">
        <v>65</v>
      </c>
      <c r="E153" s="4" t="s">
        <v>159</v>
      </c>
      <c r="F153" s="19">
        <v>99.019932732467126</v>
      </c>
      <c r="G153" s="19">
        <v>101.19797317121261</v>
      </c>
      <c r="H153" s="19">
        <v>101.19797317121261</v>
      </c>
      <c r="I153" s="19">
        <v>102.97425706793491</v>
      </c>
      <c r="J153" s="33"/>
      <c r="O153" s="9"/>
    </row>
    <row r="154" spans="2:15">
      <c r="B154" s="40" t="s">
        <v>150</v>
      </c>
      <c r="C154" s="2" t="s">
        <v>70</v>
      </c>
      <c r="D154" s="2" t="s">
        <v>68</v>
      </c>
      <c r="E154" s="4" t="s">
        <v>159</v>
      </c>
      <c r="F154" s="19">
        <v>130.38649111959694</v>
      </c>
      <c r="G154" s="19">
        <v>131.39660207908494</v>
      </c>
      <c r="H154" s="19">
        <v>131.39660207908494</v>
      </c>
      <c r="I154" s="19">
        <v>140.61425667882747</v>
      </c>
      <c r="J154" s="33"/>
      <c r="O154" s="9"/>
    </row>
    <row r="155" spans="2:15" ht="13.5" thickBot="1">
      <c r="B155" s="42" t="s">
        <v>150</v>
      </c>
      <c r="C155" s="27" t="s">
        <v>70</v>
      </c>
      <c r="D155" s="27" t="s">
        <v>69</v>
      </c>
      <c r="E155" s="28" t="s">
        <v>159</v>
      </c>
      <c r="F155" s="29">
        <v>116.58353148845229</v>
      </c>
      <c r="G155" s="29">
        <v>119.36728340621777</v>
      </c>
      <c r="H155" s="29">
        <v>119.36728340621777</v>
      </c>
      <c r="I155" s="29">
        <v>121.64911341849833</v>
      </c>
      <c r="J155" s="43"/>
      <c r="O155" s="9"/>
    </row>
    <row r="156" spans="2:15">
      <c r="B156" s="39" t="s">
        <v>160</v>
      </c>
      <c r="C156" s="30" t="s">
        <v>64</v>
      </c>
      <c r="D156" s="30" t="s">
        <v>65</v>
      </c>
      <c r="E156" s="30">
        <v>3.1</v>
      </c>
      <c r="F156" s="31">
        <v>2164.9503740257064</v>
      </c>
      <c r="G156" s="31">
        <v>1684.3149086772792</v>
      </c>
      <c r="H156" s="31">
        <v>1086.7596921029156</v>
      </c>
      <c r="I156" s="31">
        <v>1006.6444924476175</v>
      </c>
      <c r="J156" s="32"/>
      <c r="O156" s="9"/>
    </row>
    <row r="157" spans="2:15">
      <c r="B157" s="40" t="s">
        <v>160</v>
      </c>
      <c r="C157" s="2" t="s">
        <v>64</v>
      </c>
      <c r="D157" s="2" t="s">
        <v>68</v>
      </c>
      <c r="E157" s="2">
        <v>3.1</v>
      </c>
      <c r="F157" s="19">
        <v>2152.0593155216311</v>
      </c>
      <c r="G157" s="19">
        <v>1668.1545989667347</v>
      </c>
      <c r="H157" s="19">
        <v>1073.4854700222995</v>
      </c>
      <c r="I157" s="19">
        <v>1017.7399657757372</v>
      </c>
      <c r="J157" s="33"/>
      <c r="O157" s="9"/>
    </row>
    <row r="158" spans="2:15">
      <c r="B158" s="40" t="s">
        <v>160</v>
      </c>
      <c r="C158" s="2" t="s">
        <v>64</v>
      </c>
      <c r="D158" s="2" t="s">
        <v>69</v>
      </c>
      <c r="E158" s="2">
        <v>3.1</v>
      </c>
      <c r="F158" s="19">
        <v>2292.6881779126929</v>
      </c>
      <c r="G158" s="19">
        <v>1786.9810391924527</v>
      </c>
      <c r="H158" s="19">
        <v>1157.6372381420954</v>
      </c>
      <c r="I158" s="19">
        <v>1073.0768307339101</v>
      </c>
      <c r="J158" s="33"/>
      <c r="O158" s="9"/>
    </row>
    <row r="159" spans="2:15">
      <c r="B159" s="40" t="s">
        <v>160</v>
      </c>
      <c r="C159" s="2" t="s">
        <v>70</v>
      </c>
      <c r="D159" s="2" t="s">
        <v>65</v>
      </c>
      <c r="E159" s="2">
        <v>12</v>
      </c>
      <c r="F159" s="19">
        <v>2061.4897796227265</v>
      </c>
      <c r="G159" s="19">
        <v>1565.5093290508592</v>
      </c>
      <c r="H159" s="19">
        <v>982.70417812717562</v>
      </c>
      <c r="I159" s="19">
        <v>914.10322096175742</v>
      </c>
      <c r="J159" s="33"/>
      <c r="O159" s="9"/>
    </row>
    <row r="160" spans="2:15">
      <c r="B160" s="40" t="s">
        <v>160</v>
      </c>
      <c r="C160" s="2" t="s">
        <v>70</v>
      </c>
      <c r="D160" s="2" t="s">
        <v>68</v>
      </c>
      <c r="E160" s="2">
        <v>12</v>
      </c>
      <c r="F160" s="19">
        <v>2150.6475936271468</v>
      </c>
      <c r="G160" s="19">
        <v>1628.222451378314</v>
      </c>
      <c r="H160" s="19">
        <v>1003.3505595916776</v>
      </c>
      <c r="I160" s="19">
        <v>932.05059473827032</v>
      </c>
      <c r="J160" s="33"/>
      <c r="O160" s="9"/>
    </row>
    <row r="161" spans="2:15">
      <c r="B161" s="40" t="s">
        <v>160</v>
      </c>
      <c r="C161" s="2" t="s">
        <v>70</v>
      </c>
      <c r="D161" s="2" t="s">
        <v>69</v>
      </c>
      <c r="E161" s="2">
        <v>12</v>
      </c>
      <c r="F161" s="19">
        <v>2183.5426517789879</v>
      </c>
      <c r="G161" s="19">
        <v>1661.6877920892134</v>
      </c>
      <c r="H161" s="19">
        <v>1047.8942284391867</v>
      </c>
      <c r="I161" s="19">
        <v>975.46304398142752</v>
      </c>
      <c r="J161" s="33"/>
      <c r="O161" s="9"/>
    </row>
    <row r="162" spans="2:15">
      <c r="B162" s="40" t="s">
        <v>160</v>
      </c>
      <c r="C162" s="2" t="s">
        <v>64</v>
      </c>
      <c r="D162" s="2" t="s">
        <v>65</v>
      </c>
      <c r="E162" s="4" t="s">
        <v>159</v>
      </c>
      <c r="F162" s="19">
        <v>182.99730877105227</v>
      </c>
      <c r="G162" s="19">
        <v>202.59093363331934</v>
      </c>
      <c r="H162" s="19">
        <v>202.59093363331934</v>
      </c>
      <c r="I162" s="19">
        <v>204.04315764110126</v>
      </c>
      <c r="J162" s="33"/>
      <c r="O162" s="9"/>
    </row>
    <row r="163" spans="2:15">
      <c r="B163" s="40" t="s">
        <v>160</v>
      </c>
      <c r="C163" s="2" t="s">
        <v>64</v>
      </c>
      <c r="D163" s="2" t="s">
        <v>68</v>
      </c>
      <c r="E163" s="4" t="s">
        <v>159</v>
      </c>
      <c r="F163" s="19">
        <v>200.45805329928706</v>
      </c>
      <c r="G163" s="19">
        <v>220.28002430794558</v>
      </c>
      <c r="H163" s="19">
        <v>220.28002430794558</v>
      </c>
      <c r="I163" s="19">
        <v>227.98449682321694</v>
      </c>
      <c r="J163" s="33"/>
      <c r="O163" s="9"/>
    </row>
    <row r="164" spans="2:15">
      <c r="B164" s="40" t="s">
        <v>160</v>
      </c>
      <c r="C164" s="2" t="s">
        <v>64</v>
      </c>
      <c r="D164" s="2" t="s">
        <v>69</v>
      </c>
      <c r="E164" s="4" t="s">
        <v>159</v>
      </c>
      <c r="F164" s="19">
        <v>205.18254896552568</v>
      </c>
      <c r="G164" s="19">
        <v>226.32328603505144</v>
      </c>
      <c r="H164" s="19">
        <v>226.32328603505144</v>
      </c>
      <c r="I164" s="19">
        <v>228.19347877319558</v>
      </c>
      <c r="J164" s="33"/>
      <c r="O164" s="9"/>
    </row>
    <row r="165" spans="2:15">
      <c r="B165" s="40" t="s">
        <v>160</v>
      </c>
      <c r="C165" s="2" t="s">
        <v>70</v>
      </c>
      <c r="D165" s="2" t="s">
        <v>65</v>
      </c>
      <c r="E165" s="4" t="s">
        <v>159</v>
      </c>
      <c r="F165" s="19">
        <v>99.019932732467126</v>
      </c>
      <c r="G165" s="19">
        <v>101.19797317121261</v>
      </c>
      <c r="H165" s="19">
        <v>101.19797317121261</v>
      </c>
      <c r="I165" s="19">
        <v>102.93250249895489</v>
      </c>
      <c r="J165" s="33"/>
      <c r="O165" s="9"/>
    </row>
    <row r="166" spans="2:15">
      <c r="B166" s="40" t="s">
        <v>160</v>
      </c>
      <c r="C166" s="2" t="s">
        <v>70</v>
      </c>
      <c r="D166" s="2" t="s">
        <v>68</v>
      </c>
      <c r="E166" s="4" t="s">
        <v>159</v>
      </c>
      <c r="F166" s="19">
        <v>130.38649111959694</v>
      </c>
      <c r="G166" s="19">
        <v>131.39660207908494</v>
      </c>
      <c r="H166" s="19">
        <v>131.39660207908494</v>
      </c>
      <c r="I166" s="19">
        <v>140.54544382725209</v>
      </c>
      <c r="J166" s="33"/>
      <c r="O166" s="9"/>
    </row>
    <row r="167" spans="2:15" ht="13.5" thickBot="1">
      <c r="B167" s="41" t="s">
        <v>160</v>
      </c>
      <c r="C167" s="34" t="s">
        <v>70</v>
      </c>
      <c r="D167" s="34" t="s">
        <v>69</v>
      </c>
      <c r="E167" s="35" t="s">
        <v>159</v>
      </c>
      <c r="F167" s="29">
        <v>116.58353148845229</v>
      </c>
      <c r="G167" s="29">
        <v>119.36728340621777</v>
      </c>
      <c r="H167" s="29">
        <v>119.36728340621777</v>
      </c>
      <c r="I167" s="29">
        <v>121.6035290385901</v>
      </c>
      <c r="J167" s="37"/>
      <c r="O167" s="9"/>
    </row>
    <row r="168" spans="2:15">
      <c r="B168" s="44" t="s">
        <v>154</v>
      </c>
      <c r="C168" s="45" t="s">
        <v>64</v>
      </c>
      <c r="D168" s="45" t="s">
        <v>65</v>
      </c>
      <c r="E168" s="45">
        <v>3.1</v>
      </c>
      <c r="F168" s="31">
        <v>2160.8038564521303</v>
      </c>
      <c r="G168" s="31">
        <v>1683.399391642982</v>
      </c>
      <c r="H168" s="31">
        <v>1079.3995206007605</v>
      </c>
      <c r="I168" s="31">
        <v>998.87509192804453</v>
      </c>
      <c r="J168" s="32"/>
      <c r="O168" s="9"/>
    </row>
    <row r="169" spans="2:15">
      <c r="B169" s="40" t="s">
        <v>154</v>
      </c>
      <c r="C169" s="2" t="s">
        <v>64</v>
      </c>
      <c r="D169" s="2" t="s">
        <v>68</v>
      </c>
      <c r="E169" s="2">
        <v>3.1</v>
      </c>
      <c r="F169" s="19">
        <v>2147.7616687821469</v>
      </c>
      <c r="G169" s="19">
        <v>1667.0718132225975</v>
      </c>
      <c r="H169" s="19">
        <v>1065.9891563852254</v>
      </c>
      <c r="I169" s="19">
        <v>1010.0089880697636</v>
      </c>
      <c r="J169" s="33"/>
      <c r="O169" s="9"/>
    </row>
    <row r="170" spans="2:15">
      <c r="B170" s="40" t="s">
        <v>154</v>
      </c>
      <c r="C170" s="2" t="s">
        <v>64</v>
      </c>
      <c r="D170" s="2" t="s">
        <v>69</v>
      </c>
      <c r="E170" s="2">
        <v>3.1</v>
      </c>
      <c r="F170" s="19">
        <v>2288.3051463044339</v>
      </c>
      <c r="G170" s="19">
        <v>1786.0067758566365</v>
      </c>
      <c r="H170" s="19">
        <v>1149.8754791349625</v>
      </c>
      <c r="I170" s="19">
        <v>1064.8842251656617</v>
      </c>
      <c r="J170" s="33"/>
      <c r="O170" s="9"/>
    </row>
    <row r="171" spans="2:15">
      <c r="B171" s="40" t="s">
        <v>154</v>
      </c>
      <c r="C171" s="2" t="s">
        <v>70</v>
      </c>
      <c r="D171" s="2" t="s">
        <v>65</v>
      </c>
      <c r="E171" s="2">
        <v>12</v>
      </c>
      <c r="F171" s="19">
        <v>2057.8682882613684</v>
      </c>
      <c r="G171" s="19">
        <v>1559.8890981782704</v>
      </c>
      <c r="H171" s="19">
        <v>977.08394725458675</v>
      </c>
      <c r="I171" s="19">
        <v>908.51314930964952</v>
      </c>
      <c r="J171" s="33"/>
      <c r="O171" s="9"/>
    </row>
    <row r="172" spans="2:15">
      <c r="B172" s="40" t="s">
        <v>154</v>
      </c>
      <c r="C172" s="2" t="s">
        <v>70</v>
      </c>
      <c r="D172" s="2" t="s">
        <v>68</v>
      </c>
      <c r="E172" s="2">
        <v>12</v>
      </c>
      <c r="F172" s="19">
        <v>2139.0465550282779</v>
      </c>
      <c r="G172" s="19">
        <v>1613.0522275296119</v>
      </c>
      <c r="H172" s="19">
        <v>988.1803357429751</v>
      </c>
      <c r="I172" s="19">
        <v>916.96178191903823</v>
      </c>
      <c r="J172" s="33"/>
      <c r="O172" s="9"/>
    </row>
    <row r="173" spans="2:15">
      <c r="B173" s="40" t="s">
        <v>154</v>
      </c>
      <c r="C173" s="2" t="s">
        <v>70</v>
      </c>
      <c r="D173" s="2" t="s">
        <v>69</v>
      </c>
      <c r="E173" s="2">
        <v>12</v>
      </c>
      <c r="F173" s="19">
        <v>2179.7258482330953</v>
      </c>
      <c r="G173" s="19">
        <v>1655.7644541649208</v>
      </c>
      <c r="H173" s="19">
        <v>1041.9708905148939</v>
      </c>
      <c r="I173" s="19">
        <v>969.5714688777017</v>
      </c>
      <c r="J173" s="33"/>
      <c r="O173" s="9"/>
    </row>
    <row r="174" spans="2:15">
      <c r="B174" s="40" t="s">
        <v>154</v>
      </c>
      <c r="C174" s="2" t="s">
        <v>64</v>
      </c>
      <c r="D174" s="2" t="s">
        <v>65</v>
      </c>
      <c r="E174" s="4" t="s">
        <v>159</v>
      </c>
      <c r="F174" s="19">
        <v>170.91693795580326</v>
      </c>
      <c r="G174" s="19">
        <v>187.10711469365035</v>
      </c>
      <c r="H174" s="19">
        <v>187.10711469365035</v>
      </c>
      <c r="I174" s="19">
        <v>188.50099218397511</v>
      </c>
      <c r="J174" s="33"/>
      <c r="O174" s="9"/>
    </row>
    <row r="175" spans="2:15">
      <c r="B175" s="40" t="s">
        <v>154</v>
      </c>
      <c r="C175" s="2" t="s">
        <v>64</v>
      </c>
      <c r="D175" s="2" t="s">
        <v>68</v>
      </c>
      <c r="E175" s="4" t="s">
        <v>159</v>
      </c>
      <c r="F175" s="19">
        <v>188.43687115146096</v>
      </c>
      <c r="G175" s="19">
        <v>204.87206948070099</v>
      </c>
      <c r="H175" s="19">
        <v>204.87206948070099</v>
      </c>
      <c r="I175" s="19">
        <v>212.52171734050245</v>
      </c>
      <c r="J175" s="33"/>
      <c r="O175" s="9"/>
    </row>
    <row r="176" spans="2:15">
      <c r="B176" s="40" t="s">
        <v>154</v>
      </c>
      <c r="C176" s="2" t="s">
        <v>64</v>
      </c>
      <c r="D176" s="2" t="s">
        <v>69</v>
      </c>
      <c r="E176" s="4" t="s">
        <v>159</v>
      </c>
      <c r="F176" s="19">
        <v>192.45024924316957</v>
      </c>
      <c r="G176" s="19">
        <v>210.00386781506558</v>
      </c>
      <c r="H176" s="19">
        <v>210.00386781506558</v>
      </c>
      <c r="I176" s="19">
        <v>211.82268239111505</v>
      </c>
      <c r="J176" s="33"/>
      <c r="O176" s="9"/>
    </row>
    <row r="177" spans="2:15">
      <c r="B177" s="40" t="s">
        <v>154</v>
      </c>
      <c r="C177" s="2" t="s">
        <v>70</v>
      </c>
      <c r="D177" s="2" t="s">
        <v>65</v>
      </c>
      <c r="E177" s="4" t="s">
        <v>159</v>
      </c>
      <c r="F177" s="19">
        <v>99.019932732467126</v>
      </c>
      <c r="G177" s="19">
        <v>101.19797317121261</v>
      </c>
      <c r="H177" s="19">
        <v>101.19797317121261</v>
      </c>
      <c r="I177" s="19">
        <v>102.93958222798824</v>
      </c>
      <c r="J177" s="33"/>
      <c r="O177" s="9"/>
    </row>
    <row r="178" spans="2:15">
      <c r="B178" s="40" t="s">
        <v>154</v>
      </c>
      <c r="C178" s="2" t="s">
        <v>70</v>
      </c>
      <c r="D178" s="2" t="s">
        <v>68</v>
      </c>
      <c r="E178" s="4" t="s">
        <v>159</v>
      </c>
      <c r="F178" s="19">
        <v>130.38649111959694</v>
      </c>
      <c r="G178" s="19">
        <v>131.39660207908494</v>
      </c>
      <c r="H178" s="19">
        <v>131.39660207908494</v>
      </c>
      <c r="I178" s="19">
        <v>140.57080767089084</v>
      </c>
      <c r="J178" s="33"/>
      <c r="O178" s="9"/>
    </row>
    <row r="179" spans="2:15" ht="13.5" thickBot="1">
      <c r="B179" s="41" t="s">
        <v>154</v>
      </c>
      <c r="C179" s="34" t="s">
        <v>70</v>
      </c>
      <c r="D179" s="34" t="s">
        <v>69</v>
      </c>
      <c r="E179" s="35" t="s">
        <v>159</v>
      </c>
      <c r="F179" s="36">
        <v>116.58353148845229</v>
      </c>
      <c r="G179" s="36">
        <v>119.36728340621777</v>
      </c>
      <c r="H179" s="36">
        <v>119.36728340621777</v>
      </c>
      <c r="I179" s="36">
        <v>121.61126136531317</v>
      </c>
      <c r="J179" s="37"/>
      <c r="O179" s="9"/>
    </row>
    <row r="181" spans="2:15" s="1" customFormat="1">
      <c r="B181" s="6" t="s">
        <v>161</v>
      </c>
    </row>
    <row r="183" spans="2:15">
      <c r="C183" s="5" t="s">
        <v>162</v>
      </c>
      <c r="D183" s="7">
        <v>0.05</v>
      </c>
    </row>
    <row r="184" spans="2:15" ht="13.5" thickBot="1">
      <c r="K184" s="9"/>
    </row>
    <row r="185" spans="2:15" ht="25.5">
      <c r="B185" s="39"/>
      <c r="C185" s="30"/>
      <c r="D185" s="30"/>
      <c r="E185" s="30"/>
      <c r="F185" s="186" t="s">
        <v>50</v>
      </c>
      <c r="G185" s="186" t="s">
        <v>51</v>
      </c>
      <c r="H185" s="186" t="s">
        <v>52</v>
      </c>
      <c r="I185" s="186" t="s">
        <v>53</v>
      </c>
      <c r="J185" s="187" t="s">
        <v>156</v>
      </c>
      <c r="K185" s="9"/>
    </row>
    <row r="186" spans="2:15" ht="13.5" thickBot="1">
      <c r="B186" s="188" t="s">
        <v>54</v>
      </c>
      <c r="C186" s="189" t="s">
        <v>55</v>
      </c>
      <c r="D186" s="189" t="s">
        <v>56</v>
      </c>
      <c r="E186" s="189" t="s">
        <v>157</v>
      </c>
      <c r="F186" s="189" t="s">
        <v>58</v>
      </c>
      <c r="G186" s="189" t="s">
        <v>59</v>
      </c>
      <c r="H186" s="189" t="s">
        <v>60</v>
      </c>
      <c r="I186" s="189" t="s">
        <v>61</v>
      </c>
      <c r="J186" s="190" t="s">
        <v>158</v>
      </c>
      <c r="L186" s="15"/>
      <c r="M186" s="15"/>
      <c r="N186" s="15"/>
      <c r="O186" s="15"/>
    </row>
    <row r="187" spans="2:15">
      <c r="B187" s="39" t="s">
        <v>63</v>
      </c>
      <c r="C187" s="30" t="s">
        <v>64</v>
      </c>
      <c r="D187" s="30" t="s">
        <v>65</v>
      </c>
      <c r="E187" s="30">
        <v>3.1</v>
      </c>
      <c r="F187" s="31">
        <f t="shared" ref="F187:I198" si="0">F12*(1+$D$183)</f>
        <v>2227.5071599015705</v>
      </c>
      <c r="G187" s="31">
        <f t="shared" si="0"/>
        <v>1741.2867868231604</v>
      </c>
      <c r="H187" s="31">
        <f t="shared" si="0"/>
        <v>1115.668262017047</v>
      </c>
      <c r="I187" s="31">
        <f t="shared" si="0"/>
        <v>1032.6888659125441</v>
      </c>
      <c r="J187" s="32"/>
      <c r="L187" s="15"/>
      <c r="N187" s="15"/>
      <c r="O187" s="15"/>
    </row>
    <row r="188" spans="2:15">
      <c r="B188" s="40" t="s">
        <v>63</v>
      </c>
      <c r="C188" s="2" t="s">
        <v>64</v>
      </c>
      <c r="D188" s="2" t="s">
        <v>68</v>
      </c>
      <c r="E188" s="2">
        <v>3.1</v>
      </c>
      <c r="F188" s="19">
        <f t="shared" si="0"/>
        <v>2214.1484373589569</v>
      </c>
      <c r="G188" s="19">
        <f t="shared" si="0"/>
        <v>1724.4045104874347</v>
      </c>
      <c r="H188" s="19">
        <f t="shared" si="0"/>
        <v>1101.8076156817385</v>
      </c>
      <c r="I188" s="19">
        <f t="shared" si="0"/>
        <v>1044.4579248161344</v>
      </c>
      <c r="J188" s="33"/>
      <c r="L188" s="15"/>
      <c r="N188" s="15"/>
      <c r="O188" s="15"/>
    </row>
    <row r="189" spans="2:15">
      <c r="B189" s="40" t="s">
        <v>63</v>
      </c>
      <c r="C189" s="2" t="s">
        <v>64</v>
      </c>
      <c r="D189" s="2" t="s">
        <v>69</v>
      </c>
      <c r="E189" s="2">
        <v>3.1</v>
      </c>
      <c r="F189" s="19">
        <f>F14*(1+$D$183)</f>
        <v>2359.1648074398968</v>
      </c>
      <c r="G189" s="19">
        <f t="shared" si="0"/>
        <v>1847.6197276233363</v>
      </c>
      <c r="H189" s="19">
        <f t="shared" si="0"/>
        <v>1188.7196975963088</v>
      </c>
      <c r="I189" s="19">
        <f t="shared" si="0"/>
        <v>1101.1341767154918</v>
      </c>
      <c r="J189" s="33"/>
      <c r="L189" s="15"/>
      <c r="N189" s="15"/>
      <c r="O189" s="15"/>
    </row>
    <row r="190" spans="2:15">
      <c r="B190" s="40" t="s">
        <v>63</v>
      </c>
      <c r="C190" s="2" t="s">
        <v>70</v>
      </c>
      <c r="D190" s="2" t="s">
        <v>65</v>
      </c>
      <c r="E190" s="2">
        <v>12</v>
      </c>
      <c r="F190" s="19">
        <f t="shared" si="0"/>
        <v>2152.7093612044391</v>
      </c>
      <c r="G190" s="19">
        <f t="shared" si="0"/>
        <v>1619.7636704027791</v>
      </c>
      <c r="H190" s="19">
        <f t="shared" si="0"/>
        <v>1007.8182619329114</v>
      </c>
      <c r="I190" s="19">
        <f t="shared" si="0"/>
        <v>935.91615864375831</v>
      </c>
      <c r="J190" s="33"/>
      <c r="L190" s="15"/>
      <c r="N190" s="15"/>
      <c r="O190" s="15"/>
    </row>
    <row r="191" spans="2:15">
      <c r="B191" s="40" t="s">
        <v>63</v>
      </c>
      <c r="C191" s="2" t="s">
        <v>70</v>
      </c>
      <c r="D191" s="2" t="s">
        <v>68</v>
      </c>
      <c r="E191" s="2">
        <v>12</v>
      </c>
      <c r="F191" s="19">
        <f t="shared" si="0"/>
        <v>2242.3216683439459</v>
      </c>
      <c r="G191" s="19">
        <f t="shared" si="0"/>
        <v>1677.2461635393718</v>
      </c>
      <c r="H191" s="19">
        <f t="shared" si="0"/>
        <v>1021.1306771634034</v>
      </c>
      <c r="I191" s="19">
        <f t="shared" si="0"/>
        <v>946.43952108373651</v>
      </c>
      <c r="J191" s="33"/>
      <c r="L191" s="9"/>
      <c r="N191" s="15"/>
      <c r="O191" s="15"/>
    </row>
    <row r="192" spans="2:15">
      <c r="B192" s="40" t="s">
        <v>63</v>
      </c>
      <c r="C192" s="2" t="s">
        <v>70</v>
      </c>
      <c r="D192" s="2" t="s">
        <v>69</v>
      </c>
      <c r="E192" s="2">
        <v>12</v>
      </c>
      <c r="F192" s="19">
        <f t="shared" si="0"/>
        <v>2280.2255249362715</v>
      </c>
      <c r="G192" s="19">
        <f t="shared" si="0"/>
        <v>1719.4555631208216</v>
      </c>
      <c r="H192" s="19">
        <f t="shared" si="0"/>
        <v>1074.9723212882936</v>
      </c>
      <c r="I192" s="19">
        <f t="shared" si="0"/>
        <v>999.05533319402696</v>
      </c>
      <c r="J192" s="33"/>
      <c r="L192" s="15"/>
      <c r="N192" s="15"/>
      <c r="O192" s="15"/>
    </row>
    <row r="193" spans="2:17">
      <c r="B193" s="40" t="s">
        <v>63</v>
      </c>
      <c r="C193" s="2" t="s">
        <v>64</v>
      </c>
      <c r="D193" s="2" t="s">
        <v>65</v>
      </c>
      <c r="E193" s="4" t="s">
        <v>159</v>
      </c>
      <c r="F193" s="19">
        <f t="shared" si="0"/>
        <v>157.90325000390223</v>
      </c>
      <c r="G193" s="19">
        <f t="shared" si="0"/>
        <v>187.66586604521663</v>
      </c>
      <c r="H193" s="19">
        <f t="shared" si="0"/>
        <v>187.66586604521663</v>
      </c>
      <c r="I193" s="19">
        <f t="shared" si="0"/>
        <v>189.11717498139484</v>
      </c>
      <c r="J193" s="33"/>
      <c r="L193" s="15"/>
      <c r="N193" s="15"/>
      <c r="O193" s="15"/>
    </row>
    <row r="194" spans="2:17">
      <c r="B194" s="40" t="s">
        <v>63</v>
      </c>
      <c r="C194" s="2" t="s">
        <v>64</v>
      </c>
      <c r="D194" s="2" t="s">
        <v>68</v>
      </c>
      <c r="E194" s="4" t="s">
        <v>159</v>
      </c>
      <c r="F194" s="19">
        <f t="shared" si="0"/>
        <v>176.40481238979459</v>
      </c>
      <c r="G194" s="19">
        <f t="shared" si="0"/>
        <v>206.36216818331596</v>
      </c>
      <c r="H194" s="19">
        <f t="shared" si="0"/>
        <v>206.36216818331596</v>
      </c>
      <c r="I194" s="19">
        <f t="shared" si="0"/>
        <v>214.3863117420598</v>
      </c>
      <c r="J194" s="33"/>
      <c r="L194" s="15"/>
      <c r="N194" s="15"/>
      <c r="O194" s="15"/>
    </row>
    <row r="195" spans="2:17">
      <c r="B195" s="40" t="s">
        <v>63</v>
      </c>
      <c r="C195" s="2" t="s">
        <v>64</v>
      </c>
      <c r="D195" s="2" t="s">
        <v>69</v>
      </c>
      <c r="E195" s="4" t="s">
        <v>159</v>
      </c>
      <c r="F195" s="19">
        <f t="shared" si="0"/>
        <v>179.34974568380431</v>
      </c>
      <c r="G195" s="19">
        <f t="shared" si="0"/>
        <v>211.23273955040665</v>
      </c>
      <c r="H195" s="19">
        <f t="shared" si="0"/>
        <v>211.23273955040665</v>
      </c>
      <c r="I195" s="19">
        <f t="shared" si="0"/>
        <v>213.13516229131747</v>
      </c>
      <c r="J195" s="33"/>
      <c r="L195" s="15"/>
      <c r="N195" s="15"/>
      <c r="O195" s="15"/>
    </row>
    <row r="196" spans="2:17">
      <c r="B196" s="40" t="s">
        <v>63</v>
      </c>
      <c r="C196" s="2" t="s">
        <v>70</v>
      </c>
      <c r="D196" s="2" t="s">
        <v>65</v>
      </c>
      <c r="E196" s="4" t="s">
        <v>159</v>
      </c>
      <c r="F196" s="19">
        <f t="shared" si="0"/>
        <v>103.97092936909048</v>
      </c>
      <c r="G196" s="19">
        <f t="shared" si="0"/>
        <v>106.25787182977325</v>
      </c>
      <c r="H196" s="19">
        <f t="shared" si="0"/>
        <v>106.25787182977325</v>
      </c>
      <c r="I196" s="19">
        <f t="shared" si="0"/>
        <v>108.10998279085267</v>
      </c>
      <c r="J196" s="33"/>
      <c r="L196" s="15"/>
      <c r="N196" s="15"/>
      <c r="O196" s="15"/>
    </row>
    <row r="197" spans="2:17">
      <c r="B197" s="40" t="s">
        <v>63</v>
      </c>
      <c r="C197" s="2" t="s">
        <v>70</v>
      </c>
      <c r="D197" s="2" t="s">
        <v>68</v>
      </c>
      <c r="E197" s="4" t="s">
        <v>159</v>
      </c>
      <c r="F197" s="19">
        <f t="shared" si="0"/>
        <v>136.9058156755768</v>
      </c>
      <c r="G197" s="19">
        <f t="shared" si="0"/>
        <v>137.96643218303919</v>
      </c>
      <c r="H197" s="19">
        <f t="shared" si="0"/>
        <v>137.96643218303919</v>
      </c>
      <c r="I197" s="19">
        <f t="shared" si="0"/>
        <v>147.62782444485507</v>
      </c>
      <c r="J197" s="33"/>
      <c r="L197" s="15"/>
      <c r="N197" s="15"/>
      <c r="O197" s="15"/>
    </row>
    <row r="198" spans="2:17" ht="13.5" thickBot="1">
      <c r="B198" s="41" t="s">
        <v>63</v>
      </c>
      <c r="C198" s="34" t="s">
        <v>70</v>
      </c>
      <c r="D198" s="34" t="s">
        <v>69</v>
      </c>
      <c r="E198" s="35" t="s">
        <v>159</v>
      </c>
      <c r="F198" s="36">
        <f t="shared" si="0"/>
        <v>122.41270806287491</v>
      </c>
      <c r="G198" s="36">
        <f t="shared" si="0"/>
        <v>125.33564757652866</v>
      </c>
      <c r="H198" s="36">
        <f t="shared" si="0"/>
        <v>125.33564757652866</v>
      </c>
      <c r="I198" s="36">
        <f t="shared" si="0"/>
        <v>127.71739577555827</v>
      </c>
      <c r="J198" s="37"/>
      <c r="L198" s="15"/>
      <c r="N198" s="15"/>
      <c r="O198" s="15"/>
    </row>
    <row r="199" spans="2:17">
      <c r="B199" s="39" t="s">
        <v>130</v>
      </c>
      <c r="C199" s="30" t="s">
        <v>64</v>
      </c>
      <c r="D199" s="30" t="s">
        <v>65</v>
      </c>
      <c r="E199" s="30">
        <v>3.1</v>
      </c>
      <c r="F199" s="31">
        <f t="shared" ref="F199:I199" si="1">F24*(1+$D$183)</f>
        <v>2206.6571918921572</v>
      </c>
      <c r="G199" s="31">
        <f t="shared" si="1"/>
        <v>1737.1739067192334</v>
      </c>
      <c r="H199" s="31">
        <f t="shared" si="1"/>
        <v>1116.0709332519871</v>
      </c>
      <c r="I199" s="31">
        <f t="shared" si="1"/>
        <v>1033.5854091092524</v>
      </c>
      <c r="J199" s="32"/>
      <c r="L199" s="15"/>
      <c r="N199" s="15"/>
      <c r="O199" s="15"/>
    </row>
    <row r="200" spans="2:17">
      <c r="B200" s="40" t="s">
        <v>130</v>
      </c>
      <c r="C200" s="2" t="s">
        <v>64</v>
      </c>
      <c r="D200" s="2" t="s">
        <v>68</v>
      </c>
      <c r="E200" s="2">
        <v>3.1</v>
      </c>
      <c r="F200" s="19">
        <f t="shared" ref="F200:I200" si="2">F25*(1+$D$183)</f>
        <v>2193.6908973480181</v>
      </c>
      <c r="G200" s="19">
        <f t="shared" si="2"/>
        <v>1720.6034470310613</v>
      </c>
      <c r="H200" s="19">
        <f t="shared" si="2"/>
        <v>1102.5002911179693</v>
      </c>
      <c r="I200" s="19">
        <f t="shared" si="2"/>
        <v>1045.3500671387021</v>
      </c>
      <c r="J200" s="33"/>
      <c r="L200" s="15"/>
      <c r="N200" s="15"/>
      <c r="O200" s="15"/>
    </row>
    <row r="201" spans="2:17">
      <c r="B201" s="40" t="s">
        <v>130</v>
      </c>
      <c r="C201" s="2" t="s">
        <v>64</v>
      </c>
      <c r="D201" s="2" t="s">
        <v>69</v>
      </c>
      <c r="E201" s="2">
        <v>3.1</v>
      </c>
      <c r="F201" s="19">
        <f t="shared" ref="F201:I201" si="3">F26*(1+$D$183)</f>
        <v>2337.2087919323903</v>
      </c>
      <c r="G201" s="19">
        <f t="shared" si="3"/>
        <v>1843.2886873854793</v>
      </c>
      <c r="H201" s="19">
        <f t="shared" si="3"/>
        <v>1189.1444601655919</v>
      </c>
      <c r="I201" s="19">
        <f t="shared" si="3"/>
        <v>1102.0791929931745</v>
      </c>
      <c r="J201" s="33"/>
      <c r="L201" s="15"/>
      <c r="N201" s="15"/>
      <c r="O201" s="15"/>
    </row>
    <row r="202" spans="2:17">
      <c r="B202" s="40" t="s">
        <v>130</v>
      </c>
      <c r="C202" s="2" t="s">
        <v>70</v>
      </c>
      <c r="D202" s="2" t="s">
        <v>65</v>
      </c>
      <c r="E202" s="2">
        <v>12</v>
      </c>
      <c r="F202" s="19">
        <f t="shared" ref="F202:I202" si="4">F27*(1+$D$183)</f>
        <v>2137.4479095532138</v>
      </c>
      <c r="G202" s="19">
        <f t="shared" si="4"/>
        <v>1609.8267681925031</v>
      </c>
      <c r="H202" s="19">
        <f t="shared" si="4"/>
        <v>997.88135972263478</v>
      </c>
      <c r="I202" s="19">
        <f t="shared" si="4"/>
        <v>926.03257976201121</v>
      </c>
      <c r="J202" s="33"/>
      <c r="N202" s="15"/>
      <c r="O202" s="15"/>
    </row>
    <row r="203" spans="2:17">
      <c r="B203" s="40" t="s">
        <v>130</v>
      </c>
      <c r="C203" s="2" t="s">
        <v>70</v>
      </c>
      <c r="D203" s="2" t="s">
        <v>68</v>
      </c>
      <c r="E203" s="2">
        <v>12</v>
      </c>
      <c r="F203" s="19">
        <f t="shared" ref="F203:I203" si="5">F28*(1+$D$183)</f>
        <v>2233.2147258720229</v>
      </c>
      <c r="G203" s="19">
        <f t="shared" si="5"/>
        <v>1671.2786740041358</v>
      </c>
      <c r="H203" s="19">
        <f t="shared" si="5"/>
        <v>1015.1631876281673</v>
      </c>
      <c r="I203" s="19">
        <f t="shared" si="5"/>
        <v>940.50405618117315</v>
      </c>
      <c r="J203" s="33"/>
      <c r="N203" s="15"/>
      <c r="O203" s="15"/>
    </row>
    <row r="204" spans="2:17">
      <c r="B204" s="40" t="s">
        <v>130</v>
      </c>
      <c r="C204" s="2" t="s">
        <v>70</v>
      </c>
      <c r="D204" s="2" t="s">
        <v>69</v>
      </c>
      <c r="E204" s="2">
        <v>12</v>
      </c>
      <c r="F204" s="19">
        <f t="shared" ref="F204:I204" si="6">F29*(1+$D$183)</f>
        <v>2264.1410014718772</v>
      </c>
      <c r="G204" s="19">
        <f t="shared" si="6"/>
        <v>1708.982749628552</v>
      </c>
      <c r="H204" s="19">
        <f t="shared" si="6"/>
        <v>1064.4995077960241</v>
      </c>
      <c r="I204" s="19">
        <f t="shared" si="6"/>
        <v>988.63867829239393</v>
      </c>
      <c r="J204" s="33"/>
      <c r="N204" s="15"/>
      <c r="O204" s="15"/>
    </row>
    <row r="205" spans="2:17">
      <c r="B205" s="40" t="s">
        <v>130</v>
      </c>
      <c r="C205" s="2" t="s">
        <v>64</v>
      </c>
      <c r="D205" s="2" t="s">
        <v>65</v>
      </c>
      <c r="E205" s="4" t="s">
        <v>159</v>
      </c>
      <c r="F205" s="19">
        <f t="shared" ref="F205:I205" si="7">F30*(1+$D$183)</f>
        <v>182.25099427859911</v>
      </c>
      <c r="G205" s="19">
        <f t="shared" si="7"/>
        <v>208.1650959023001</v>
      </c>
      <c r="H205" s="19">
        <f t="shared" si="7"/>
        <v>208.1650959023001</v>
      </c>
      <c r="I205" s="19">
        <f t="shared" si="7"/>
        <v>209.71672163981592</v>
      </c>
      <c r="J205" s="33"/>
      <c r="N205" s="15"/>
      <c r="O205" s="15"/>
    </row>
    <row r="206" spans="2:17">
      <c r="B206" s="40" t="s">
        <v>130</v>
      </c>
      <c r="C206" s="2" t="s">
        <v>64</v>
      </c>
      <c r="D206" s="2" t="s">
        <v>68</v>
      </c>
      <c r="E206" s="4" t="s">
        <v>159</v>
      </c>
      <c r="F206" s="19">
        <f t="shared" ref="F206:I206" si="8">F31*(1+$D$183)</f>
        <v>200.63326309640379</v>
      </c>
      <c r="G206" s="19">
        <f t="shared" si="8"/>
        <v>226.76096055242886</v>
      </c>
      <c r="H206" s="19">
        <f t="shared" si="8"/>
        <v>226.76096055242886</v>
      </c>
      <c r="I206" s="19">
        <f t="shared" si="8"/>
        <v>234.88236246453405</v>
      </c>
      <c r="J206" s="33"/>
      <c r="N206" s="15"/>
      <c r="O206" s="15"/>
    </row>
    <row r="207" spans="2:17">
      <c r="B207" s="40" t="s">
        <v>130</v>
      </c>
      <c r="C207" s="2" t="s">
        <v>64</v>
      </c>
      <c r="D207" s="2" t="s">
        <v>69</v>
      </c>
      <c r="E207" s="4" t="s">
        <v>159</v>
      </c>
      <c r="F207" s="19">
        <f t="shared" ref="F207:I207" si="9">F32*(1+$D$183)</f>
        <v>205.01143955146324</v>
      </c>
      <c r="G207" s="19">
        <f t="shared" si="9"/>
        <v>232.83823019382268</v>
      </c>
      <c r="H207" s="19">
        <f t="shared" si="9"/>
        <v>232.83823019382268</v>
      </c>
      <c r="I207" s="19">
        <f t="shared" si="9"/>
        <v>234.83235796925536</v>
      </c>
      <c r="J207" s="33"/>
      <c r="N207" s="15"/>
      <c r="O207" s="15"/>
    </row>
    <row r="208" spans="2:17">
      <c r="B208" s="40" t="s">
        <v>130</v>
      </c>
      <c r="C208" s="2" t="s">
        <v>70</v>
      </c>
      <c r="D208" s="2" t="s">
        <v>65</v>
      </c>
      <c r="E208" s="4" t="s">
        <v>159</v>
      </c>
      <c r="F208" s="19">
        <f t="shared" ref="F208:I208" si="10">F33*(1+$D$183)</f>
        <v>103.97092936909048</v>
      </c>
      <c r="G208" s="19">
        <f t="shared" si="10"/>
        <v>106.25787182977325</v>
      </c>
      <c r="H208" s="19">
        <f t="shared" si="10"/>
        <v>106.25787182977325</v>
      </c>
      <c r="I208" s="19">
        <f t="shared" si="10"/>
        <v>108.12322311787847</v>
      </c>
      <c r="J208" s="33"/>
      <c r="N208" s="15"/>
      <c r="O208" s="15"/>
      <c r="Q208" s="15"/>
    </row>
    <row r="209" spans="2:17">
      <c r="B209" s="40" t="s">
        <v>130</v>
      </c>
      <c r="C209" s="2" t="s">
        <v>70</v>
      </c>
      <c r="D209" s="2" t="s">
        <v>68</v>
      </c>
      <c r="E209" s="4" t="s">
        <v>159</v>
      </c>
      <c r="F209" s="19">
        <f t="shared" ref="F209:I209" si="11">F34*(1+$D$183)</f>
        <v>136.9058156755768</v>
      </c>
      <c r="G209" s="19">
        <f t="shared" si="11"/>
        <v>137.96643218303919</v>
      </c>
      <c r="H209" s="19">
        <f t="shared" si="11"/>
        <v>137.96643218303919</v>
      </c>
      <c r="I209" s="19">
        <f t="shared" si="11"/>
        <v>147.63839982818362</v>
      </c>
      <c r="J209" s="33"/>
      <c r="N209" s="15"/>
      <c r="O209" s="15"/>
      <c r="Q209" s="15"/>
    </row>
    <row r="210" spans="2:17" ht="13.5" thickBot="1">
      <c r="B210" s="41" t="s">
        <v>130</v>
      </c>
      <c r="C210" s="34" t="s">
        <v>70</v>
      </c>
      <c r="D210" s="34" t="s">
        <v>69</v>
      </c>
      <c r="E210" s="35" t="s">
        <v>159</v>
      </c>
      <c r="F210" s="36">
        <f t="shared" ref="F210:I210" si="12">F35*(1+$D$183)</f>
        <v>122.41270806287491</v>
      </c>
      <c r="G210" s="36">
        <f t="shared" si="12"/>
        <v>125.33564757652866</v>
      </c>
      <c r="H210" s="36">
        <f t="shared" si="12"/>
        <v>125.33564757652866</v>
      </c>
      <c r="I210" s="36">
        <f t="shared" si="12"/>
        <v>127.73184536976129</v>
      </c>
      <c r="J210" s="37"/>
      <c r="N210" s="15"/>
      <c r="O210" s="15"/>
      <c r="Q210" s="15"/>
    </row>
    <row r="211" spans="2:17">
      <c r="B211" s="39" t="s">
        <v>132</v>
      </c>
      <c r="C211" s="30" t="s">
        <v>64</v>
      </c>
      <c r="D211" s="30" t="s">
        <v>65</v>
      </c>
      <c r="E211" s="30">
        <v>3.1</v>
      </c>
      <c r="F211" s="31">
        <f t="shared" ref="F211:I211" si="13">F36*(1+$D$183)</f>
        <v>2240.4375019303511</v>
      </c>
      <c r="G211" s="31">
        <f t="shared" si="13"/>
        <v>1745.5883952832528</v>
      </c>
      <c r="H211" s="31">
        <f t="shared" si="13"/>
        <v>1110.0871781365713</v>
      </c>
      <c r="I211" s="31">
        <f t="shared" si="13"/>
        <v>1026.608938203698</v>
      </c>
      <c r="J211" s="32"/>
      <c r="L211" s="15"/>
      <c r="N211" s="15"/>
      <c r="O211" s="15"/>
    </row>
    <row r="212" spans="2:17">
      <c r="B212" s="40" t="s">
        <v>132</v>
      </c>
      <c r="C212" s="2" t="s">
        <v>64</v>
      </c>
      <c r="D212" s="2" t="s">
        <v>68</v>
      </c>
      <c r="E212" s="2">
        <v>3.1</v>
      </c>
      <c r="F212" s="19">
        <f t="shared" ref="F212:I212" si="14">F37*(1+$D$183)</f>
        <v>2226.9032438349614</v>
      </c>
      <c r="G212" s="19">
        <f t="shared" si="14"/>
        <v>1728.573398315192</v>
      </c>
      <c r="H212" s="19">
        <f t="shared" si="14"/>
        <v>1096.141540169448</v>
      </c>
      <c r="I212" s="19">
        <f t="shared" si="14"/>
        <v>1038.4085310655928</v>
      </c>
      <c r="J212" s="33"/>
      <c r="L212" s="15"/>
      <c r="N212" s="15"/>
      <c r="O212" s="15"/>
    </row>
    <row r="213" spans="2:17">
      <c r="B213" s="40" t="s">
        <v>132</v>
      </c>
      <c r="C213" s="2" t="s">
        <v>64</v>
      </c>
      <c r="D213" s="2" t="s">
        <v>69</v>
      </c>
      <c r="E213" s="2">
        <v>3.1</v>
      </c>
      <c r="F213" s="19">
        <f t="shared" ref="F213:I213" si="15">F38*(1+$D$183)</f>
        <v>2372.7821861279472</v>
      </c>
      <c r="G213" s="19">
        <f t="shared" si="15"/>
        <v>1852.1367911797704</v>
      </c>
      <c r="H213" s="19">
        <f t="shared" si="15"/>
        <v>1182.8283615019557</v>
      </c>
      <c r="I213" s="19">
        <f t="shared" si="15"/>
        <v>1094.7179351321556</v>
      </c>
      <c r="J213" s="33"/>
      <c r="L213" s="15"/>
      <c r="N213" s="15"/>
      <c r="O213" s="15"/>
    </row>
    <row r="214" spans="2:17">
      <c r="B214" s="40" t="s">
        <v>132</v>
      </c>
      <c r="C214" s="2" t="s">
        <v>70</v>
      </c>
      <c r="D214" s="2" t="s">
        <v>65</v>
      </c>
      <c r="E214" s="2">
        <v>12</v>
      </c>
      <c r="F214" s="19">
        <f t="shared" ref="F214:I214" si="16">F39*(1+$D$183)</f>
        <v>2142.6707697744741</v>
      </c>
      <c r="G214" s="19">
        <f t="shared" si="16"/>
        <v>1610.928404175399</v>
      </c>
      <c r="H214" s="19">
        <f t="shared" si="16"/>
        <v>998.98299570553127</v>
      </c>
      <c r="I214" s="19">
        <f t="shared" si="16"/>
        <v>927.12830407035744</v>
      </c>
      <c r="J214" s="33"/>
      <c r="N214" s="15"/>
      <c r="O214" s="15"/>
    </row>
    <row r="215" spans="2:17">
      <c r="B215" s="40" t="s">
        <v>132</v>
      </c>
      <c r="C215" s="2" t="s">
        <v>70</v>
      </c>
      <c r="D215" s="2" t="s">
        <v>68</v>
      </c>
      <c r="E215" s="2">
        <v>12</v>
      </c>
      <c r="F215" s="19">
        <f t="shared" ref="F215:I215" si="17">F40*(1+$D$183)</f>
        <v>2236.1199983141159</v>
      </c>
      <c r="G215" s="19">
        <f t="shared" si="17"/>
        <v>1672.3753167903089</v>
      </c>
      <c r="H215" s="19">
        <f t="shared" si="17"/>
        <v>1016.2598304143402</v>
      </c>
      <c r="I215" s="19">
        <f t="shared" si="17"/>
        <v>941.59481373963388</v>
      </c>
      <c r="J215" s="33"/>
      <c r="N215" s="15"/>
      <c r="O215" s="15"/>
    </row>
    <row r="216" spans="2:17">
      <c r="B216" s="40" t="s">
        <v>132</v>
      </c>
      <c r="C216" s="2" t="s">
        <v>70</v>
      </c>
      <c r="D216" s="2" t="s">
        <v>69</v>
      </c>
      <c r="E216" s="2">
        <v>12</v>
      </c>
      <c r="F216" s="19">
        <f t="shared" ref="F216:I216" si="18">F41*(1+$D$183)</f>
        <v>2269.645537979934</v>
      </c>
      <c r="G216" s="19">
        <f t="shared" si="18"/>
        <v>1710.1437984082531</v>
      </c>
      <c r="H216" s="19">
        <f t="shared" si="18"/>
        <v>1065.6605565757247</v>
      </c>
      <c r="I216" s="19">
        <f t="shared" si="18"/>
        <v>989.7935010670119</v>
      </c>
      <c r="J216" s="33"/>
      <c r="N216" s="15"/>
      <c r="O216" s="15"/>
    </row>
    <row r="217" spans="2:17">
      <c r="B217" s="40" t="s">
        <v>132</v>
      </c>
      <c r="C217" s="2" t="s">
        <v>64</v>
      </c>
      <c r="D217" s="2" t="s">
        <v>65</v>
      </c>
      <c r="E217" s="4" t="s">
        <v>159</v>
      </c>
      <c r="F217" s="19">
        <f t="shared" ref="F217:I217" si="19">F42*(1+$D$183)</f>
        <v>180.83725428845537</v>
      </c>
      <c r="G217" s="19">
        <f t="shared" si="19"/>
        <v>202.9421120498248</v>
      </c>
      <c r="H217" s="19">
        <f t="shared" si="19"/>
        <v>202.9421120498248</v>
      </c>
      <c r="I217" s="19">
        <f t="shared" si="19"/>
        <v>204.48258478246208</v>
      </c>
      <c r="J217" s="33"/>
      <c r="N217" s="15"/>
      <c r="O217" s="15"/>
    </row>
    <row r="218" spans="2:17">
      <c r="B218" s="40" t="s">
        <v>132</v>
      </c>
      <c r="C218" s="2" t="s">
        <v>64</v>
      </c>
      <c r="D218" s="2" t="s">
        <v>68</v>
      </c>
      <c r="E218" s="4" t="s">
        <v>159</v>
      </c>
      <c r="F218" s="19">
        <f t="shared" ref="F218:I218" si="20">F43*(1+$D$183)</f>
        <v>199.22644982956842</v>
      </c>
      <c r="G218" s="19">
        <f t="shared" si="20"/>
        <v>221.56356709439819</v>
      </c>
      <c r="H218" s="19">
        <f t="shared" si="20"/>
        <v>221.56356709439819</v>
      </c>
      <c r="I218" s="19">
        <f t="shared" si="20"/>
        <v>229.67591039607899</v>
      </c>
      <c r="J218" s="33"/>
      <c r="N218" s="15"/>
      <c r="O218" s="15"/>
    </row>
    <row r="219" spans="2:17">
      <c r="B219" s="40" t="s">
        <v>132</v>
      </c>
      <c r="C219" s="2" t="s">
        <v>64</v>
      </c>
      <c r="D219" s="2" t="s">
        <v>69</v>
      </c>
      <c r="E219" s="4" t="s">
        <v>159</v>
      </c>
      <c r="F219" s="19">
        <f t="shared" ref="F219:I219" si="21">F44*(1+$D$183)</f>
        <v>203.52140571398624</v>
      </c>
      <c r="G219" s="19">
        <f t="shared" si="21"/>
        <v>227.33338296092165</v>
      </c>
      <c r="H219" s="19">
        <f t="shared" si="21"/>
        <v>227.33338296092165</v>
      </c>
      <c r="I219" s="19">
        <f t="shared" si="21"/>
        <v>229.31909186137156</v>
      </c>
      <c r="J219" s="33"/>
      <c r="N219" s="15"/>
      <c r="O219" s="15"/>
    </row>
    <row r="220" spans="2:17">
      <c r="B220" s="40" t="s">
        <v>132</v>
      </c>
      <c r="C220" s="2" t="s">
        <v>70</v>
      </c>
      <c r="D220" s="2" t="s">
        <v>65</v>
      </c>
      <c r="E220" s="4" t="s">
        <v>159</v>
      </c>
      <c r="F220" s="19">
        <f t="shared" ref="F220:I220" si="22">F45*(1+$D$183)</f>
        <v>103.97092936909048</v>
      </c>
      <c r="G220" s="19">
        <f t="shared" si="22"/>
        <v>106.25787182977325</v>
      </c>
      <c r="H220" s="19">
        <f t="shared" si="22"/>
        <v>106.25787182977325</v>
      </c>
      <c r="I220" s="19">
        <f t="shared" si="22"/>
        <v>108.12174101795856</v>
      </c>
      <c r="J220" s="33"/>
      <c r="N220" s="15"/>
      <c r="O220" s="15"/>
    </row>
    <row r="221" spans="2:17">
      <c r="B221" s="40" t="s">
        <v>132</v>
      </c>
      <c r="C221" s="2" t="s">
        <v>70</v>
      </c>
      <c r="D221" s="2" t="s">
        <v>68</v>
      </c>
      <c r="E221" s="4" t="s">
        <v>159</v>
      </c>
      <c r="F221" s="19">
        <f t="shared" ref="F221:I221" si="23">F46*(1+$D$183)</f>
        <v>136.9058156755768</v>
      </c>
      <c r="G221" s="19">
        <f t="shared" si="23"/>
        <v>137.96643218303919</v>
      </c>
      <c r="H221" s="19">
        <f t="shared" si="23"/>
        <v>137.96643218303919</v>
      </c>
      <c r="I221" s="19">
        <f t="shared" si="23"/>
        <v>147.63644616276602</v>
      </c>
      <c r="J221" s="33"/>
      <c r="N221" s="15"/>
      <c r="O221" s="15"/>
    </row>
    <row r="222" spans="2:17" ht="13.5" thickBot="1">
      <c r="B222" s="41" t="s">
        <v>132</v>
      </c>
      <c r="C222" s="34" t="s">
        <v>70</v>
      </c>
      <c r="D222" s="34" t="s">
        <v>69</v>
      </c>
      <c r="E222" s="35" t="s">
        <v>159</v>
      </c>
      <c r="F222" s="36">
        <f t="shared" ref="F222:I222" si="24">F47*(1+$D$183)</f>
        <v>122.41270806287491</v>
      </c>
      <c r="G222" s="36">
        <f t="shared" si="24"/>
        <v>125.33564757652866</v>
      </c>
      <c r="H222" s="36">
        <f t="shared" si="24"/>
        <v>125.33564757652866</v>
      </c>
      <c r="I222" s="36">
        <f t="shared" si="24"/>
        <v>127.73022812478905</v>
      </c>
      <c r="J222" s="37"/>
      <c r="N222" s="15"/>
      <c r="O222" s="15"/>
    </row>
    <row r="223" spans="2:17">
      <c r="B223" s="39" t="s">
        <v>134</v>
      </c>
      <c r="C223" s="30" t="s">
        <v>64</v>
      </c>
      <c r="D223" s="30" t="s">
        <v>65</v>
      </c>
      <c r="E223" s="30">
        <v>3.1</v>
      </c>
      <c r="F223" s="31">
        <f t="shared" ref="F223:I223" si="25">F48*(1+$D$183)</f>
        <v>2238.5970459691684</v>
      </c>
      <c r="G223" s="31">
        <f t="shared" si="25"/>
        <v>1763.9475701099764</v>
      </c>
      <c r="H223" s="31">
        <f t="shared" si="25"/>
        <v>1144.2966569573664</v>
      </c>
      <c r="I223" s="31">
        <f t="shared" si="25"/>
        <v>1061.9400645950179</v>
      </c>
      <c r="J223" s="32"/>
      <c r="L223" s="15"/>
      <c r="N223" s="15"/>
      <c r="O223" s="15"/>
    </row>
    <row r="224" spans="2:17">
      <c r="B224" s="40" t="s">
        <v>134</v>
      </c>
      <c r="C224" s="2" t="s">
        <v>64</v>
      </c>
      <c r="D224" s="2" t="s">
        <v>68</v>
      </c>
      <c r="E224" s="2">
        <v>3.1</v>
      </c>
      <c r="F224" s="19">
        <f t="shared" ref="F224:I224" si="26">F49*(1+$D$183)</f>
        <v>2225.3063283821061</v>
      </c>
      <c r="G224" s="19">
        <f t="shared" si="26"/>
        <v>1747.0770688605021</v>
      </c>
      <c r="H224" s="19">
        <f t="shared" si="26"/>
        <v>1130.4189627127016</v>
      </c>
      <c r="I224" s="19">
        <f t="shared" si="26"/>
        <v>1073.5654965505616</v>
      </c>
      <c r="J224" s="33"/>
      <c r="L224" s="15"/>
      <c r="N224" s="15"/>
      <c r="O224" s="15"/>
    </row>
    <row r="225" spans="2:15">
      <c r="B225" s="40" t="s">
        <v>134</v>
      </c>
      <c r="C225" s="2" t="s">
        <v>64</v>
      </c>
      <c r="D225" s="2" t="s">
        <v>69</v>
      </c>
      <c r="E225" s="2">
        <v>3.1</v>
      </c>
      <c r="F225" s="19">
        <f t="shared" ref="F225:I225" si="27">F50*(1+$D$183)</f>
        <v>2370.8666006209105</v>
      </c>
      <c r="G225" s="19">
        <f t="shared" si="27"/>
        <v>1871.5117574822129</v>
      </c>
      <c r="H225" s="19">
        <f t="shared" si="27"/>
        <v>1218.89680771957</v>
      </c>
      <c r="I225" s="19">
        <f t="shared" si="27"/>
        <v>1131.967343084485</v>
      </c>
      <c r="J225" s="33"/>
      <c r="L225" s="15"/>
      <c r="N225" s="15"/>
      <c r="O225" s="15"/>
    </row>
    <row r="226" spans="2:15">
      <c r="B226" s="40" t="s">
        <v>134</v>
      </c>
      <c r="C226" s="2" t="s">
        <v>70</v>
      </c>
      <c r="D226" s="2" t="s">
        <v>65</v>
      </c>
      <c r="E226" s="2">
        <v>12</v>
      </c>
      <c r="F226" s="19">
        <f t="shared" ref="F226:I226" si="28">F51*(1+$D$183)</f>
        <v>2146.6679188162557</v>
      </c>
      <c r="G226" s="19">
        <f t="shared" si="28"/>
        <v>1613.8211579382114</v>
      </c>
      <c r="H226" s="19">
        <f t="shared" si="28"/>
        <v>1001.8757494683438</v>
      </c>
      <c r="I226" s="19">
        <f t="shared" si="28"/>
        <v>930.00553488734431</v>
      </c>
      <c r="J226" s="33"/>
      <c r="N226" s="15"/>
      <c r="O226" s="15"/>
    </row>
    <row r="227" spans="2:15">
      <c r="B227" s="40" t="s">
        <v>134</v>
      </c>
      <c r="C227" s="2" t="s">
        <v>70</v>
      </c>
      <c r="D227" s="2" t="s">
        <v>68</v>
      </c>
      <c r="E227" s="2">
        <v>12</v>
      </c>
      <c r="F227" s="19">
        <f t="shared" ref="F227:I227" si="29">F52*(1+$D$183)</f>
        <v>2238.9795354267098</v>
      </c>
      <c r="G227" s="19">
        <f t="shared" si="29"/>
        <v>1673.510270203338</v>
      </c>
      <c r="H227" s="19">
        <f t="shared" si="29"/>
        <v>1017.3947838273695</v>
      </c>
      <c r="I227" s="19">
        <f t="shared" si="29"/>
        <v>942.723676522044</v>
      </c>
      <c r="J227" s="33"/>
      <c r="N227" s="15"/>
      <c r="O227" s="15"/>
    </row>
    <row r="228" spans="2:15">
      <c r="B228" s="40" t="s">
        <v>134</v>
      </c>
      <c r="C228" s="2" t="s">
        <v>70</v>
      </c>
      <c r="D228" s="2" t="s">
        <v>69</v>
      </c>
      <c r="E228" s="2">
        <v>12</v>
      </c>
      <c r="F228" s="19">
        <f t="shared" ref="F228:I228" si="30">F53*(1+$D$183)</f>
        <v>2273.8582589597272</v>
      </c>
      <c r="G228" s="19">
        <f t="shared" si="30"/>
        <v>1713.1925624995072</v>
      </c>
      <c r="H228" s="19">
        <f t="shared" si="30"/>
        <v>1068.709320666979</v>
      </c>
      <c r="I228" s="19">
        <f t="shared" si="30"/>
        <v>992.82591683982946</v>
      </c>
      <c r="J228" s="33"/>
      <c r="N228" s="15"/>
      <c r="O228" s="15"/>
    </row>
    <row r="229" spans="2:15">
      <c r="B229" s="40" t="s">
        <v>134</v>
      </c>
      <c r="C229" s="2" t="s">
        <v>64</v>
      </c>
      <c r="D229" s="2" t="s">
        <v>65</v>
      </c>
      <c r="E229" s="4" t="s">
        <v>159</v>
      </c>
      <c r="F229" s="19">
        <f t="shared" ref="F229:I229" si="31">F54*(1+$D$183)</f>
        <v>186.41367313846666</v>
      </c>
      <c r="G229" s="19">
        <f t="shared" si="31"/>
        <v>215.27306640830028</v>
      </c>
      <c r="H229" s="19">
        <f t="shared" si="31"/>
        <v>215.27306640830028</v>
      </c>
      <c r="I229" s="19">
        <f t="shared" si="31"/>
        <v>216.79945045414397</v>
      </c>
      <c r="J229" s="33"/>
      <c r="N229" s="15"/>
      <c r="O229" s="15"/>
    </row>
    <row r="230" spans="2:15">
      <c r="B230" s="40" t="s">
        <v>134</v>
      </c>
      <c r="C230" s="2" t="s">
        <v>64</v>
      </c>
      <c r="D230" s="2" t="s">
        <v>68</v>
      </c>
      <c r="E230" s="4" t="s">
        <v>159</v>
      </c>
      <c r="F230" s="19">
        <f t="shared" ref="F230:I230" si="32">F55*(1+$D$183)</f>
        <v>204.775546604308</v>
      </c>
      <c r="G230" s="19">
        <f t="shared" si="32"/>
        <v>233.83410503290673</v>
      </c>
      <c r="H230" s="19">
        <f t="shared" si="32"/>
        <v>233.83410503290673</v>
      </c>
      <c r="I230" s="19">
        <f t="shared" si="32"/>
        <v>241.92410690601108</v>
      </c>
      <c r="J230" s="33"/>
      <c r="N230" s="15"/>
      <c r="O230" s="15"/>
    </row>
    <row r="231" spans="2:15">
      <c r="B231" s="40" t="s">
        <v>134</v>
      </c>
      <c r="C231" s="2" t="s">
        <v>64</v>
      </c>
      <c r="D231" s="2" t="s">
        <v>69</v>
      </c>
      <c r="E231" s="4" t="s">
        <v>159</v>
      </c>
      <c r="F231" s="19">
        <f t="shared" ref="F231:I231" si="33">F56*(1+$D$183)</f>
        <v>209.39876140625651</v>
      </c>
      <c r="G231" s="19">
        <f t="shared" si="33"/>
        <v>240.32978921002626</v>
      </c>
      <c r="H231" s="19">
        <f t="shared" si="33"/>
        <v>240.32978921002626</v>
      </c>
      <c r="I231" s="19">
        <f t="shared" si="33"/>
        <v>242.29362484801388</v>
      </c>
      <c r="J231" s="33"/>
      <c r="N231" s="15"/>
      <c r="O231" s="15"/>
    </row>
    <row r="232" spans="2:15">
      <c r="B232" s="40" t="s">
        <v>134</v>
      </c>
      <c r="C232" s="2" t="s">
        <v>70</v>
      </c>
      <c r="D232" s="2" t="s">
        <v>65</v>
      </c>
      <c r="E232" s="4" t="s">
        <v>159</v>
      </c>
      <c r="F232" s="19">
        <f t="shared" ref="F232:I232" si="34">F57*(1+$D$183)</f>
        <v>103.97092936909048</v>
      </c>
      <c r="G232" s="19">
        <f t="shared" si="34"/>
        <v>106.25787182977325</v>
      </c>
      <c r="H232" s="19">
        <f t="shared" si="34"/>
        <v>106.25787182977325</v>
      </c>
      <c r="I232" s="19">
        <f t="shared" si="34"/>
        <v>108.11786622476856</v>
      </c>
      <c r="J232" s="33"/>
      <c r="O232" s="15"/>
    </row>
    <row r="233" spans="2:15">
      <c r="B233" s="40" t="s">
        <v>134</v>
      </c>
      <c r="C233" s="2" t="s">
        <v>70</v>
      </c>
      <c r="D233" s="2" t="s">
        <v>68</v>
      </c>
      <c r="E233" s="4" t="s">
        <v>159</v>
      </c>
      <c r="F233" s="19">
        <f t="shared" ref="F233:I233" si="35">F58*(1+$D$183)</f>
        <v>136.9058156755768</v>
      </c>
      <c r="G233" s="19">
        <f t="shared" si="35"/>
        <v>137.96643218303919</v>
      </c>
      <c r="H233" s="19">
        <f t="shared" si="35"/>
        <v>137.96643218303919</v>
      </c>
      <c r="I233" s="19">
        <f t="shared" si="35"/>
        <v>147.63442911803523</v>
      </c>
      <c r="J233" s="33"/>
      <c r="O233" s="15"/>
    </row>
    <row r="234" spans="2:15" ht="13.5" thickBot="1">
      <c r="B234" s="41" t="s">
        <v>134</v>
      </c>
      <c r="C234" s="34" t="s">
        <v>70</v>
      </c>
      <c r="D234" s="34" t="s">
        <v>69</v>
      </c>
      <c r="E234" s="35" t="s">
        <v>159</v>
      </c>
      <c r="F234" s="36">
        <f t="shared" ref="F234:I234" si="36">F59*(1+$D$183)</f>
        <v>122.41270806287491</v>
      </c>
      <c r="G234" s="36">
        <f t="shared" si="36"/>
        <v>125.33564757652866</v>
      </c>
      <c r="H234" s="36">
        <f t="shared" si="36"/>
        <v>125.33564757652866</v>
      </c>
      <c r="I234" s="36">
        <f t="shared" si="36"/>
        <v>127.72599974921428</v>
      </c>
      <c r="J234" s="37"/>
      <c r="O234" s="15"/>
    </row>
    <row r="235" spans="2:15">
      <c r="B235" s="39" t="s">
        <v>136</v>
      </c>
      <c r="C235" s="30" t="s">
        <v>64</v>
      </c>
      <c r="D235" s="30" t="s">
        <v>65</v>
      </c>
      <c r="E235" s="30">
        <v>3.1</v>
      </c>
      <c r="F235" s="31">
        <f t="shared" ref="F235:I235" si="37">F60*(1+$D$183)</f>
        <v>2261.1618466301584</v>
      </c>
      <c r="G235" s="31">
        <f t="shared" si="37"/>
        <v>1759.4325103595515</v>
      </c>
      <c r="H235" s="31">
        <f t="shared" si="37"/>
        <v>1120.1794244698483</v>
      </c>
      <c r="I235" s="31">
        <f t="shared" si="37"/>
        <v>1035.2839056497739</v>
      </c>
      <c r="J235" s="32"/>
      <c r="L235" s="15"/>
      <c r="O235" s="15"/>
    </row>
    <row r="236" spans="2:15">
      <c r="B236" s="40" t="s">
        <v>136</v>
      </c>
      <c r="C236" s="2" t="s">
        <v>64</v>
      </c>
      <c r="D236" s="2" t="s">
        <v>68</v>
      </c>
      <c r="E236" s="2">
        <v>3.1</v>
      </c>
      <c r="F236" s="19">
        <f t="shared" ref="F236:I236" si="38">F61*(1+$D$183)</f>
        <v>2247.4313212595885</v>
      </c>
      <c r="G236" s="19">
        <f t="shared" si="38"/>
        <v>1742.2548645972647</v>
      </c>
      <c r="H236" s="19">
        <f t="shared" si="38"/>
        <v>1106.089258316646</v>
      </c>
      <c r="I236" s="19">
        <f t="shared" si="38"/>
        <v>1047.0412022538956</v>
      </c>
      <c r="J236" s="33"/>
      <c r="O236" s="15"/>
    </row>
    <row r="237" spans="2:15">
      <c r="B237" s="40" t="s">
        <v>136</v>
      </c>
      <c r="C237" s="2" t="s">
        <v>64</v>
      </c>
      <c r="D237" s="2" t="s">
        <v>69</v>
      </c>
      <c r="E237" s="2">
        <v>3.1</v>
      </c>
      <c r="F237" s="19">
        <f t="shared" ref="F237:I237" si="39">F62*(1+$D$183)</f>
        <v>2394.618455871966</v>
      </c>
      <c r="G237" s="19">
        <f t="shared" si="39"/>
        <v>1866.7225431944432</v>
      </c>
      <c r="H237" s="19">
        <f t="shared" si="39"/>
        <v>1193.4626567649618</v>
      </c>
      <c r="I237" s="19">
        <f t="shared" si="39"/>
        <v>1103.8587713721292</v>
      </c>
      <c r="J237" s="33"/>
      <c r="O237" s="15"/>
    </row>
    <row r="238" spans="2:15">
      <c r="B238" s="40" t="s">
        <v>136</v>
      </c>
      <c r="C238" s="2" t="s">
        <v>70</v>
      </c>
      <c r="D238" s="2" t="s">
        <v>65</v>
      </c>
      <c r="E238" s="2">
        <v>12</v>
      </c>
      <c r="F238" s="19">
        <f t="shared" ref="F238:I238" si="40">F63*(1+$D$183)</f>
        <v>2168.3186523549289</v>
      </c>
      <c r="G238" s="19">
        <f t="shared" si="40"/>
        <v>1631.0837028723299</v>
      </c>
      <c r="H238" s="19">
        <f t="shared" si="40"/>
        <v>1019.1382944024618</v>
      </c>
      <c r="I238" s="19">
        <f t="shared" si="40"/>
        <v>947.17544587792884</v>
      </c>
      <c r="J238" s="33"/>
      <c r="O238" s="15"/>
    </row>
    <row r="239" spans="2:15">
      <c r="B239" s="40" t="s">
        <v>136</v>
      </c>
      <c r="C239" s="2" t="s">
        <v>70</v>
      </c>
      <c r="D239" s="2" t="s">
        <v>68</v>
      </c>
      <c r="E239" s="2">
        <v>12</v>
      </c>
      <c r="F239" s="19">
        <f t="shared" ref="F239:I239" si="41">F64*(1+$D$183)</f>
        <v>2257.9212954152458</v>
      </c>
      <c r="G239" s="19">
        <f t="shared" si="41"/>
        <v>1690.0341005049829</v>
      </c>
      <c r="H239" s="19">
        <f t="shared" si="41"/>
        <v>1033.9186141290143</v>
      </c>
      <c r="I239" s="19">
        <f t="shared" si="41"/>
        <v>959.1588317139458</v>
      </c>
      <c r="J239" s="33"/>
      <c r="O239" s="15"/>
    </row>
    <row r="240" spans="2:15">
      <c r="B240" s="40" t="s">
        <v>136</v>
      </c>
      <c r="C240" s="2" t="s">
        <v>70</v>
      </c>
      <c r="D240" s="2" t="s">
        <v>69</v>
      </c>
      <c r="E240" s="2">
        <v>12</v>
      </c>
      <c r="F240" s="19">
        <f t="shared" ref="F240:I240" si="42">F65*(1+$D$183)</f>
        <v>2296.676647379295</v>
      </c>
      <c r="G240" s="19">
        <f t="shared" si="42"/>
        <v>1731.3861010562193</v>
      </c>
      <c r="H240" s="19">
        <f t="shared" si="42"/>
        <v>1086.9028592236912</v>
      </c>
      <c r="I240" s="19">
        <f t="shared" si="42"/>
        <v>1010.9218960008777</v>
      </c>
      <c r="J240" s="33"/>
      <c r="O240" s="15"/>
    </row>
    <row r="241" spans="2:15">
      <c r="B241" s="40" t="s">
        <v>136</v>
      </c>
      <c r="C241" s="2" t="s">
        <v>64</v>
      </c>
      <c r="D241" s="2" t="s">
        <v>65</v>
      </c>
      <c r="E241" s="4" t="s">
        <v>159</v>
      </c>
      <c r="F241" s="19">
        <f t="shared" ref="F241:I241" si="43">F66*(1+$D$183)</f>
        <v>162.10519941905153</v>
      </c>
      <c r="G241" s="19">
        <f t="shared" si="43"/>
        <v>181.0291422025976</v>
      </c>
      <c r="H241" s="19">
        <f t="shared" si="43"/>
        <v>181.0291422025976</v>
      </c>
      <c r="I241" s="19">
        <f t="shared" si="43"/>
        <v>182.44293329075293</v>
      </c>
      <c r="J241" s="33"/>
      <c r="O241" s="15"/>
    </row>
    <row r="242" spans="2:15">
      <c r="B242" s="40" t="s">
        <v>136</v>
      </c>
      <c r="C242" s="2" t="s">
        <v>64</v>
      </c>
      <c r="D242" s="2" t="s">
        <v>68</v>
      </c>
      <c r="E242" s="4" t="s">
        <v>159</v>
      </c>
      <c r="F242" s="19">
        <f t="shared" ref="F242:I242" si="44">F67*(1+$D$183)</f>
        <v>180.58617404399973</v>
      </c>
      <c r="G242" s="19">
        <f t="shared" si="44"/>
        <v>199.75796145844993</v>
      </c>
      <c r="H242" s="19">
        <f t="shared" si="44"/>
        <v>199.75796145844993</v>
      </c>
      <c r="I242" s="19">
        <f t="shared" si="44"/>
        <v>207.74505053621965</v>
      </c>
      <c r="J242" s="33"/>
      <c r="O242" s="15"/>
    </row>
    <row r="243" spans="2:15">
      <c r="B243" s="40" t="s">
        <v>136</v>
      </c>
      <c r="C243" s="2" t="s">
        <v>64</v>
      </c>
      <c r="D243" s="2" t="s">
        <v>69</v>
      </c>
      <c r="E243" s="4" t="s">
        <v>159</v>
      </c>
      <c r="F243" s="19">
        <f t="shared" ref="F243:I243" si="45">F68*(1+$D$183)</f>
        <v>183.77845736741642</v>
      </c>
      <c r="G243" s="19">
        <f t="shared" si="45"/>
        <v>204.23785848002865</v>
      </c>
      <c r="H243" s="19">
        <f t="shared" si="45"/>
        <v>204.23785848002865</v>
      </c>
      <c r="I243" s="19">
        <f t="shared" si="45"/>
        <v>206.10532847419492</v>
      </c>
      <c r="J243" s="33"/>
      <c r="O243" s="15"/>
    </row>
    <row r="244" spans="2:15">
      <c r="B244" s="40" t="s">
        <v>136</v>
      </c>
      <c r="C244" s="2" t="s">
        <v>70</v>
      </c>
      <c r="D244" s="2" t="s">
        <v>65</v>
      </c>
      <c r="E244" s="4" t="s">
        <v>159</v>
      </c>
      <c r="F244" s="19">
        <f t="shared" ref="F244:I244" si="46">F69*(1+$D$183)</f>
        <v>103.97092936909048</v>
      </c>
      <c r="G244" s="19">
        <f t="shared" si="46"/>
        <v>106.25787182977325</v>
      </c>
      <c r="H244" s="19">
        <f t="shared" si="46"/>
        <v>106.25787182977325</v>
      </c>
      <c r="I244" s="19">
        <f t="shared" si="46"/>
        <v>108.09524385684463</v>
      </c>
      <c r="J244" s="33"/>
      <c r="O244" s="15"/>
    </row>
    <row r="245" spans="2:15">
      <c r="B245" s="40" t="s">
        <v>136</v>
      </c>
      <c r="C245" s="2" t="s">
        <v>70</v>
      </c>
      <c r="D245" s="2" t="s">
        <v>68</v>
      </c>
      <c r="E245" s="4" t="s">
        <v>159</v>
      </c>
      <c r="F245" s="19">
        <f t="shared" ref="F245:I245" si="47">F70*(1+$D$183)</f>
        <v>136.9058156755768</v>
      </c>
      <c r="G245" s="19">
        <f t="shared" si="47"/>
        <v>137.96643218303919</v>
      </c>
      <c r="H245" s="19">
        <f t="shared" si="47"/>
        <v>137.96643218303919</v>
      </c>
      <c r="I245" s="19">
        <f t="shared" si="47"/>
        <v>147.60561292953429</v>
      </c>
      <c r="J245" s="33"/>
      <c r="O245" s="15"/>
    </row>
    <row r="246" spans="2:15" ht="13.5" thickBot="1">
      <c r="B246" s="41" t="s">
        <v>136</v>
      </c>
      <c r="C246" s="34" t="s">
        <v>70</v>
      </c>
      <c r="D246" s="34" t="s">
        <v>69</v>
      </c>
      <c r="E246" s="35" t="s">
        <v>159</v>
      </c>
      <c r="F246" s="36">
        <f t="shared" ref="F246:I246" si="48">F71*(1+$D$183)</f>
        <v>122.41270806287491</v>
      </c>
      <c r="G246" s="36">
        <f t="shared" si="48"/>
        <v>125.33564757652866</v>
      </c>
      <c r="H246" s="36">
        <f t="shared" si="48"/>
        <v>125.33564757652866</v>
      </c>
      <c r="I246" s="36">
        <f t="shared" si="48"/>
        <v>127.70130553652938</v>
      </c>
      <c r="J246" s="37"/>
      <c r="O246" s="15"/>
    </row>
    <row r="247" spans="2:15">
      <c r="B247" s="39" t="s">
        <v>138</v>
      </c>
      <c r="C247" s="30" t="s">
        <v>64</v>
      </c>
      <c r="D247" s="30" t="s">
        <v>65</v>
      </c>
      <c r="E247" s="30">
        <v>3.1</v>
      </c>
      <c r="F247" s="31">
        <f t="shared" ref="F247:I247" si="49">F72*(1+$D$183)</f>
        <v>2272.6456943143794</v>
      </c>
      <c r="G247" s="31">
        <f t="shared" si="49"/>
        <v>1784.6156500417435</v>
      </c>
      <c r="H247" s="31">
        <f t="shared" si="49"/>
        <v>1144.7699826850524</v>
      </c>
      <c r="I247" s="31">
        <f t="shared" si="49"/>
        <v>1060.0688860168568</v>
      </c>
      <c r="J247" s="32"/>
      <c r="L247" s="15"/>
      <c r="O247" s="15"/>
    </row>
    <row r="248" spans="2:15">
      <c r="B248" s="40" t="s">
        <v>138</v>
      </c>
      <c r="C248" s="2" t="s">
        <v>64</v>
      </c>
      <c r="D248" s="2" t="s">
        <v>68</v>
      </c>
      <c r="E248" s="2">
        <v>3.1</v>
      </c>
      <c r="F248" s="19">
        <f t="shared" ref="F248:I248" si="50">F73*(1+$D$183)</f>
        <v>2258.7524397556981</v>
      </c>
      <c r="G248" s="19">
        <f t="shared" si="50"/>
        <v>1767.2073155751586</v>
      </c>
      <c r="H248" s="19">
        <f t="shared" si="50"/>
        <v>1130.4519920994105</v>
      </c>
      <c r="I248" s="19">
        <f t="shared" si="50"/>
        <v>1071.70462374203</v>
      </c>
      <c r="J248" s="33"/>
      <c r="O248" s="15"/>
    </row>
    <row r="249" spans="2:15">
      <c r="B249" s="40" t="s">
        <v>138</v>
      </c>
      <c r="C249" s="2" t="s">
        <v>64</v>
      </c>
      <c r="D249" s="2" t="s">
        <v>69</v>
      </c>
      <c r="E249" s="2">
        <v>3.1</v>
      </c>
      <c r="F249" s="19">
        <f t="shared" ref="F249:I249" si="51">F74*(1+$D$183)</f>
        <v>2406.7135938943456</v>
      </c>
      <c r="G249" s="19">
        <f t="shared" si="51"/>
        <v>1893.2655079435588</v>
      </c>
      <c r="H249" s="19">
        <f t="shared" si="51"/>
        <v>1219.3814917507052</v>
      </c>
      <c r="I249" s="19">
        <f t="shared" si="51"/>
        <v>1129.9826524199093</v>
      </c>
      <c r="J249" s="33"/>
      <c r="O249" s="15"/>
    </row>
    <row r="250" spans="2:15">
      <c r="B250" s="40" t="s">
        <v>138</v>
      </c>
      <c r="C250" s="2" t="s">
        <v>70</v>
      </c>
      <c r="D250" s="2" t="s">
        <v>65</v>
      </c>
      <c r="E250" s="2">
        <v>12</v>
      </c>
      <c r="F250" s="19">
        <f t="shared" ref="F250:I250" si="52">F75*(1+$D$183)</f>
        <v>2146.6447151909033</v>
      </c>
      <c r="G250" s="19">
        <f t="shared" si="52"/>
        <v>1613.8093852649515</v>
      </c>
      <c r="H250" s="19">
        <f t="shared" si="52"/>
        <v>1001.8639767950833</v>
      </c>
      <c r="I250" s="19">
        <f t="shared" si="52"/>
        <v>929.9938254661339</v>
      </c>
      <c r="J250" s="33"/>
      <c r="O250" s="15"/>
    </row>
    <row r="251" spans="2:15">
      <c r="B251" s="40" t="s">
        <v>138</v>
      </c>
      <c r="C251" s="2" t="s">
        <v>70</v>
      </c>
      <c r="D251" s="2" t="s">
        <v>68</v>
      </c>
      <c r="E251" s="2">
        <v>12</v>
      </c>
      <c r="F251" s="19">
        <f t="shared" ref="F251:I251" si="53">F76*(1+$D$183)</f>
        <v>2238.9644034690164</v>
      </c>
      <c r="G251" s="19">
        <f t="shared" si="53"/>
        <v>1673.5021595806759</v>
      </c>
      <c r="H251" s="19">
        <f t="shared" si="53"/>
        <v>1017.3866732047071</v>
      </c>
      <c r="I251" s="19">
        <f t="shared" si="53"/>
        <v>942.71560950245203</v>
      </c>
      <c r="J251" s="33"/>
      <c r="O251" s="15"/>
    </row>
    <row r="252" spans="2:15">
      <c r="B252" s="40" t="s">
        <v>138</v>
      </c>
      <c r="C252" s="2" t="s">
        <v>70</v>
      </c>
      <c r="D252" s="2" t="s">
        <v>69</v>
      </c>
      <c r="E252" s="2">
        <v>12</v>
      </c>
      <c r="F252" s="19">
        <f t="shared" ref="F252:I252" si="54">F77*(1+$D$183)</f>
        <v>2273.8338039298278</v>
      </c>
      <c r="G252" s="19">
        <f t="shared" si="54"/>
        <v>1713.1801549092188</v>
      </c>
      <c r="H252" s="19">
        <f t="shared" si="54"/>
        <v>1068.6969130766906</v>
      </c>
      <c r="I252" s="19">
        <f t="shared" si="54"/>
        <v>992.81357586483387</v>
      </c>
      <c r="J252" s="33"/>
      <c r="O252" s="15"/>
    </row>
    <row r="253" spans="2:15">
      <c r="B253" s="40" t="s">
        <v>138</v>
      </c>
      <c r="C253" s="2" t="s">
        <v>64</v>
      </c>
      <c r="D253" s="2" t="s">
        <v>65</v>
      </c>
      <c r="E253" s="4" t="s">
        <v>159</v>
      </c>
      <c r="F253" s="19">
        <f t="shared" ref="F253:I253" si="55">F78*(1+$D$183)</f>
        <v>184.9213920377594</v>
      </c>
      <c r="G253" s="19">
        <f t="shared" si="55"/>
        <v>225.09070522874259</v>
      </c>
      <c r="H253" s="19">
        <f t="shared" si="55"/>
        <v>225.09070522874259</v>
      </c>
      <c r="I253" s="19">
        <f t="shared" si="55"/>
        <v>226.66775723864575</v>
      </c>
      <c r="J253" s="33"/>
      <c r="O253" s="15"/>
    </row>
    <row r="254" spans="2:15">
      <c r="B254" s="40" t="s">
        <v>138</v>
      </c>
      <c r="C254" s="2" t="s">
        <v>64</v>
      </c>
      <c r="D254" s="2" t="s">
        <v>68</v>
      </c>
      <c r="E254" s="4" t="s">
        <v>159</v>
      </c>
      <c r="F254" s="19">
        <f t="shared" ref="F254:I254" si="56">F79*(1+$D$183)</f>
        <v>203.29057704487062</v>
      </c>
      <c r="G254" s="19">
        <f t="shared" si="56"/>
        <v>243.60364160815237</v>
      </c>
      <c r="H254" s="19">
        <f t="shared" si="56"/>
        <v>243.60364160815237</v>
      </c>
      <c r="I254" s="19">
        <f t="shared" si="56"/>
        <v>251.74338574244109</v>
      </c>
      <c r="J254" s="33"/>
      <c r="O254" s="15"/>
    </row>
    <row r="255" spans="2:15">
      <c r="B255" s="40" t="s">
        <v>138</v>
      </c>
      <c r="C255" s="2" t="s">
        <v>64</v>
      </c>
      <c r="D255" s="2" t="s">
        <v>69</v>
      </c>
      <c r="E255" s="4" t="s">
        <v>159</v>
      </c>
      <c r="F255" s="19">
        <f t="shared" ref="F255:I255" si="57">F80*(1+$D$183)</f>
        <v>207.8259479111419</v>
      </c>
      <c r="G255" s="19">
        <f t="shared" si="57"/>
        <v>250.67724641472751</v>
      </c>
      <c r="H255" s="19">
        <f t="shared" si="57"/>
        <v>250.67724641472751</v>
      </c>
      <c r="I255" s="19">
        <f t="shared" si="57"/>
        <v>252.68787705920585</v>
      </c>
      <c r="J255" s="33"/>
      <c r="O255" s="15"/>
    </row>
    <row r="256" spans="2:15">
      <c r="B256" s="40" t="s">
        <v>138</v>
      </c>
      <c r="C256" s="2" t="s">
        <v>70</v>
      </c>
      <c r="D256" s="2" t="s">
        <v>65</v>
      </c>
      <c r="E256" s="4" t="s">
        <v>159</v>
      </c>
      <c r="F256" s="19">
        <f t="shared" ref="F256:I256" si="58">F81*(1+$D$183)</f>
        <v>103.97092936909048</v>
      </c>
      <c r="G256" s="19">
        <f t="shared" si="58"/>
        <v>106.25787182977325</v>
      </c>
      <c r="H256" s="19">
        <f t="shared" si="58"/>
        <v>106.25787182977325</v>
      </c>
      <c r="I256" s="19">
        <f t="shared" si="58"/>
        <v>108.11788194424153</v>
      </c>
      <c r="J256" s="33"/>
      <c r="O256" s="15"/>
    </row>
    <row r="257" spans="2:15">
      <c r="B257" s="40" t="s">
        <v>138</v>
      </c>
      <c r="C257" s="2" t="s">
        <v>70</v>
      </c>
      <c r="D257" s="2" t="s">
        <v>68</v>
      </c>
      <c r="E257" s="4" t="s">
        <v>159</v>
      </c>
      <c r="F257" s="19">
        <f t="shared" ref="F257:I257" si="59">F82*(1+$D$183)</f>
        <v>136.9058156755768</v>
      </c>
      <c r="G257" s="19">
        <f t="shared" si="59"/>
        <v>137.96643218303919</v>
      </c>
      <c r="H257" s="19">
        <f t="shared" si="59"/>
        <v>137.96643218303919</v>
      </c>
      <c r="I257" s="19">
        <f t="shared" si="59"/>
        <v>147.63444351459822</v>
      </c>
      <c r="J257" s="33"/>
      <c r="O257" s="15"/>
    </row>
    <row r="258" spans="2:15" ht="13.5" thickBot="1">
      <c r="B258" s="41" t="s">
        <v>138</v>
      </c>
      <c r="C258" s="34" t="s">
        <v>70</v>
      </c>
      <c r="D258" s="34" t="s">
        <v>69</v>
      </c>
      <c r="E258" s="35" t="s">
        <v>159</v>
      </c>
      <c r="F258" s="36">
        <f t="shared" ref="F258:I258" si="60">F83*(1+$D$183)</f>
        <v>122.41270806287491</v>
      </c>
      <c r="G258" s="36">
        <f t="shared" si="60"/>
        <v>125.33564757652866</v>
      </c>
      <c r="H258" s="36">
        <f t="shared" si="60"/>
        <v>125.33564757652866</v>
      </c>
      <c r="I258" s="36">
        <f t="shared" si="60"/>
        <v>127.72601690387944</v>
      </c>
      <c r="J258" s="37"/>
      <c r="O258" s="15"/>
    </row>
    <row r="259" spans="2:15">
      <c r="B259" s="39" t="s">
        <v>140</v>
      </c>
      <c r="C259" s="30" t="s">
        <v>64</v>
      </c>
      <c r="D259" s="30" t="s">
        <v>65</v>
      </c>
      <c r="E259" s="30">
        <v>3.1</v>
      </c>
      <c r="F259" s="31">
        <f t="shared" ref="F259:I259" si="61">F84*(1+$D$183)</f>
        <v>2343.6725125939383</v>
      </c>
      <c r="G259" s="31">
        <f t="shared" si="61"/>
        <v>1842.6254057382405</v>
      </c>
      <c r="H259" s="31">
        <f t="shared" si="61"/>
        <v>1189.6280722036261</v>
      </c>
      <c r="I259" s="31">
        <f t="shared" si="61"/>
        <v>1103.1489959722749</v>
      </c>
      <c r="J259" s="32"/>
      <c r="L259" s="15"/>
      <c r="O259" s="15"/>
    </row>
    <row r="260" spans="2:15">
      <c r="B260" s="40" t="s">
        <v>140</v>
      </c>
      <c r="C260" s="2" t="s">
        <v>64</v>
      </c>
      <c r="D260" s="2" t="s">
        <v>68</v>
      </c>
      <c r="E260" s="2">
        <v>3.1</v>
      </c>
      <c r="F260" s="19">
        <f t="shared" ref="F260:I260" si="62">F85*(1+$D$183)</f>
        <v>2329.0657658945643</v>
      </c>
      <c r="G260" s="19">
        <f t="shared" si="62"/>
        <v>1824.5665883412705</v>
      </c>
      <c r="H260" s="19">
        <f t="shared" si="62"/>
        <v>1174.7231193104401</v>
      </c>
      <c r="I260" s="19">
        <f t="shared" si="62"/>
        <v>1114.5743325781664</v>
      </c>
      <c r="J260" s="33"/>
      <c r="O260" s="15"/>
    </row>
    <row r="261" spans="2:15">
      <c r="B261" s="40" t="s">
        <v>140</v>
      </c>
      <c r="C261" s="2" t="s">
        <v>64</v>
      </c>
      <c r="D261" s="2" t="s">
        <v>69</v>
      </c>
      <c r="E261" s="2">
        <v>3.1</v>
      </c>
      <c r="F261" s="19">
        <f t="shared" ref="F261:I261" si="63">F86*(1+$D$183)</f>
        <v>2481.5462509372596</v>
      </c>
      <c r="G261" s="19">
        <f t="shared" si="63"/>
        <v>1954.3870924281557</v>
      </c>
      <c r="H261" s="19">
        <f t="shared" si="63"/>
        <v>1266.6517671691261</v>
      </c>
      <c r="I261" s="19">
        <f t="shared" si="63"/>
        <v>1175.3802089021635</v>
      </c>
      <c r="J261" s="33"/>
      <c r="O261" s="15"/>
    </row>
    <row r="262" spans="2:15">
      <c r="B262" s="40" t="s">
        <v>140</v>
      </c>
      <c r="C262" s="2" t="s">
        <v>70</v>
      </c>
      <c r="D262" s="2" t="s">
        <v>65</v>
      </c>
      <c r="E262" s="2">
        <v>12</v>
      </c>
      <c r="F262" s="19">
        <f t="shared" ref="F262:I262" si="64">F87*(1+$D$183)</f>
        <v>2154.6376355182124</v>
      </c>
      <c r="G262" s="19">
        <f t="shared" si="64"/>
        <v>1623.4682481910882</v>
      </c>
      <c r="H262" s="19">
        <f t="shared" si="64"/>
        <v>1011.5228397212204</v>
      </c>
      <c r="I262" s="19">
        <f t="shared" si="64"/>
        <v>939.60085713926424</v>
      </c>
      <c r="J262" s="33"/>
      <c r="O262" s="15"/>
    </row>
    <row r="263" spans="2:15">
      <c r="B263" s="40" t="s">
        <v>140</v>
      </c>
      <c r="C263" s="2" t="s">
        <v>70</v>
      </c>
      <c r="D263" s="2" t="s">
        <v>68</v>
      </c>
      <c r="E263" s="2">
        <v>12</v>
      </c>
      <c r="F263" s="19">
        <f t="shared" ref="F263:I263" si="65">F88*(1+$D$183)</f>
        <v>2242.373744076091</v>
      </c>
      <c r="G263" s="19">
        <f t="shared" si="65"/>
        <v>1679.5590765748523</v>
      </c>
      <c r="H263" s="19">
        <f t="shared" si="65"/>
        <v>1023.4435901988838</v>
      </c>
      <c r="I263" s="19">
        <f t="shared" si="65"/>
        <v>948.74002201758628</v>
      </c>
      <c r="J263" s="33"/>
      <c r="O263" s="15"/>
    </row>
    <row r="264" spans="2:15">
      <c r="B264" s="40" t="s">
        <v>140</v>
      </c>
      <c r="C264" s="2" t="s">
        <v>70</v>
      </c>
      <c r="D264" s="2" t="s">
        <v>69</v>
      </c>
      <c r="E264" s="2">
        <v>12</v>
      </c>
      <c r="F264" s="19">
        <f t="shared" ref="F264:I264" si="66">F89*(1+$D$183)</f>
        <v>2282.2577938288041</v>
      </c>
      <c r="G264" s="19">
        <f t="shared" si="66"/>
        <v>1723.3599340629492</v>
      </c>
      <c r="H264" s="19">
        <f t="shared" si="66"/>
        <v>1078.8766922304212</v>
      </c>
      <c r="I264" s="19">
        <f t="shared" si="66"/>
        <v>1002.9387678388536</v>
      </c>
      <c r="J264" s="33"/>
      <c r="O264" s="15"/>
    </row>
    <row r="265" spans="2:15">
      <c r="B265" s="40" t="s">
        <v>140</v>
      </c>
      <c r="C265" s="2" t="s">
        <v>64</v>
      </c>
      <c r="D265" s="2" t="s">
        <v>65</v>
      </c>
      <c r="E265" s="4" t="s">
        <v>159</v>
      </c>
      <c r="F265" s="19">
        <f t="shared" ref="F265:I265" si="67">F90*(1+$D$183)</f>
        <v>177.38144542365973</v>
      </c>
      <c r="G265" s="19">
        <f t="shared" si="67"/>
        <v>225.64049300268735</v>
      </c>
      <c r="H265" s="19">
        <f t="shared" si="67"/>
        <v>225.64049300268735</v>
      </c>
      <c r="I265" s="19">
        <f t="shared" si="67"/>
        <v>227.13006775270776</v>
      </c>
      <c r="J265" s="33"/>
      <c r="O265" s="15"/>
    </row>
    <row r="266" spans="2:15">
      <c r="B266" s="40" t="s">
        <v>140</v>
      </c>
      <c r="C266" s="2" t="s">
        <v>64</v>
      </c>
      <c r="D266" s="2" t="s">
        <v>68</v>
      </c>
      <c r="E266" s="4" t="s">
        <v>159</v>
      </c>
      <c r="F266" s="19">
        <f t="shared" ref="F266:I266" si="68">F91*(1+$D$183)</f>
        <v>195.78757295508194</v>
      </c>
      <c r="G266" s="19">
        <f t="shared" si="68"/>
        <v>244.15073565636609</v>
      </c>
      <c r="H266" s="19">
        <f t="shared" si="68"/>
        <v>244.15073565636609</v>
      </c>
      <c r="I266" s="19">
        <f t="shared" si="68"/>
        <v>252.19565208795439</v>
      </c>
      <c r="J266" s="33"/>
      <c r="O266" s="15"/>
    </row>
    <row r="267" spans="2:15">
      <c r="B267" s="40" t="s">
        <v>140</v>
      </c>
      <c r="C267" s="2" t="s">
        <v>64</v>
      </c>
      <c r="D267" s="2" t="s">
        <v>69</v>
      </c>
      <c r="E267" s="4" t="s">
        <v>159</v>
      </c>
      <c r="F267" s="19">
        <f t="shared" ref="F267:I267" si="69">F92*(1+$D$183)</f>
        <v>199.8791007779314</v>
      </c>
      <c r="G267" s="19">
        <f t="shared" si="69"/>
        <v>251.2567040181907</v>
      </c>
      <c r="H267" s="19">
        <f t="shared" si="69"/>
        <v>251.2567040181907</v>
      </c>
      <c r="I267" s="19">
        <f t="shared" si="69"/>
        <v>253.17669990779547</v>
      </c>
      <c r="J267" s="33"/>
      <c r="O267" s="15"/>
    </row>
    <row r="268" spans="2:15">
      <c r="B268" s="40" t="s">
        <v>140</v>
      </c>
      <c r="C268" s="2" t="s">
        <v>70</v>
      </c>
      <c r="D268" s="2" t="s">
        <v>65</v>
      </c>
      <c r="E268" s="4" t="s">
        <v>159</v>
      </c>
      <c r="F268" s="19">
        <f t="shared" ref="F268:I268" si="70">F93*(1+$D$183)</f>
        <v>103.97092936909048</v>
      </c>
      <c r="G268" s="19">
        <f t="shared" si="70"/>
        <v>106.25787182977325</v>
      </c>
      <c r="H268" s="19">
        <f t="shared" si="70"/>
        <v>106.25787182977325</v>
      </c>
      <c r="I268" s="19">
        <f t="shared" si="70"/>
        <v>108.10511957395701</v>
      </c>
      <c r="J268" s="33"/>
      <c r="O268" s="15"/>
    </row>
    <row r="269" spans="2:15">
      <c r="B269" s="40" t="s">
        <v>140</v>
      </c>
      <c r="C269" s="2" t="s">
        <v>70</v>
      </c>
      <c r="D269" s="2" t="s">
        <v>68</v>
      </c>
      <c r="E269" s="4" t="s">
        <v>159</v>
      </c>
      <c r="F269" s="19">
        <f t="shared" ref="F269:I269" si="71">F94*(1+$D$183)</f>
        <v>136.9058156755768</v>
      </c>
      <c r="G269" s="19">
        <f t="shared" si="71"/>
        <v>137.96643218303919</v>
      </c>
      <c r="H269" s="19">
        <f t="shared" si="71"/>
        <v>137.96643218303919</v>
      </c>
      <c r="I269" s="19">
        <f t="shared" si="71"/>
        <v>147.62376198255086</v>
      </c>
      <c r="J269" s="33"/>
      <c r="O269" s="15"/>
    </row>
    <row r="270" spans="2:15" ht="13.5" thickBot="1">
      <c r="B270" s="41" t="s">
        <v>140</v>
      </c>
      <c r="C270" s="34" t="s">
        <v>70</v>
      </c>
      <c r="D270" s="34" t="s">
        <v>69</v>
      </c>
      <c r="E270" s="35" t="s">
        <v>159</v>
      </c>
      <c r="F270" s="36">
        <f t="shared" ref="F270:I270" si="72">F95*(1+$D$183)</f>
        <v>122.41270806287491</v>
      </c>
      <c r="G270" s="36">
        <f t="shared" si="72"/>
        <v>125.33564757652866</v>
      </c>
      <c r="H270" s="36">
        <f t="shared" si="72"/>
        <v>125.33564757652866</v>
      </c>
      <c r="I270" s="36">
        <f t="shared" si="72"/>
        <v>127.71208728776638</v>
      </c>
      <c r="J270" s="37"/>
      <c r="O270" s="15"/>
    </row>
    <row r="271" spans="2:15">
      <c r="B271" s="39" t="s">
        <v>142</v>
      </c>
      <c r="C271" s="30" t="s">
        <v>64</v>
      </c>
      <c r="D271" s="30" t="s">
        <v>65</v>
      </c>
      <c r="E271" s="30">
        <v>3.1</v>
      </c>
      <c r="F271" s="31">
        <f t="shared" ref="F271:I271" si="73">F96*(1+$D$183)</f>
        <v>2275.8378897722455</v>
      </c>
      <c r="G271" s="31">
        <f t="shared" si="73"/>
        <v>1753.9457893960055</v>
      </c>
      <c r="H271" s="31">
        <f t="shared" si="73"/>
        <v>1106.3014493320529</v>
      </c>
      <c r="I271" s="31">
        <f t="shared" si="73"/>
        <v>1021.8566078228715</v>
      </c>
      <c r="J271" s="32"/>
      <c r="L271" s="15"/>
      <c r="O271" s="15"/>
    </row>
    <row r="272" spans="2:15">
      <c r="B272" s="40" t="s">
        <v>142</v>
      </c>
      <c r="C272" s="2" t="s">
        <v>64</v>
      </c>
      <c r="D272" s="2" t="s">
        <v>68</v>
      </c>
      <c r="E272" s="2">
        <v>3.1</v>
      </c>
      <c r="F272" s="19">
        <f t="shared" ref="F272:I272" si="74">F97*(1+$D$183)</f>
        <v>2261.7761616797802</v>
      </c>
      <c r="G272" s="19">
        <f t="shared" si="74"/>
        <v>1736.5349822288554</v>
      </c>
      <c r="H272" s="19">
        <f t="shared" si="74"/>
        <v>1092.0186510016049</v>
      </c>
      <c r="I272" s="19">
        <f t="shared" si="74"/>
        <v>1033.6800859351483</v>
      </c>
      <c r="J272" s="33"/>
      <c r="O272" s="15"/>
    </row>
    <row r="273" spans="2:15">
      <c r="B273" s="40" t="s">
        <v>142</v>
      </c>
      <c r="C273" s="2" t="s">
        <v>64</v>
      </c>
      <c r="D273" s="2" t="s">
        <v>69</v>
      </c>
      <c r="E273" s="2">
        <v>3.1</v>
      </c>
      <c r="F273" s="19">
        <f t="shared" ref="F273:I273" si="75">F98*(1+$D$183)</f>
        <v>2410.0668912081087</v>
      </c>
      <c r="G273" s="19">
        <f t="shared" si="75"/>
        <v>1860.92834607435</v>
      </c>
      <c r="H273" s="19">
        <f t="shared" si="75"/>
        <v>1178.8307994909426</v>
      </c>
      <c r="I273" s="19">
        <f t="shared" si="75"/>
        <v>1089.7025225456373</v>
      </c>
      <c r="J273" s="33"/>
      <c r="O273" s="15"/>
    </row>
    <row r="274" spans="2:15">
      <c r="B274" s="40" t="s">
        <v>142</v>
      </c>
      <c r="C274" s="2" t="s">
        <v>70</v>
      </c>
      <c r="D274" s="2" t="s">
        <v>65</v>
      </c>
      <c r="E274" s="2">
        <v>12</v>
      </c>
      <c r="F274" s="19">
        <f t="shared" ref="F274:I274" si="76">F99*(1+$D$183)</f>
        <v>2174.6012122113748</v>
      </c>
      <c r="G274" s="19">
        <f t="shared" si="76"/>
        <v>1619.5798687121735</v>
      </c>
      <c r="H274" s="19">
        <f t="shared" si="76"/>
        <v>1007.6344602423056</v>
      </c>
      <c r="I274" s="19">
        <f t="shared" si="76"/>
        <v>935.73334324090808</v>
      </c>
      <c r="J274" s="33"/>
      <c r="O274" s="15"/>
    </row>
    <row r="275" spans="2:15">
      <c r="B275" s="40" t="s">
        <v>142</v>
      </c>
      <c r="C275" s="2" t="s">
        <v>70</v>
      </c>
      <c r="D275" s="2" t="s">
        <v>68</v>
      </c>
      <c r="E275" s="2">
        <v>12</v>
      </c>
      <c r="F275" s="19">
        <f t="shared" ref="F275:I275" si="77">F100*(1+$D$183)</f>
        <v>2263.2746011713798</v>
      </c>
      <c r="G275" s="19">
        <f t="shared" si="77"/>
        <v>1679.0694861718421</v>
      </c>
      <c r="H275" s="19">
        <f t="shared" si="77"/>
        <v>1022.9539997958734</v>
      </c>
      <c r="I275" s="19">
        <f t="shared" si="77"/>
        <v>948.25305883211149</v>
      </c>
      <c r="J275" s="33"/>
      <c r="O275" s="15"/>
    </row>
    <row r="276" spans="2:15">
      <c r="B276" s="40" t="s">
        <v>142</v>
      </c>
      <c r="C276" s="2" t="s">
        <v>70</v>
      </c>
      <c r="D276" s="2" t="s">
        <v>69</v>
      </c>
      <c r="E276" s="2">
        <v>12</v>
      </c>
      <c r="F276" s="19">
        <f t="shared" ref="F276:I276" si="78">F101*(1+$D$183)</f>
        <v>2303.2980346324102</v>
      </c>
      <c r="G276" s="19">
        <f t="shared" si="78"/>
        <v>1719.2618487433886</v>
      </c>
      <c r="H276" s="19">
        <f t="shared" si="78"/>
        <v>1074.7786069108606</v>
      </c>
      <c r="I276" s="19">
        <f t="shared" si="78"/>
        <v>998.86265754637168</v>
      </c>
      <c r="J276" s="33"/>
      <c r="O276" s="15"/>
    </row>
    <row r="277" spans="2:15">
      <c r="B277" s="40" t="s">
        <v>142</v>
      </c>
      <c r="C277" s="2" t="s">
        <v>64</v>
      </c>
      <c r="D277" s="2" t="s">
        <v>65</v>
      </c>
      <c r="E277" s="4" t="s">
        <v>159</v>
      </c>
      <c r="F277" s="19">
        <f t="shared" ref="F277:I277" si="79">F102*(1+$D$183)</f>
        <v>121.02819859432103</v>
      </c>
      <c r="G277" s="19">
        <f t="shared" si="79"/>
        <v>139.36308304864059</v>
      </c>
      <c r="H277" s="19">
        <f t="shared" si="79"/>
        <v>139.36308304864059</v>
      </c>
      <c r="I277" s="19">
        <f t="shared" si="79"/>
        <v>140.5894685880312</v>
      </c>
      <c r="J277" s="33"/>
      <c r="O277" s="15"/>
    </row>
    <row r="278" spans="2:15">
      <c r="B278" s="40" t="s">
        <v>142</v>
      </c>
      <c r="C278" s="2" t="s">
        <v>64</v>
      </c>
      <c r="D278" s="2" t="s">
        <v>68</v>
      </c>
      <c r="E278" s="4" t="s">
        <v>159</v>
      </c>
      <c r="F278" s="19">
        <f t="shared" ref="F278:I278" si="80">F103*(1+$D$183)</f>
        <v>139.71043301317189</v>
      </c>
      <c r="G278" s="19">
        <f t="shared" si="80"/>
        <v>158.29604823310737</v>
      </c>
      <c r="H278" s="19">
        <f t="shared" si="80"/>
        <v>158.29604823310737</v>
      </c>
      <c r="I278" s="19">
        <f t="shared" si="80"/>
        <v>166.10444001380736</v>
      </c>
      <c r="J278" s="33"/>
      <c r="O278" s="15"/>
    </row>
    <row r="279" spans="2:15">
      <c r="B279" s="40" t="s">
        <v>142</v>
      </c>
      <c r="C279" s="2" t="s">
        <v>64</v>
      </c>
      <c r="D279" s="2" t="s">
        <v>69</v>
      </c>
      <c r="E279" s="4" t="s">
        <v>159</v>
      </c>
      <c r="F279" s="19">
        <f t="shared" ref="F279:I279" si="81">F104*(1+$D$183)</f>
        <v>140.48469642294671</v>
      </c>
      <c r="G279" s="19">
        <f t="shared" si="81"/>
        <v>160.32325010327691</v>
      </c>
      <c r="H279" s="19">
        <f t="shared" si="81"/>
        <v>160.32325010327691</v>
      </c>
      <c r="I279" s="19">
        <f t="shared" si="81"/>
        <v>162.02193791062041</v>
      </c>
      <c r="J279" s="33"/>
      <c r="O279" s="15"/>
    </row>
    <row r="280" spans="2:15">
      <c r="B280" s="40" t="s">
        <v>142</v>
      </c>
      <c r="C280" s="2" t="s">
        <v>70</v>
      </c>
      <c r="D280" s="2" t="s">
        <v>65</v>
      </c>
      <c r="E280" s="4" t="s">
        <v>159</v>
      </c>
      <c r="F280" s="19">
        <f t="shared" ref="F280:I280" si="82">F105*(1+$D$183)</f>
        <v>103.97092936909048</v>
      </c>
      <c r="G280" s="19">
        <f t="shared" si="82"/>
        <v>106.25787182977325</v>
      </c>
      <c r="H280" s="19">
        <f t="shared" si="82"/>
        <v>106.25787182977325</v>
      </c>
      <c r="I280" s="19">
        <f t="shared" si="82"/>
        <v>108.1102250983481</v>
      </c>
      <c r="J280" s="33"/>
      <c r="O280" s="15"/>
    </row>
    <row r="281" spans="2:15">
      <c r="B281" s="40" t="s">
        <v>142</v>
      </c>
      <c r="C281" s="2" t="s">
        <v>70</v>
      </c>
      <c r="D281" s="2" t="s">
        <v>68</v>
      </c>
      <c r="E281" s="4" t="s">
        <v>159</v>
      </c>
      <c r="F281" s="19">
        <f t="shared" ref="F281:I281" si="83">F106*(1+$D$183)</f>
        <v>136.9058156755768</v>
      </c>
      <c r="G281" s="19">
        <f t="shared" si="83"/>
        <v>137.96643218303919</v>
      </c>
      <c r="H281" s="19">
        <f t="shared" si="83"/>
        <v>137.96643218303919</v>
      </c>
      <c r="I281" s="19">
        <f t="shared" si="83"/>
        <v>147.62462022982473</v>
      </c>
      <c r="J281" s="33"/>
      <c r="O281" s="15"/>
    </row>
    <row r="282" spans="2:15" ht="13.5" thickBot="1">
      <c r="B282" s="41" t="s">
        <v>142</v>
      </c>
      <c r="C282" s="34" t="s">
        <v>70</v>
      </c>
      <c r="D282" s="34" t="s">
        <v>69</v>
      </c>
      <c r="E282" s="35" t="s">
        <v>159</v>
      </c>
      <c r="F282" s="36">
        <f t="shared" ref="F282:I282" si="84">F107*(1+$D$183)</f>
        <v>122.41270806287491</v>
      </c>
      <c r="G282" s="36">
        <f t="shared" si="84"/>
        <v>125.33564757652866</v>
      </c>
      <c r="H282" s="36">
        <f t="shared" si="84"/>
        <v>125.33564757652866</v>
      </c>
      <c r="I282" s="36">
        <f t="shared" si="84"/>
        <v>127.71766025296611</v>
      </c>
      <c r="J282" s="37"/>
      <c r="O282" s="15"/>
    </row>
    <row r="283" spans="2:15">
      <c r="B283" s="39" t="s">
        <v>144</v>
      </c>
      <c r="C283" s="30" t="s">
        <v>64</v>
      </c>
      <c r="D283" s="30" t="s">
        <v>65</v>
      </c>
      <c r="E283" s="30">
        <v>3.1</v>
      </c>
      <c r="F283" s="31">
        <f t="shared" ref="F283:I283" si="85">F108*(1+$D$183)</f>
        <v>2289.5941766151727</v>
      </c>
      <c r="G283" s="31">
        <f t="shared" si="85"/>
        <v>1771.0918815157318</v>
      </c>
      <c r="H283" s="31">
        <f t="shared" si="85"/>
        <v>1130.1973648134126</v>
      </c>
      <c r="I283" s="31">
        <f t="shared" si="85"/>
        <v>1044.6669897417212</v>
      </c>
      <c r="J283" s="32"/>
      <c r="L283" s="15"/>
      <c r="O283" s="15"/>
    </row>
    <row r="284" spans="2:15">
      <c r="B284" s="40" t="s">
        <v>144</v>
      </c>
      <c r="C284" s="2" t="s">
        <v>64</v>
      </c>
      <c r="D284" s="2" t="s">
        <v>68</v>
      </c>
      <c r="E284" s="2">
        <v>3.1</v>
      </c>
      <c r="F284" s="19">
        <f t="shared" ref="F284:I284" si="86">F109*(1+$D$183)</f>
        <v>2275.6907097888743</v>
      </c>
      <c r="G284" s="19">
        <f t="shared" si="86"/>
        <v>1753.8234424812008</v>
      </c>
      <c r="H284" s="19">
        <f t="shared" si="86"/>
        <v>1116.0243330998226</v>
      </c>
      <c r="I284" s="19">
        <f t="shared" si="86"/>
        <v>1056.3784130591582</v>
      </c>
      <c r="J284" s="33"/>
      <c r="O284" s="15"/>
    </row>
    <row r="285" spans="2:15">
      <c r="B285" s="40" t="s">
        <v>144</v>
      </c>
      <c r="C285" s="2" t="s">
        <v>64</v>
      </c>
      <c r="D285" s="2" t="s">
        <v>69</v>
      </c>
      <c r="E285" s="2">
        <v>3.1</v>
      </c>
      <c r="F285" s="19">
        <f t="shared" ref="F285:I285" si="87">F110*(1+$D$183)</f>
        <v>2424.582236566594</v>
      </c>
      <c r="G285" s="19">
        <f t="shared" si="87"/>
        <v>1879.0085503750779</v>
      </c>
      <c r="H285" s="19">
        <f t="shared" si="87"/>
        <v>1204.0199139762601</v>
      </c>
      <c r="I285" s="19">
        <f t="shared" si="87"/>
        <v>1113.7471231606778</v>
      </c>
      <c r="J285" s="33"/>
      <c r="O285" s="15"/>
    </row>
    <row r="286" spans="2:15">
      <c r="B286" s="40" t="s">
        <v>144</v>
      </c>
      <c r="C286" s="2" t="s">
        <v>70</v>
      </c>
      <c r="D286" s="2" t="s">
        <v>65</v>
      </c>
      <c r="E286" s="2">
        <v>12</v>
      </c>
      <c r="F286" s="19">
        <f t="shared" ref="F286:I286" si="88">F111*(1+$D$183)</f>
        <v>2148.8747443007865</v>
      </c>
      <c r="G286" s="19">
        <f t="shared" si="88"/>
        <v>1622.8188681811287</v>
      </c>
      <c r="H286" s="19">
        <f t="shared" si="88"/>
        <v>1010.873459711261</v>
      </c>
      <c r="I286" s="19">
        <f t="shared" si="88"/>
        <v>938.95496180268344</v>
      </c>
      <c r="J286" s="33"/>
      <c r="O286" s="15"/>
    </row>
    <row r="287" spans="2:15">
      <c r="B287" s="40" t="s">
        <v>144</v>
      </c>
      <c r="C287" s="2" t="s">
        <v>70</v>
      </c>
      <c r="D287" s="2" t="s">
        <v>68</v>
      </c>
      <c r="E287" s="2">
        <v>12</v>
      </c>
      <c r="F287" s="19">
        <f t="shared" ref="F287:I287" si="89">F112*(1+$D$183)</f>
        <v>2239.6088761985884</v>
      </c>
      <c r="G287" s="19">
        <f t="shared" si="89"/>
        <v>1680.9398327595043</v>
      </c>
      <c r="H287" s="19">
        <f t="shared" si="89"/>
        <v>1024.8243463835358</v>
      </c>
      <c r="I287" s="19">
        <f t="shared" si="89"/>
        <v>950.11336835827956</v>
      </c>
      <c r="J287" s="33"/>
      <c r="O287" s="15"/>
    </row>
    <row r="288" spans="2:15">
      <c r="B288" s="40" t="s">
        <v>144</v>
      </c>
      <c r="C288" s="2" t="s">
        <v>70</v>
      </c>
      <c r="D288" s="2" t="s">
        <v>69</v>
      </c>
      <c r="E288" s="2">
        <v>12</v>
      </c>
      <c r="F288" s="19">
        <f t="shared" ref="F288:I288" si="90">F113*(1+$D$183)</f>
        <v>2276.1841016841913</v>
      </c>
      <c r="G288" s="19">
        <f t="shared" si="90"/>
        <v>1722.67553206462</v>
      </c>
      <c r="H288" s="19">
        <f t="shared" si="90"/>
        <v>1078.1922902320921</v>
      </c>
      <c r="I288" s="19">
        <f t="shared" si="90"/>
        <v>1002.2580357979363</v>
      </c>
      <c r="J288" s="33"/>
      <c r="O288" s="15"/>
    </row>
    <row r="289" spans="2:15">
      <c r="B289" s="40" t="s">
        <v>144</v>
      </c>
      <c r="C289" s="2" t="s">
        <v>64</v>
      </c>
      <c r="D289" s="2" t="s">
        <v>65</v>
      </c>
      <c r="E289" s="4" t="s">
        <v>159</v>
      </c>
      <c r="F289" s="19">
        <f t="shared" ref="F289:I289" si="91">F114*(1+$D$183)</f>
        <v>155.78264001868672</v>
      </c>
      <c r="G289" s="19">
        <f t="shared" si="91"/>
        <v>172.31107893004489</v>
      </c>
      <c r="H289" s="19">
        <f t="shared" si="91"/>
        <v>172.31107893004489</v>
      </c>
      <c r="I289" s="19">
        <f t="shared" si="91"/>
        <v>173.66538370996687</v>
      </c>
      <c r="J289" s="33"/>
      <c r="O289" s="15"/>
    </row>
    <row r="290" spans="2:15">
      <c r="B290" s="40" t="s">
        <v>144</v>
      </c>
      <c r="C290" s="2" t="s">
        <v>64</v>
      </c>
      <c r="D290" s="2" t="s">
        <v>68</v>
      </c>
      <c r="E290" s="4" t="s">
        <v>159</v>
      </c>
      <c r="F290" s="19">
        <f t="shared" ref="F290:I290" si="92">F115*(1+$D$183)</f>
        <v>174.29459248954151</v>
      </c>
      <c r="G290" s="19">
        <f t="shared" si="92"/>
        <v>191.08261297963173</v>
      </c>
      <c r="H290" s="19">
        <f t="shared" si="92"/>
        <v>191.08261297963173</v>
      </c>
      <c r="I290" s="19">
        <f t="shared" si="92"/>
        <v>199.00958795997323</v>
      </c>
      <c r="J290" s="33"/>
      <c r="O290" s="15"/>
    </row>
    <row r="291" spans="2:15">
      <c r="B291" s="40" t="s">
        <v>144</v>
      </c>
      <c r="C291" s="2" t="s">
        <v>64</v>
      </c>
      <c r="D291" s="2" t="s">
        <v>69</v>
      </c>
      <c r="E291" s="4" t="s">
        <v>159</v>
      </c>
      <c r="F291" s="19">
        <f t="shared" ref="F291:I291" si="93">F116*(1+$D$183)</f>
        <v>177.11469492758886</v>
      </c>
      <c r="G291" s="19">
        <f t="shared" si="93"/>
        <v>195.049316482254</v>
      </c>
      <c r="H291" s="19">
        <f t="shared" si="93"/>
        <v>195.049316482254</v>
      </c>
      <c r="I291" s="19">
        <f t="shared" si="93"/>
        <v>196.8601310330547</v>
      </c>
      <c r="J291" s="33"/>
      <c r="O291" s="15"/>
    </row>
    <row r="292" spans="2:15">
      <c r="B292" s="40" t="s">
        <v>144</v>
      </c>
      <c r="C292" s="2" t="s">
        <v>70</v>
      </c>
      <c r="D292" s="2" t="s">
        <v>65</v>
      </c>
      <c r="E292" s="4" t="s">
        <v>159</v>
      </c>
      <c r="F292" s="19">
        <f t="shared" ref="F292:I292" si="94">F117*(1+$D$183)</f>
        <v>103.97092936909048</v>
      </c>
      <c r="G292" s="19">
        <f t="shared" si="94"/>
        <v>106.25787182977325</v>
      </c>
      <c r="H292" s="19">
        <f t="shared" si="94"/>
        <v>106.25787182977325</v>
      </c>
      <c r="I292" s="19">
        <f t="shared" si="94"/>
        <v>108.10596923111189</v>
      </c>
      <c r="J292" s="33"/>
      <c r="O292" s="15"/>
    </row>
    <row r="293" spans="2:15">
      <c r="B293" s="40" t="s">
        <v>144</v>
      </c>
      <c r="C293" s="2" t="s">
        <v>70</v>
      </c>
      <c r="D293" s="2" t="s">
        <v>68</v>
      </c>
      <c r="E293" s="4" t="s">
        <v>159</v>
      </c>
      <c r="F293" s="19">
        <f t="shared" ref="F293:I293" si="95">F118*(1+$D$183)</f>
        <v>136.9058156755768</v>
      </c>
      <c r="G293" s="19">
        <f t="shared" si="95"/>
        <v>137.96643218303919</v>
      </c>
      <c r="H293" s="19">
        <f t="shared" si="95"/>
        <v>137.96643218303919</v>
      </c>
      <c r="I293" s="19">
        <f t="shared" si="95"/>
        <v>147.62134637966443</v>
      </c>
      <c r="J293" s="33"/>
      <c r="O293" s="15"/>
    </row>
    <row r="294" spans="2:15" ht="13.5" thickBot="1">
      <c r="B294" s="41" t="s">
        <v>144</v>
      </c>
      <c r="C294" s="34" t="s">
        <v>70</v>
      </c>
      <c r="D294" s="34" t="s">
        <v>69</v>
      </c>
      <c r="E294" s="35" t="s">
        <v>159</v>
      </c>
      <c r="F294" s="36">
        <f t="shared" ref="F294:I294" si="96">F119*(1+$D$183)</f>
        <v>122.41270806287491</v>
      </c>
      <c r="G294" s="36">
        <f t="shared" si="96"/>
        <v>125.33564757652866</v>
      </c>
      <c r="H294" s="36">
        <f t="shared" si="96"/>
        <v>125.33564757652866</v>
      </c>
      <c r="I294" s="36">
        <f t="shared" si="96"/>
        <v>127.71301478134477</v>
      </c>
      <c r="J294" s="37"/>
      <c r="O294" s="15"/>
    </row>
    <row r="295" spans="2:15">
      <c r="B295" s="39" t="s">
        <v>146</v>
      </c>
      <c r="C295" s="30" t="s">
        <v>64</v>
      </c>
      <c r="D295" s="30" t="s">
        <v>65</v>
      </c>
      <c r="E295" s="30">
        <v>3.1</v>
      </c>
      <c r="F295" s="31">
        <f t="shared" ref="F295:I295" si="97">F120*(1+$D$183)</f>
        <v>2267.689174578768</v>
      </c>
      <c r="G295" s="31">
        <f t="shared" si="97"/>
        <v>1752.1441205550491</v>
      </c>
      <c r="H295" s="31">
        <f t="shared" si="97"/>
        <v>1111.6766018044896</v>
      </c>
      <c r="I295" s="31">
        <f t="shared" si="97"/>
        <v>1026.5661889545227</v>
      </c>
      <c r="J295" s="32"/>
      <c r="L295" s="15"/>
      <c r="O295" s="15"/>
    </row>
    <row r="296" spans="2:15">
      <c r="B296" s="40" t="s">
        <v>146</v>
      </c>
      <c r="C296" s="2" t="s">
        <v>64</v>
      </c>
      <c r="D296" s="2" t="s">
        <v>68</v>
      </c>
      <c r="E296" s="2">
        <v>3.1</v>
      </c>
      <c r="F296" s="19">
        <f t="shared" ref="F296:I296" si="98">F121*(1+$D$183)</f>
        <v>2253.9039628822156</v>
      </c>
      <c r="G296" s="19">
        <f t="shared" si="98"/>
        <v>1734.9794673575163</v>
      </c>
      <c r="H296" s="19">
        <f t="shared" si="98"/>
        <v>1097.6052936263191</v>
      </c>
      <c r="I296" s="19">
        <f t="shared" si="98"/>
        <v>1038.366286923608</v>
      </c>
      <c r="J296" s="33"/>
      <c r="O296" s="15"/>
    </row>
    <row r="297" spans="2:15">
      <c r="B297" s="40" t="s">
        <v>146</v>
      </c>
      <c r="C297" s="2" t="s">
        <v>64</v>
      </c>
      <c r="D297" s="2" t="s">
        <v>69</v>
      </c>
      <c r="E297" s="2">
        <v>3.1</v>
      </c>
      <c r="F297" s="19">
        <f t="shared" ref="F297:I297" si="99">F122*(1+$D$183)</f>
        <v>2401.4958871826771</v>
      </c>
      <c r="G297" s="19">
        <f t="shared" si="99"/>
        <v>1859.0388129501753</v>
      </c>
      <c r="H297" s="19">
        <f t="shared" si="99"/>
        <v>1184.4998895611209</v>
      </c>
      <c r="I297" s="19">
        <f t="shared" si="99"/>
        <v>1094.6696224196858</v>
      </c>
      <c r="J297" s="33"/>
      <c r="O297" s="15"/>
    </row>
    <row r="298" spans="2:15">
      <c r="B298" s="40" t="s">
        <v>146</v>
      </c>
      <c r="C298" s="2" t="s">
        <v>70</v>
      </c>
      <c r="D298" s="2" t="s">
        <v>65</v>
      </c>
      <c r="E298" s="2">
        <v>12</v>
      </c>
      <c r="F298" s="19">
        <f t="shared" ref="F298:I298" si="100">F123*(1+$D$183)</f>
        <v>2150.5796734871933</v>
      </c>
      <c r="G298" s="19">
        <f t="shared" si="100"/>
        <v>1606.062976672519</v>
      </c>
      <c r="H298" s="19">
        <f t="shared" si="100"/>
        <v>994.11756820265123</v>
      </c>
      <c r="I298" s="19">
        <f t="shared" si="100"/>
        <v>922.28898547697236</v>
      </c>
      <c r="J298" s="33"/>
      <c r="O298" s="15"/>
    </row>
    <row r="299" spans="2:15">
      <c r="B299" s="40" t="s">
        <v>146</v>
      </c>
      <c r="C299" s="2" t="s">
        <v>70</v>
      </c>
      <c r="D299" s="2" t="s">
        <v>68</v>
      </c>
      <c r="E299" s="2">
        <v>12</v>
      </c>
      <c r="F299" s="19">
        <f t="shared" ref="F299:I299" si="101">F124*(1+$D$183)</f>
        <v>2245.8297159606882</v>
      </c>
      <c r="G299" s="19">
        <f t="shared" si="101"/>
        <v>1670.0650391586853</v>
      </c>
      <c r="H299" s="19">
        <f t="shared" si="101"/>
        <v>1013.9495527827166</v>
      </c>
      <c r="I299" s="19">
        <f t="shared" si="101"/>
        <v>939.29693435197714</v>
      </c>
      <c r="J299" s="33"/>
      <c r="O299" s="15"/>
    </row>
    <row r="300" spans="2:15">
      <c r="B300" s="40" t="s">
        <v>146</v>
      </c>
      <c r="C300" s="2" t="s">
        <v>70</v>
      </c>
      <c r="D300" s="2" t="s">
        <v>69</v>
      </c>
      <c r="E300" s="2">
        <v>12</v>
      </c>
      <c r="F300" s="19">
        <f t="shared" ref="F300:I300" si="102">F125*(1+$D$183)</f>
        <v>2277.980980128692</v>
      </c>
      <c r="G300" s="19">
        <f t="shared" si="102"/>
        <v>1705.0159714739063</v>
      </c>
      <c r="H300" s="19">
        <f t="shared" si="102"/>
        <v>1060.5327296413782</v>
      </c>
      <c r="I300" s="19">
        <f t="shared" si="102"/>
        <v>984.69317128268187</v>
      </c>
      <c r="J300" s="33"/>
      <c r="O300" s="15"/>
    </row>
    <row r="301" spans="2:15">
      <c r="B301" s="40" t="s">
        <v>146</v>
      </c>
      <c r="C301" s="2" t="s">
        <v>64</v>
      </c>
      <c r="D301" s="2" t="s">
        <v>65</v>
      </c>
      <c r="E301" s="4" t="s">
        <v>159</v>
      </c>
      <c r="F301" s="19">
        <f t="shared" ref="F301:I301" si="103">F126*(1+$D$183)</f>
        <v>142.11648678063105</v>
      </c>
      <c r="G301" s="19">
        <f t="shared" si="103"/>
        <v>159.35179568706107</v>
      </c>
      <c r="H301" s="19">
        <f t="shared" si="103"/>
        <v>159.35179568706107</v>
      </c>
      <c r="I301" s="19">
        <f t="shared" si="103"/>
        <v>160.67226848005782</v>
      </c>
      <c r="J301" s="33"/>
      <c r="O301" s="15"/>
    </row>
    <row r="302" spans="2:15">
      <c r="B302" s="40" t="s">
        <v>146</v>
      </c>
      <c r="C302" s="2" t="s">
        <v>64</v>
      </c>
      <c r="D302" s="2" t="s">
        <v>68</v>
      </c>
      <c r="E302" s="4" t="s">
        <v>159</v>
      </c>
      <c r="F302" s="19">
        <f t="shared" ref="F302:I302" si="104">F127*(1+$D$183)</f>
        <v>160.69539757679956</v>
      </c>
      <c r="G302" s="19">
        <f t="shared" si="104"/>
        <v>178.18682470030748</v>
      </c>
      <c r="H302" s="19">
        <f t="shared" si="104"/>
        <v>178.18682470030748</v>
      </c>
      <c r="I302" s="19">
        <f t="shared" si="104"/>
        <v>186.08542352912127</v>
      </c>
      <c r="J302" s="33"/>
      <c r="O302" s="15"/>
    </row>
    <row r="303" spans="2:15">
      <c r="B303" s="40" t="s">
        <v>146</v>
      </c>
      <c r="C303" s="2" t="s">
        <v>64</v>
      </c>
      <c r="D303" s="2" t="s">
        <v>69</v>
      </c>
      <c r="E303" s="4" t="s">
        <v>159</v>
      </c>
      <c r="F303" s="19">
        <f t="shared" ref="F303:I303" si="105">F128*(1+$D$183)</f>
        <v>162.71103449864484</v>
      </c>
      <c r="G303" s="19">
        <f t="shared" si="105"/>
        <v>181.39067297204846</v>
      </c>
      <c r="H303" s="19">
        <f t="shared" si="105"/>
        <v>181.39067297204846</v>
      </c>
      <c r="I303" s="19">
        <f t="shared" si="105"/>
        <v>183.1746278181129</v>
      </c>
      <c r="J303" s="33"/>
      <c r="O303" s="15"/>
    </row>
    <row r="304" spans="2:15">
      <c r="B304" s="40" t="s">
        <v>146</v>
      </c>
      <c r="C304" s="2" t="s">
        <v>70</v>
      </c>
      <c r="D304" s="2" t="s">
        <v>65</v>
      </c>
      <c r="E304" s="4" t="s">
        <v>159</v>
      </c>
      <c r="F304" s="19">
        <f t="shared" ref="F304:I304" si="106">F129*(1+$D$183)</f>
        <v>103.97092936909048</v>
      </c>
      <c r="G304" s="19">
        <f t="shared" si="106"/>
        <v>106.25787182977325</v>
      </c>
      <c r="H304" s="19">
        <f t="shared" si="106"/>
        <v>106.25787182977325</v>
      </c>
      <c r="I304" s="19">
        <f t="shared" si="106"/>
        <v>108.1283139720323</v>
      </c>
      <c r="J304" s="33"/>
      <c r="O304" s="15"/>
    </row>
    <row r="305" spans="2:15">
      <c r="B305" s="40" t="s">
        <v>146</v>
      </c>
      <c r="C305" s="2" t="s">
        <v>70</v>
      </c>
      <c r="D305" s="2" t="s">
        <v>68</v>
      </c>
      <c r="E305" s="4" t="s">
        <v>159</v>
      </c>
      <c r="F305" s="19">
        <f t="shared" ref="F305:I305" si="107">F130*(1+$D$183)</f>
        <v>136.9058156755768</v>
      </c>
      <c r="G305" s="19">
        <f t="shared" si="107"/>
        <v>137.96643218303919</v>
      </c>
      <c r="H305" s="19">
        <f t="shared" si="107"/>
        <v>137.96643218303919</v>
      </c>
      <c r="I305" s="19">
        <f t="shared" si="107"/>
        <v>147.64056732744851</v>
      </c>
      <c r="J305" s="33"/>
      <c r="O305" s="15"/>
    </row>
    <row r="306" spans="2:15" ht="13.5" thickBot="1">
      <c r="B306" s="41" t="s">
        <v>146</v>
      </c>
      <c r="C306" s="34" t="s">
        <v>70</v>
      </c>
      <c r="D306" s="34" t="s">
        <v>69</v>
      </c>
      <c r="E306" s="35" t="s">
        <v>159</v>
      </c>
      <c r="F306" s="36">
        <f t="shared" ref="F306:I306" si="108">F131*(1+$D$183)</f>
        <v>122.41270806287491</v>
      </c>
      <c r="G306" s="36">
        <f t="shared" si="108"/>
        <v>125.33564757652866</v>
      </c>
      <c r="H306" s="36">
        <f t="shared" si="108"/>
        <v>125.33564757652866</v>
      </c>
      <c r="I306" s="36">
        <f t="shared" si="108"/>
        <v>127.7374000136261</v>
      </c>
      <c r="J306" s="37"/>
      <c r="O306" s="15"/>
    </row>
    <row r="307" spans="2:15">
      <c r="B307" s="39" t="s">
        <v>148</v>
      </c>
      <c r="C307" s="30" t="s">
        <v>64</v>
      </c>
      <c r="D307" s="30" t="s">
        <v>65</v>
      </c>
      <c r="E307" s="30">
        <v>3.1</v>
      </c>
      <c r="F307" s="31">
        <f t="shared" ref="F307:I307" si="109">F132*(1+$D$183)</f>
        <v>2220.4866756860524</v>
      </c>
      <c r="G307" s="31">
        <f t="shared" si="109"/>
        <v>1727.3791774875158</v>
      </c>
      <c r="H307" s="31">
        <f t="shared" si="109"/>
        <v>1097.5712823463098</v>
      </c>
      <c r="I307" s="31">
        <f t="shared" si="109"/>
        <v>1014.6323145328021</v>
      </c>
      <c r="J307" s="32"/>
      <c r="L307" s="15"/>
      <c r="O307" s="15"/>
    </row>
    <row r="308" spans="2:15">
      <c r="B308" s="40" t="s">
        <v>148</v>
      </c>
      <c r="C308" s="2" t="s">
        <v>64</v>
      </c>
      <c r="D308" s="2" t="s">
        <v>68</v>
      </c>
      <c r="E308" s="2">
        <v>3.1</v>
      </c>
      <c r="F308" s="19">
        <f t="shared" ref="F308:I308" si="110">F133*(1+$D$183)</f>
        <v>2207.2684425744569</v>
      </c>
      <c r="G308" s="19">
        <f t="shared" si="110"/>
        <v>1710.6725175977974</v>
      </c>
      <c r="H308" s="19">
        <f t="shared" si="110"/>
        <v>1083.9064821783716</v>
      </c>
      <c r="I308" s="19">
        <f t="shared" si="110"/>
        <v>1026.4903901585601</v>
      </c>
      <c r="J308" s="33"/>
      <c r="O308" s="15"/>
    </row>
    <row r="309" spans="2:15">
      <c r="B309" s="40" t="s">
        <v>148</v>
      </c>
      <c r="C309" s="2" t="s">
        <v>64</v>
      </c>
      <c r="D309" s="2" t="s">
        <v>69</v>
      </c>
      <c r="E309" s="2">
        <v>3.1</v>
      </c>
      <c r="F309" s="19">
        <f t="shared" ref="F309:I309" si="111">F134*(1+$D$183)</f>
        <v>2351.7710218310408</v>
      </c>
      <c r="G309" s="19">
        <f t="shared" si="111"/>
        <v>1832.9519131594277</v>
      </c>
      <c r="H309" s="19">
        <f t="shared" si="111"/>
        <v>1169.6396941275582</v>
      </c>
      <c r="I309" s="19">
        <f t="shared" si="111"/>
        <v>1082.0971576732118</v>
      </c>
      <c r="J309" s="33"/>
      <c r="O309" s="15"/>
    </row>
    <row r="310" spans="2:15">
      <c r="B310" s="40" t="s">
        <v>148</v>
      </c>
      <c r="C310" s="2" t="s">
        <v>70</v>
      </c>
      <c r="D310" s="2" t="s">
        <v>65</v>
      </c>
      <c r="E310" s="2">
        <v>12</v>
      </c>
      <c r="F310" s="19">
        <f t="shared" ref="F310:I310" si="112">F135*(1+$D$183)</f>
        <v>2141.9030904363049</v>
      </c>
      <c r="G310" s="19">
        <f t="shared" si="112"/>
        <v>1603.6909729724678</v>
      </c>
      <c r="H310" s="19">
        <f t="shared" si="112"/>
        <v>991.7455645025999</v>
      </c>
      <c r="I310" s="19">
        <f t="shared" si="112"/>
        <v>919.9297103357078</v>
      </c>
      <c r="J310" s="33"/>
      <c r="O310" s="15"/>
    </row>
    <row r="311" spans="2:15">
      <c r="B311" s="40" t="s">
        <v>148</v>
      </c>
      <c r="C311" s="2" t="s">
        <v>70</v>
      </c>
      <c r="D311" s="2" t="s">
        <v>68</v>
      </c>
      <c r="E311" s="2">
        <v>12</v>
      </c>
      <c r="F311" s="19">
        <f t="shared" ref="F311:I311" si="113">F136*(1+$D$183)</f>
        <v>2233.5870010054127</v>
      </c>
      <c r="G311" s="19">
        <f t="shared" si="113"/>
        <v>1663.8899314094529</v>
      </c>
      <c r="H311" s="19">
        <f t="shared" si="113"/>
        <v>1007.7744450334844</v>
      </c>
      <c r="I311" s="19">
        <f t="shared" si="113"/>
        <v>933.15496526767345</v>
      </c>
      <c r="J311" s="33"/>
      <c r="O311" s="15"/>
    </row>
    <row r="312" spans="2:15">
      <c r="B312" s="40" t="s">
        <v>148</v>
      </c>
      <c r="C312" s="2" t="s">
        <v>70</v>
      </c>
      <c r="D312" s="2" t="s">
        <v>69</v>
      </c>
      <c r="E312" s="2">
        <v>12</v>
      </c>
      <c r="F312" s="19">
        <f t="shared" ref="F312:I312" si="114">F137*(1+$D$183)</f>
        <v>2268.8364566022187</v>
      </c>
      <c r="G312" s="19">
        <f t="shared" si="114"/>
        <v>1702.5160422376175</v>
      </c>
      <c r="H312" s="19">
        <f t="shared" si="114"/>
        <v>1058.0328004050896</v>
      </c>
      <c r="I312" s="19">
        <f t="shared" si="114"/>
        <v>982.20664739709423</v>
      </c>
      <c r="J312" s="33"/>
      <c r="O312" s="15"/>
    </row>
    <row r="313" spans="2:15">
      <c r="B313" s="40" t="s">
        <v>148</v>
      </c>
      <c r="C313" s="2" t="s">
        <v>64</v>
      </c>
      <c r="D313" s="2" t="s">
        <v>65</v>
      </c>
      <c r="E313" s="4" t="s">
        <v>159</v>
      </c>
      <c r="F313" s="19">
        <f t="shared" ref="F313:I313" si="115">F138*(1+$D$183)</f>
        <v>167.05328938455443</v>
      </c>
      <c r="G313" s="19">
        <f t="shared" si="115"/>
        <v>183.62099885119437</v>
      </c>
      <c r="H313" s="19">
        <f t="shared" si="115"/>
        <v>183.62099885119437</v>
      </c>
      <c r="I313" s="19">
        <f t="shared" si="115"/>
        <v>185.08679130363072</v>
      </c>
      <c r="J313" s="33"/>
      <c r="O313" s="15"/>
    </row>
    <row r="314" spans="2:15">
      <c r="B314" s="40" t="s">
        <v>148</v>
      </c>
      <c r="C314" s="2" t="s">
        <v>64</v>
      </c>
      <c r="D314" s="2" t="s">
        <v>68</v>
      </c>
      <c r="E314" s="4" t="s">
        <v>159</v>
      </c>
      <c r="F314" s="19">
        <f t="shared" ref="F314:I314" si="116">F139*(1+$D$183)</f>
        <v>185.51002047792349</v>
      </c>
      <c r="G314" s="19">
        <f t="shared" si="116"/>
        <v>202.33711911431473</v>
      </c>
      <c r="H314" s="19">
        <f t="shared" si="116"/>
        <v>202.33711911431473</v>
      </c>
      <c r="I314" s="19">
        <f t="shared" si="116"/>
        <v>210.37993505059217</v>
      </c>
      <c r="J314" s="33"/>
      <c r="O314" s="15"/>
    </row>
    <row r="315" spans="2:15">
      <c r="B315" s="40" t="s">
        <v>148</v>
      </c>
      <c r="C315" s="2" t="s">
        <v>64</v>
      </c>
      <c r="D315" s="2" t="s">
        <v>69</v>
      </c>
      <c r="E315" s="4" t="s">
        <v>159</v>
      </c>
      <c r="F315" s="19">
        <f t="shared" ref="F315:I315" si="117">F140*(1+$D$183)</f>
        <v>188.99357579858579</v>
      </c>
      <c r="G315" s="19">
        <f t="shared" si="117"/>
        <v>206.96958718206977</v>
      </c>
      <c r="H315" s="19">
        <f t="shared" si="117"/>
        <v>206.96958718206977</v>
      </c>
      <c r="I315" s="19">
        <f t="shared" si="117"/>
        <v>208.88970758788375</v>
      </c>
      <c r="J315" s="33"/>
      <c r="O315" s="15"/>
    </row>
    <row r="316" spans="2:15">
      <c r="B316" s="40" t="s">
        <v>148</v>
      </c>
      <c r="C316" s="2" t="s">
        <v>70</v>
      </c>
      <c r="D316" s="2" t="s">
        <v>65</v>
      </c>
      <c r="E316" s="4" t="s">
        <v>159</v>
      </c>
      <c r="F316" s="19">
        <f t="shared" ref="F316:I316" si="118">F141*(1+$D$183)</f>
        <v>103.97092936909048</v>
      </c>
      <c r="G316" s="19">
        <f t="shared" si="118"/>
        <v>106.25787182977325</v>
      </c>
      <c r="H316" s="19">
        <f t="shared" si="118"/>
        <v>106.25787182977325</v>
      </c>
      <c r="I316" s="19">
        <f t="shared" si="118"/>
        <v>108.13154409477671</v>
      </c>
      <c r="J316" s="33"/>
      <c r="O316" s="15"/>
    </row>
    <row r="317" spans="2:15">
      <c r="B317" s="40" t="s">
        <v>148</v>
      </c>
      <c r="C317" s="2" t="s">
        <v>70</v>
      </c>
      <c r="D317" s="2" t="s">
        <v>68</v>
      </c>
      <c r="E317" s="4" t="s">
        <v>159</v>
      </c>
      <c r="F317" s="19">
        <f t="shared" ref="F317:I317" si="119">F142*(1+$D$183)</f>
        <v>136.9058156755768</v>
      </c>
      <c r="G317" s="19">
        <f t="shared" si="119"/>
        <v>137.96643218303919</v>
      </c>
      <c r="H317" s="19">
        <f t="shared" si="119"/>
        <v>137.96643218303919</v>
      </c>
      <c r="I317" s="19">
        <f t="shared" si="119"/>
        <v>147.65168469953787</v>
      </c>
      <c r="J317" s="33"/>
      <c r="O317" s="15"/>
    </row>
    <row r="318" spans="2:15" ht="13.5" thickBot="1">
      <c r="B318" s="41" t="s">
        <v>148</v>
      </c>
      <c r="C318" s="34" t="s">
        <v>70</v>
      </c>
      <c r="D318" s="34" t="s">
        <v>69</v>
      </c>
      <c r="E318" s="35" t="s">
        <v>159</v>
      </c>
      <c r="F318" s="36">
        <f t="shared" ref="F318:I318" si="120">F143*(1+$D$183)</f>
        <v>122.41270806287491</v>
      </c>
      <c r="G318" s="36">
        <f t="shared" si="120"/>
        <v>125.33564757652866</v>
      </c>
      <c r="H318" s="36">
        <f t="shared" si="120"/>
        <v>125.33564757652866</v>
      </c>
      <c r="I318" s="36">
        <f t="shared" si="120"/>
        <v>127.7409240721875</v>
      </c>
      <c r="J318" s="37"/>
      <c r="O318" s="15"/>
    </row>
    <row r="319" spans="2:15">
      <c r="B319" s="39" t="s">
        <v>150</v>
      </c>
      <c r="C319" s="30" t="s">
        <v>64</v>
      </c>
      <c r="D319" s="30" t="s">
        <v>65</v>
      </c>
      <c r="E319" s="30">
        <v>3.1</v>
      </c>
      <c r="F319" s="31">
        <f t="shared" ref="F319:I319" si="121">F144*(1+$D$183)</f>
        <v>2264.5195957998853</v>
      </c>
      <c r="G319" s="31">
        <f t="shared" si="121"/>
        <v>1753.4513938663431</v>
      </c>
      <c r="H319" s="31">
        <f t="shared" si="121"/>
        <v>1114.8055590321933</v>
      </c>
      <c r="I319" s="31">
        <f t="shared" si="121"/>
        <v>1030.8962604015217</v>
      </c>
      <c r="J319" s="32"/>
      <c r="L319" s="15"/>
      <c r="O319" s="15"/>
    </row>
    <row r="320" spans="2:15">
      <c r="B320" s="40" t="s">
        <v>150</v>
      </c>
      <c r="C320" s="2" t="s">
        <v>64</v>
      </c>
      <c r="D320" s="2" t="s">
        <v>68</v>
      </c>
      <c r="E320" s="2">
        <v>3.1</v>
      </c>
      <c r="F320" s="19">
        <f t="shared" ref="F320:I320" si="122">F145*(1+$D$183)</f>
        <v>2250.7200612077077</v>
      </c>
      <c r="G320" s="19">
        <f t="shared" si="122"/>
        <v>1736.2498960002331</v>
      </c>
      <c r="H320" s="19">
        <f t="shared" si="122"/>
        <v>1100.6886095498792</v>
      </c>
      <c r="I320" s="19">
        <f t="shared" si="122"/>
        <v>1042.6749012664254</v>
      </c>
      <c r="J320" s="33"/>
      <c r="O320" s="15"/>
    </row>
    <row r="321" spans="2:15">
      <c r="B321" s="40" t="s">
        <v>150</v>
      </c>
      <c r="C321" s="2" t="s">
        <v>64</v>
      </c>
      <c r="D321" s="2" t="s">
        <v>69</v>
      </c>
      <c r="E321" s="2">
        <v>3.1</v>
      </c>
      <c r="F321" s="19">
        <f t="shared" ref="F321:I321" si="123">F146*(1+$D$183)</f>
        <v>2398.1531046373589</v>
      </c>
      <c r="G321" s="19">
        <f t="shared" si="123"/>
        <v>1860.4209467861456</v>
      </c>
      <c r="H321" s="19">
        <f t="shared" si="123"/>
        <v>1187.800597161862</v>
      </c>
      <c r="I321" s="19">
        <f t="shared" si="123"/>
        <v>1099.2360314476393</v>
      </c>
      <c r="J321" s="33"/>
      <c r="O321" s="15"/>
    </row>
    <row r="322" spans="2:15">
      <c r="B322" s="40" t="s">
        <v>150</v>
      </c>
      <c r="C322" s="2" t="s">
        <v>70</v>
      </c>
      <c r="D322" s="2" t="s">
        <v>65</v>
      </c>
      <c r="E322" s="2">
        <v>12</v>
      </c>
      <c r="F322" s="19">
        <f t="shared" ref="F322:I322" si="124">F147*(1+$D$183)</f>
        <v>2153.5309841866883</v>
      </c>
      <c r="G322" s="19">
        <f t="shared" si="124"/>
        <v>1610.0147789038829</v>
      </c>
      <c r="H322" s="19">
        <f t="shared" si="124"/>
        <v>998.06937043401501</v>
      </c>
      <c r="I322" s="19">
        <f t="shared" si="124"/>
        <v>926.21958157774009</v>
      </c>
      <c r="J322" s="33"/>
      <c r="O322" s="15"/>
    </row>
    <row r="323" spans="2:15">
      <c r="B323" s="40" t="s">
        <v>150</v>
      </c>
      <c r="C323" s="2" t="s">
        <v>70</v>
      </c>
      <c r="D323" s="2" t="s">
        <v>68</v>
      </c>
      <c r="E323" s="2">
        <v>12</v>
      </c>
      <c r="F323" s="19">
        <f t="shared" ref="F323:I323" si="125">F148*(1+$D$183)</f>
        <v>2243.171862318557</v>
      </c>
      <c r="G323" s="19">
        <f t="shared" si="125"/>
        <v>1667.6099365909799</v>
      </c>
      <c r="H323" s="19">
        <f t="shared" si="125"/>
        <v>1011.4944502150113</v>
      </c>
      <c r="I323" s="19">
        <f t="shared" si="125"/>
        <v>936.85500704688729</v>
      </c>
      <c r="J323" s="33"/>
      <c r="O323" s="15"/>
    </row>
    <row r="324" spans="2:15">
      <c r="B324" s="40" t="s">
        <v>150</v>
      </c>
      <c r="C324" s="2" t="s">
        <v>70</v>
      </c>
      <c r="D324" s="2" t="s">
        <v>69</v>
      </c>
      <c r="E324" s="2">
        <v>12</v>
      </c>
      <c r="F324" s="19">
        <f t="shared" ref="F324:I324" si="126">F149*(1+$D$183)</f>
        <v>2281.0914592155837</v>
      </c>
      <c r="G324" s="19">
        <f t="shared" si="126"/>
        <v>1709.1809000252415</v>
      </c>
      <c r="H324" s="19">
        <f t="shared" si="126"/>
        <v>1064.6976581927136</v>
      </c>
      <c r="I324" s="19">
        <f t="shared" si="126"/>
        <v>988.83576614930598</v>
      </c>
      <c r="J324" s="33"/>
      <c r="O324" s="15"/>
    </row>
    <row r="325" spans="2:15">
      <c r="B325" s="40" t="s">
        <v>150</v>
      </c>
      <c r="C325" s="2" t="s">
        <v>64</v>
      </c>
      <c r="D325" s="2" t="s">
        <v>65</v>
      </c>
      <c r="E325" s="4" t="s">
        <v>159</v>
      </c>
      <c r="F325" s="19">
        <f t="shared" ref="F325:I325" si="127">F150*(1+$D$183)</f>
        <v>179.38424374302994</v>
      </c>
      <c r="G325" s="19">
        <f t="shared" si="127"/>
        <v>196.9729876469959</v>
      </c>
      <c r="H325" s="19">
        <f t="shared" si="127"/>
        <v>196.9729876469959</v>
      </c>
      <c r="I325" s="19">
        <f t="shared" si="127"/>
        <v>198.47464644834847</v>
      </c>
      <c r="J325" s="33"/>
      <c r="O325" s="15"/>
    </row>
    <row r="326" spans="2:15">
      <c r="B326" s="40" t="s">
        <v>150</v>
      </c>
      <c r="C326" s="2" t="s">
        <v>64</v>
      </c>
      <c r="D326" s="2" t="s">
        <v>68</v>
      </c>
      <c r="E326" s="4" t="s">
        <v>159</v>
      </c>
      <c r="F326" s="19">
        <f t="shared" ref="F326:I326" si="128">F151*(1+$D$183)</f>
        <v>197.78055841643206</v>
      </c>
      <c r="G326" s="19">
        <f t="shared" si="128"/>
        <v>215.62368885664884</v>
      </c>
      <c r="H326" s="19">
        <f t="shared" si="128"/>
        <v>215.62368885664884</v>
      </c>
      <c r="I326" s="19">
        <f t="shared" si="128"/>
        <v>223.69724612357237</v>
      </c>
      <c r="J326" s="33"/>
      <c r="O326" s="15"/>
    </row>
    <row r="327" spans="2:15">
      <c r="B327" s="40" t="s">
        <v>150</v>
      </c>
      <c r="C327" s="2" t="s">
        <v>64</v>
      </c>
      <c r="D327" s="2" t="s">
        <v>69</v>
      </c>
      <c r="E327" s="4" t="s">
        <v>159</v>
      </c>
      <c r="F327" s="19">
        <f t="shared" ref="F327:I327" si="129">F152*(1+$D$183)</f>
        <v>201.98998204769046</v>
      </c>
      <c r="G327" s="19">
        <f t="shared" si="129"/>
        <v>221.04212898046333</v>
      </c>
      <c r="H327" s="19">
        <f t="shared" si="129"/>
        <v>221.04212898046333</v>
      </c>
      <c r="I327" s="19">
        <f t="shared" si="129"/>
        <v>222.99117885281655</v>
      </c>
      <c r="J327" s="33"/>
      <c r="O327" s="15"/>
    </row>
    <row r="328" spans="2:15">
      <c r="B328" s="40" t="s">
        <v>150</v>
      </c>
      <c r="C328" s="2" t="s">
        <v>70</v>
      </c>
      <c r="D328" s="2" t="s">
        <v>65</v>
      </c>
      <c r="E328" s="4" t="s">
        <v>159</v>
      </c>
      <c r="F328" s="19">
        <f t="shared" ref="F328:I328" si="130">F153*(1+$D$183)</f>
        <v>103.97092936909048</v>
      </c>
      <c r="G328" s="19">
        <f t="shared" si="130"/>
        <v>106.25787182977325</v>
      </c>
      <c r="H328" s="19">
        <f t="shared" si="130"/>
        <v>106.25787182977325</v>
      </c>
      <c r="I328" s="19">
        <f t="shared" si="130"/>
        <v>108.12296992133166</v>
      </c>
      <c r="J328" s="33"/>
      <c r="O328" s="15"/>
    </row>
    <row r="329" spans="2:15">
      <c r="B329" s="40" t="s">
        <v>150</v>
      </c>
      <c r="C329" s="2" t="s">
        <v>70</v>
      </c>
      <c r="D329" s="2" t="s">
        <v>68</v>
      </c>
      <c r="E329" s="4" t="s">
        <v>159</v>
      </c>
      <c r="F329" s="19">
        <f t="shared" ref="F329:I329" si="131">F154*(1+$D$183)</f>
        <v>136.9058156755768</v>
      </c>
      <c r="G329" s="19">
        <f t="shared" si="131"/>
        <v>137.96643218303919</v>
      </c>
      <c r="H329" s="19">
        <f t="shared" si="131"/>
        <v>137.96643218303919</v>
      </c>
      <c r="I329" s="19">
        <f t="shared" si="131"/>
        <v>147.64496951276885</v>
      </c>
      <c r="J329" s="33"/>
      <c r="O329" s="15"/>
    </row>
    <row r="330" spans="2:15" ht="13.5" thickBot="1">
      <c r="B330" s="41" t="s">
        <v>150</v>
      </c>
      <c r="C330" s="34" t="s">
        <v>70</v>
      </c>
      <c r="D330" s="34" t="s">
        <v>69</v>
      </c>
      <c r="E330" s="35" t="s">
        <v>159</v>
      </c>
      <c r="F330" s="36">
        <f t="shared" ref="F330:I330" si="132">F155*(1+$D$183)</f>
        <v>122.41270806287491</v>
      </c>
      <c r="G330" s="36">
        <f t="shared" si="132"/>
        <v>125.33564757652866</v>
      </c>
      <c r="H330" s="36">
        <f t="shared" si="132"/>
        <v>125.33564757652866</v>
      </c>
      <c r="I330" s="36">
        <f t="shared" si="132"/>
        <v>127.73156908942325</v>
      </c>
      <c r="J330" s="37"/>
      <c r="O330" s="15"/>
    </row>
    <row r="331" spans="2:15">
      <c r="B331" s="39" t="s">
        <v>152</v>
      </c>
      <c r="C331" s="30" t="s">
        <v>64</v>
      </c>
      <c r="D331" s="30" t="s">
        <v>65</v>
      </c>
      <c r="E331" s="30">
        <v>3.1</v>
      </c>
      <c r="F331" s="31">
        <f t="shared" ref="F331:I331" si="133">F156*(1+$D$183)</f>
        <v>2273.197892726992</v>
      </c>
      <c r="G331" s="31">
        <f t="shared" si="133"/>
        <v>1768.5306541111431</v>
      </c>
      <c r="H331" s="31">
        <f t="shared" si="133"/>
        <v>1141.0976767080613</v>
      </c>
      <c r="I331" s="31">
        <f t="shared" si="133"/>
        <v>1056.9767170699984</v>
      </c>
      <c r="J331" s="32"/>
      <c r="L331" s="15"/>
      <c r="O331" s="15"/>
    </row>
    <row r="332" spans="2:15">
      <c r="B332" s="40" t="s">
        <v>152</v>
      </c>
      <c r="C332" s="2" t="s">
        <v>64</v>
      </c>
      <c r="D332" s="2" t="s">
        <v>68</v>
      </c>
      <c r="E332" s="2">
        <v>3.1</v>
      </c>
      <c r="F332" s="19">
        <f t="shared" ref="F332:I332" si="134">F157*(1+$D$183)</f>
        <v>2259.662281297713</v>
      </c>
      <c r="G332" s="19">
        <f t="shared" si="134"/>
        <v>1751.5623289150715</v>
      </c>
      <c r="H332" s="19">
        <f t="shared" si="134"/>
        <v>1127.1597435234146</v>
      </c>
      <c r="I332" s="19">
        <f t="shared" si="134"/>
        <v>1068.6269640645241</v>
      </c>
      <c r="J332" s="33"/>
      <c r="O332" s="15"/>
    </row>
    <row r="333" spans="2:15">
      <c r="B333" s="40" t="s">
        <v>152</v>
      </c>
      <c r="C333" s="2" t="s">
        <v>64</v>
      </c>
      <c r="D333" s="2" t="s">
        <v>69</v>
      </c>
      <c r="E333" s="2">
        <v>3.1</v>
      </c>
      <c r="F333" s="19">
        <f t="shared" ref="F333:I333" si="135">F158*(1+$D$183)</f>
        <v>2407.3225868083277</v>
      </c>
      <c r="G333" s="19">
        <f t="shared" si="135"/>
        <v>1876.3300911520755</v>
      </c>
      <c r="H333" s="19">
        <f t="shared" si="135"/>
        <v>1215.5191000492002</v>
      </c>
      <c r="I333" s="19">
        <f t="shared" si="135"/>
        <v>1126.7306722706057</v>
      </c>
      <c r="J333" s="33"/>
      <c r="O333" s="15"/>
    </row>
    <row r="334" spans="2:15">
      <c r="B334" s="40" t="s">
        <v>152</v>
      </c>
      <c r="C334" s="2" t="s">
        <v>70</v>
      </c>
      <c r="D334" s="2" t="s">
        <v>65</v>
      </c>
      <c r="E334" s="2">
        <v>12</v>
      </c>
      <c r="F334" s="19">
        <f t="shared" ref="F334:I334" si="136">F159*(1+$D$183)</f>
        <v>2164.5642686038627</v>
      </c>
      <c r="G334" s="19">
        <f t="shared" si="136"/>
        <v>1643.7847955034022</v>
      </c>
      <c r="H334" s="19">
        <f t="shared" si="136"/>
        <v>1031.8393870335344</v>
      </c>
      <c r="I334" s="19">
        <f t="shared" si="136"/>
        <v>959.80838200984533</v>
      </c>
      <c r="J334" s="33"/>
      <c r="O334" s="15"/>
    </row>
    <row r="335" spans="2:15">
      <c r="B335" s="40" t="s">
        <v>152</v>
      </c>
      <c r="C335" s="2" t="s">
        <v>70</v>
      </c>
      <c r="D335" s="2" t="s">
        <v>68</v>
      </c>
      <c r="E335" s="2">
        <v>12</v>
      </c>
      <c r="F335" s="19">
        <f t="shared" ref="F335:I335" si="137">F160*(1+$D$183)</f>
        <v>2258.179973308504</v>
      </c>
      <c r="G335" s="19">
        <f t="shared" si="137"/>
        <v>1709.6335739472297</v>
      </c>
      <c r="H335" s="19">
        <f t="shared" si="137"/>
        <v>1053.5180875712615</v>
      </c>
      <c r="I335" s="19">
        <f t="shared" si="137"/>
        <v>978.65312447518386</v>
      </c>
      <c r="J335" s="33"/>
      <c r="O335" s="15"/>
    </row>
    <row r="336" spans="2:15">
      <c r="B336" s="40" t="s">
        <v>152</v>
      </c>
      <c r="C336" s="2" t="s">
        <v>70</v>
      </c>
      <c r="D336" s="2" t="s">
        <v>69</v>
      </c>
      <c r="E336" s="2">
        <v>12</v>
      </c>
      <c r="F336" s="19">
        <f t="shared" ref="F336:I336" si="138">F161*(1+$D$183)</f>
        <v>2292.7197843679373</v>
      </c>
      <c r="G336" s="19">
        <f t="shared" si="138"/>
        <v>1744.7721816936742</v>
      </c>
      <c r="H336" s="19">
        <f t="shared" si="138"/>
        <v>1100.288939861146</v>
      </c>
      <c r="I336" s="19">
        <f t="shared" si="138"/>
        <v>1024.2361961804988</v>
      </c>
      <c r="J336" s="33"/>
      <c r="O336" s="15"/>
    </row>
    <row r="337" spans="2:15">
      <c r="B337" s="40" t="s">
        <v>152</v>
      </c>
      <c r="C337" s="2" t="s">
        <v>64</v>
      </c>
      <c r="D337" s="2" t="s">
        <v>65</v>
      </c>
      <c r="E337" s="4" t="s">
        <v>159</v>
      </c>
      <c r="F337" s="19">
        <f t="shared" ref="F337:I337" si="139">F162*(1+$D$183)</f>
        <v>192.14717420960488</v>
      </c>
      <c r="G337" s="19">
        <f t="shared" si="139"/>
        <v>212.72048031498531</v>
      </c>
      <c r="H337" s="19">
        <f t="shared" si="139"/>
        <v>212.72048031498531</v>
      </c>
      <c r="I337" s="19">
        <f t="shared" si="139"/>
        <v>214.24531552315634</v>
      </c>
      <c r="J337" s="33"/>
      <c r="O337" s="15"/>
    </row>
    <row r="338" spans="2:15">
      <c r="B338" s="40" t="s">
        <v>152</v>
      </c>
      <c r="C338" s="2" t="s">
        <v>64</v>
      </c>
      <c r="D338" s="2" t="s">
        <v>68</v>
      </c>
      <c r="E338" s="4" t="s">
        <v>159</v>
      </c>
      <c r="F338" s="19">
        <f t="shared" ref="F338:I338" si="140">F163*(1+$D$183)</f>
        <v>210.48095596425142</v>
      </c>
      <c r="G338" s="19">
        <f t="shared" si="140"/>
        <v>231.29402552334287</v>
      </c>
      <c r="H338" s="19">
        <f t="shared" si="140"/>
        <v>231.29402552334287</v>
      </c>
      <c r="I338" s="19">
        <f t="shared" si="140"/>
        <v>239.38372166437779</v>
      </c>
      <c r="J338" s="33"/>
      <c r="O338" s="15"/>
    </row>
    <row r="339" spans="2:15">
      <c r="B339" s="40" t="s">
        <v>152</v>
      </c>
      <c r="C339" s="2" t="s">
        <v>64</v>
      </c>
      <c r="D339" s="2" t="s">
        <v>69</v>
      </c>
      <c r="E339" s="4" t="s">
        <v>159</v>
      </c>
      <c r="F339" s="19">
        <f t="shared" ref="F339:I339" si="141">F164*(1+$D$183)</f>
        <v>215.44167641380199</v>
      </c>
      <c r="G339" s="19">
        <f t="shared" si="141"/>
        <v>237.63945033680403</v>
      </c>
      <c r="H339" s="19">
        <f t="shared" si="141"/>
        <v>237.63945033680403</v>
      </c>
      <c r="I339" s="19">
        <f t="shared" si="141"/>
        <v>239.60315271185536</v>
      </c>
      <c r="J339" s="33"/>
      <c r="O339" s="15"/>
    </row>
    <row r="340" spans="2:15">
      <c r="B340" s="40" t="s">
        <v>152</v>
      </c>
      <c r="C340" s="2" t="s">
        <v>70</v>
      </c>
      <c r="D340" s="2" t="s">
        <v>65</v>
      </c>
      <c r="E340" s="4" t="s">
        <v>159</v>
      </c>
      <c r="F340" s="19">
        <f t="shared" ref="F340:I340" si="142">F165*(1+$D$183)</f>
        <v>103.97092936909048</v>
      </c>
      <c r="G340" s="19">
        <f t="shared" si="142"/>
        <v>106.25787182977325</v>
      </c>
      <c r="H340" s="19">
        <f t="shared" si="142"/>
        <v>106.25787182977325</v>
      </c>
      <c r="I340" s="19">
        <f t="shared" si="142"/>
        <v>108.07912762390264</v>
      </c>
      <c r="J340" s="33"/>
      <c r="O340" s="15"/>
    </row>
    <row r="341" spans="2:15">
      <c r="B341" s="40" t="s">
        <v>152</v>
      </c>
      <c r="C341" s="2" t="s">
        <v>70</v>
      </c>
      <c r="D341" s="2" t="s">
        <v>68</v>
      </c>
      <c r="E341" s="4" t="s">
        <v>159</v>
      </c>
      <c r="F341" s="19">
        <f t="shared" ref="F341:I341" si="143">F166*(1+$D$183)</f>
        <v>136.9058156755768</v>
      </c>
      <c r="G341" s="19">
        <f t="shared" si="143"/>
        <v>137.96643218303919</v>
      </c>
      <c r="H341" s="19">
        <f t="shared" si="143"/>
        <v>137.96643218303919</v>
      </c>
      <c r="I341" s="19">
        <f t="shared" si="143"/>
        <v>147.5727160186147</v>
      </c>
      <c r="J341" s="33"/>
      <c r="O341" s="15"/>
    </row>
    <row r="342" spans="2:15" ht="13.5" thickBot="1">
      <c r="B342" s="41" t="s">
        <v>152</v>
      </c>
      <c r="C342" s="34" t="s">
        <v>70</v>
      </c>
      <c r="D342" s="34" t="s">
        <v>69</v>
      </c>
      <c r="E342" s="35" t="s">
        <v>159</v>
      </c>
      <c r="F342" s="36">
        <f t="shared" ref="F342:I342" si="144">F167*(1+$D$183)</f>
        <v>122.41270806287491</v>
      </c>
      <c r="G342" s="36">
        <f t="shared" si="144"/>
        <v>125.33564757652866</v>
      </c>
      <c r="H342" s="36">
        <f t="shared" si="144"/>
        <v>125.33564757652866</v>
      </c>
      <c r="I342" s="36">
        <f t="shared" si="144"/>
        <v>127.6837054905196</v>
      </c>
      <c r="J342" s="37"/>
      <c r="O342" s="15"/>
    </row>
    <row r="343" spans="2:15">
      <c r="B343" s="39" t="s">
        <v>154</v>
      </c>
      <c r="C343" s="30" t="s">
        <v>64</v>
      </c>
      <c r="D343" s="30" t="s">
        <v>65</v>
      </c>
      <c r="E343" s="30">
        <v>3.1</v>
      </c>
      <c r="F343" s="31">
        <f t="shared" ref="F343:I343" si="145">F168*(1+$D$183)</f>
        <v>2268.8440492747368</v>
      </c>
      <c r="G343" s="31">
        <f t="shared" si="145"/>
        <v>1767.5693612251312</v>
      </c>
      <c r="H343" s="31">
        <f t="shared" si="145"/>
        <v>1133.3694966307985</v>
      </c>
      <c r="I343" s="31">
        <f t="shared" si="145"/>
        <v>1048.8188465244468</v>
      </c>
      <c r="J343" s="32"/>
      <c r="L343" s="15"/>
      <c r="O343" s="15"/>
    </row>
    <row r="344" spans="2:15">
      <c r="B344" s="40" t="s">
        <v>154</v>
      </c>
      <c r="C344" s="2" t="s">
        <v>64</v>
      </c>
      <c r="D344" s="2" t="s">
        <v>68</v>
      </c>
      <c r="E344" s="2">
        <v>3.1</v>
      </c>
      <c r="F344" s="19">
        <f t="shared" ref="F344:I344" si="146">F169*(1+$D$183)</f>
        <v>2255.1497522212544</v>
      </c>
      <c r="G344" s="19">
        <f t="shared" si="146"/>
        <v>1750.4254038837275</v>
      </c>
      <c r="H344" s="19">
        <f t="shared" si="146"/>
        <v>1119.2886142044867</v>
      </c>
      <c r="I344" s="19">
        <f t="shared" si="146"/>
        <v>1060.5094374732519</v>
      </c>
      <c r="J344" s="33"/>
      <c r="O344" s="15"/>
    </row>
    <row r="345" spans="2:15">
      <c r="B345" s="40" t="s">
        <v>154</v>
      </c>
      <c r="C345" s="2" t="s">
        <v>64</v>
      </c>
      <c r="D345" s="2" t="s">
        <v>69</v>
      </c>
      <c r="E345" s="2">
        <v>3.1</v>
      </c>
      <c r="F345" s="19">
        <f t="shared" ref="F345:I345" si="147">F170*(1+$D$183)</f>
        <v>2402.7204036196558</v>
      </c>
      <c r="G345" s="19">
        <f t="shared" si="147"/>
        <v>1875.3071146494685</v>
      </c>
      <c r="H345" s="19">
        <f t="shared" si="147"/>
        <v>1207.3692530917106</v>
      </c>
      <c r="I345" s="19">
        <f t="shared" si="147"/>
        <v>1118.1284364239448</v>
      </c>
      <c r="J345" s="33"/>
      <c r="O345" s="15"/>
    </row>
    <row r="346" spans="2:15">
      <c r="B346" s="40" t="s">
        <v>154</v>
      </c>
      <c r="C346" s="2" t="s">
        <v>70</v>
      </c>
      <c r="D346" s="2" t="s">
        <v>65</v>
      </c>
      <c r="E346" s="2">
        <v>12</v>
      </c>
      <c r="F346" s="19">
        <f t="shared" ref="F346:I346" si="148">F171*(1+$D$183)</f>
        <v>2160.7617026744369</v>
      </c>
      <c r="G346" s="19">
        <f t="shared" si="148"/>
        <v>1637.8835530871841</v>
      </c>
      <c r="H346" s="19">
        <f t="shared" si="148"/>
        <v>1025.9381446173161</v>
      </c>
      <c r="I346" s="19">
        <f t="shared" si="148"/>
        <v>953.93880677513209</v>
      </c>
      <c r="J346" s="33"/>
      <c r="O346" s="15"/>
    </row>
    <row r="347" spans="2:15">
      <c r="B347" s="40" t="s">
        <v>154</v>
      </c>
      <c r="C347" s="2" t="s">
        <v>70</v>
      </c>
      <c r="D347" s="2" t="s">
        <v>68</v>
      </c>
      <c r="E347" s="2">
        <v>12</v>
      </c>
      <c r="F347" s="19">
        <f t="shared" ref="F347:I347" si="149">F172*(1+$D$183)</f>
        <v>2245.9988827796919</v>
      </c>
      <c r="G347" s="19">
        <f t="shared" si="149"/>
        <v>1693.7048389060926</v>
      </c>
      <c r="H347" s="19">
        <f t="shared" si="149"/>
        <v>1037.589352530124</v>
      </c>
      <c r="I347" s="19">
        <f t="shared" si="149"/>
        <v>962.80987101499022</v>
      </c>
      <c r="J347" s="33"/>
      <c r="O347" s="15"/>
    </row>
    <row r="348" spans="2:15">
      <c r="B348" s="40" t="s">
        <v>154</v>
      </c>
      <c r="C348" s="2" t="s">
        <v>70</v>
      </c>
      <c r="D348" s="2" t="s">
        <v>69</v>
      </c>
      <c r="E348" s="2">
        <v>12</v>
      </c>
      <c r="F348" s="19">
        <f t="shared" ref="F348:I348" si="150">F173*(1+$D$183)</f>
        <v>2288.7121406447504</v>
      </c>
      <c r="G348" s="19">
        <f t="shared" si="150"/>
        <v>1738.552676873167</v>
      </c>
      <c r="H348" s="19">
        <f t="shared" si="150"/>
        <v>1094.0694350406386</v>
      </c>
      <c r="I348" s="19">
        <f t="shared" si="150"/>
        <v>1018.0500423215868</v>
      </c>
      <c r="J348" s="33"/>
      <c r="O348" s="15"/>
    </row>
    <row r="349" spans="2:15">
      <c r="B349" s="40" t="s">
        <v>154</v>
      </c>
      <c r="C349" s="2" t="s">
        <v>64</v>
      </c>
      <c r="D349" s="2" t="s">
        <v>65</v>
      </c>
      <c r="E349" s="4" t="s">
        <v>159</v>
      </c>
      <c r="F349" s="19">
        <f t="shared" ref="F349:I349" si="151">F174*(1+$D$183)</f>
        <v>179.46278485359343</v>
      </c>
      <c r="G349" s="19">
        <f t="shared" si="151"/>
        <v>196.46247042833286</v>
      </c>
      <c r="H349" s="19">
        <f t="shared" si="151"/>
        <v>196.46247042833286</v>
      </c>
      <c r="I349" s="19">
        <f t="shared" si="151"/>
        <v>197.92604179317388</v>
      </c>
      <c r="J349" s="33"/>
      <c r="O349" s="15"/>
    </row>
    <row r="350" spans="2:15">
      <c r="B350" s="40" t="s">
        <v>154</v>
      </c>
      <c r="C350" s="2" t="s">
        <v>64</v>
      </c>
      <c r="D350" s="2" t="s">
        <v>68</v>
      </c>
      <c r="E350" s="4" t="s">
        <v>159</v>
      </c>
      <c r="F350" s="19">
        <f t="shared" ref="F350:I350" si="152">F175*(1+$D$183)</f>
        <v>197.85871470903402</v>
      </c>
      <c r="G350" s="19">
        <f t="shared" si="152"/>
        <v>215.11567295473606</v>
      </c>
      <c r="H350" s="19">
        <f t="shared" si="152"/>
        <v>215.11567295473606</v>
      </c>
      <c r="I350" s="19">
        <f t="shared" si="152"/>
        <v>223.14780320752757</v>
      </c>
      <c r="J350" s="33"/>
      <c r="O350" s="15"/>
    </row>
    <row r="351" spans="2:15">
      <c r="B351" s="40" t="s">
        <v>154</v>
      </c>
      <c r="C351" s="2" t="s">
        <v>64</v>
      </c>
      <c r="D351" s="2" t="s">
        <v>69</v>
      </c>
      <c r="E351" s="4" t="s">
        <v>159</v>
      </c>
      <c r="F351" s="19">
        <f t="shared" ref="F351:I351" si="153">F176*(1+$D$183)</f>
        <v>202.07276170532805</v>
      </c>
      <c r="G351" s="19">
        <f t="shared" si="153"/>
        <v>220.50406120581886</v>
      </c>
      <c r="H351" s="19">
        <f t="shared" si="153"/>
        <v>220.50406120581886</v>
      </c>
      <c r="I351" s="19">
        <f t="shared" si="153"/>
        <v>222.41381651067081</v>
      </c>
      <c r="J351" s="33"/>
      <c r="O351" s="15"/>
    </row>
    <row r="352" spans="2:15">
      <c r="B352" s="40" t="s">
        <v>154</v>
      </c>
      <c r="C352" s="2" t="s">
        <v>70</v>
      </c>
      <c r="D352" s="2" t="s">
        <v>65</v>
      </c>
      <c r="E352" s="4" t="s">
        <v>159</v>
      </c>
      <c r="F352" s="19">
        <f t="shared" ref="F352:I352" si="154">F177*(1+$D$183)</f>
        <v>103.97092936909048</v>
      </c>
      <c r="G352" s="19">
        <f t="shared" si="154"/>
        <v>106.25787182977325</v>
      </c>
      <c r="H352" s="19">
        <f t="shared" si="154"/>
        <v>106.25787182977325</v>
      </c>
      <c r="I352" s="19">
        <f t="shared" si="154"/>
        <v>108.08656133938766</v>
      </c>
      <c r="J352" s="33"/>
      <c r="O352" s="15"/>
    </row>
    <row r="353" spans="2:15">
      <c r="B353" s="40" t="s">
        <v>154</v>
      </c>
      <c r="C353" s="2" t="s">
        <v>70</v>
      </c>
      <c r="D353" s="2" t="s">
        <v>68</v>
      </c>
      <c r="E353" s="4" t="s">
        <v>159</v>
      </c>
      <c r="F353" s="19">
        <f t="shared" ref="F353:I353" si="155">F178*(1+$D$183)</f>
        <v>136.9058156755768</v>
      </c>
      <c r="G353" s="19">
        <f t="shared" si="155"/>
        <v>137.96643218303919</v>
      </c>
      <c r="H353" s="19">
        <f t="shared" si="155"/>
        <v>137.96643218303919</v>
      </c>
      <c r="I353" s="19">
        <f t="shared" si="155"/>
        <v>147.59934805443538</v>
      </c>
      <c r="J353" s="33"/>
      <c r="O353" s="15"/>
    </row>
    <row r="354" spans="2:15" ht="13.5" thickBot="1">
      <c r="B354" s="41" t="s">
        <v>154</v>
      </c>
      <c r="C354" s="34" t="s">
        <v>70</v>
      </c>
      <c r="D354" s="34" t="s">
        <v>69</v>
      </c>
      <c r="E354" s="35" t="s">
        <v>159</v>
      </c>
      <c r="F354" s="36">
        <f t="shared" ref="F354:I354" si="156">F179*(1+$D$183)</f>
        <v>122.41270806287491</v>
      </c>
      <c r="G354" s="36">
        <f t="shared" si="156"/>
        <v>125.33564757652866</v>
      </c>
      <c r="H354" s="36">
        <f t="shared" si="156"/>
        <v>125.33564757652866</v>
      </c>
      <c r="I354" s="36">
        <f t="shared" si="156"/>
        <v>127.69182443357883</v>
      </c>
      <c r="J354" s="37"/>
      <c r="O354" s="15"/>
    </row>
    <row r="356" spans="2:15" s="1" customFormat="1">
      <c r="B356" s="6" t="s">
        <v>163</v>
      </c>
    </row>
    <row r="358" spans="2:15" ht="13.5" thickBot="1"/>
    <row r="359" spans="2:15" ht="25.5">
      <c r="B359" s="39"/>
      <c r="C359" s="30"/>
      <c r="D359" s="30"/>
      <c r="E359" s="30"/>
      <c r="F359" s="186" t="s">
        <v>50</v>
      </c>
      <c r="G359" s="186" t="s">
        <v>51</v>
      </c>
      <c r="H359" s="186" t="s">
        <v>52</v>
      </c>
      <c r="I359" s="186" t="s">
        <v>53</v>
      </c>
      <c r="J359" s="187" t="s">
        <v>156</v>
      </c>
    </row>
    <row r="360" spans="2:15" ht="13.5" thickBot="1">
      <c r="B360" s="188" t="s">
        <v>54</v>
      </c>
      <c r="C360" s="189" t="s">
        <v>55</v>
      </c>
      <c r="D360" s="189" t="s">
        <v>56</v>
      </c>
      <c r="E360" s="189" t="s">
        <v>57</v>
      </c>
      <c r="F360" s="189" t="s">
        <v>58</v>
      </c>
      <c r="G360" s="189" t="s">
        <v>59</v>
      </c>
      <c r="H360" s="189" t="s">
        <v>60</v>
      </c>
      <c r="I360" s="189" t="s">
        <v>61</v>
      </c>
      <c r="J360" s="190" t="s">
        <v>158</v>
      </c>
    </row>
    <row r="361" spans="2:15">
      <c r="B361" s="39" t="s">
        <v>63</v>
      </c>
      <c r="C361" s="30" t="s">
        <v>64</v>
      </c>
      <c r="D361" s="30" t="s">
        <v>65</v>
      </c>
      <c r="E361" s="30" t="s">
        <v>66</v>
      </c>
      <c r="F361" s="31">
        <f>IF($E187="Nil",F187/365,(F187-F193)/($E187*1000))</f>
        <v>0.66761416448311883</v>
      </c>
      <c r="G361" s="31">
        <f t="shared" ref="G361" si="157">IF($E187="Nil",G187/365,(G187-G193)/($E187*1000))</f>
        <v>0.501168038960627</v>
      </c>
      <c r="H361" s="31">
        <f>IF($E187="Nil",H187/365,(H187-H193)/($E187*1000))</f>
        <v>0.29935561160381624</v>
      </c>
      <c r="I361" s="31">
        <f>IF($E187="Nil",I187/365,(I187-I193)/($E187*1000))</f>
        <v>0.27211990030037075</v>
      </c>
      <c r="J361" s="32"/>
    </row>
    <row r="362" spans="2:15">
      <c r="B362" s="40" t="s">
        <v>63</v>
      </c>
      <c r="C362" s="2" t="s">
        <v>64</v>
      </c>
      <c r="D362" s="2" t="s">
        <v>68</v>
      </c>
      <c r="E362" s="2" t="s">
        <v>66</v>
      </c>
      <c r="F362" s="19">
        <f t="shared" ref="F362:I362" si="158">IF($E188="Nil",F188/365,(F188-F194)/($E188*1000))</f>
        <v>0.65733665321585877</v>
      </c>
      <c r="G362" s="19">
        <f t="shared" si="158"/>
        <v>0.48969107816261892</v>
      </c>
      <c r="H362" s="19">
        <f t="shared" si="158"/>
        <v>0.2888533701607815</v>
      </c>
      <c r="I362" s="19">
        <f t="shared" si="158"/>
        <v>0.26776503647550798</v>
      </c>
      <c r="J362" s="33"/>
    </row>
    <row r="363" spans="2:15">
      <c r="B363" s="40" t="s">
        <v>63</v>
      </c>
      <c r="C363" s="2" t="s">
        <v>64</v>
      </c>
      <c r="D363" s="2" t="s">
        <v>69</v>
      </c>
      <c r="E363" s="2" t="s">
        <v>66</v>
      </c>
      <c r="F363" s="19">
        <f t="shared" ref="F363:I363" si="159">IF($E189="Nil",F189/365,(F189-F195)/($E189*1000))</f>
        <v>0.70316614895357821</v>
      </c>
      <c r="G363" s="19">
        <f t="shared" si="159"/>
        <v>0.5278667703461063</v>
      </c>
      <c r="H363" s="19">
        <f t="shared" si="159"/>
        <v>0.31531837356319425</v>
      </c>
      <c r="I363" s="19">
        <f t="shared" si="159"/>
        <v>0.28645129497554012</v>
      </c>
      <c r="J363" s="33"/>
    </row>
    <row r="364" spans="2:15">
      <c r="B364" s="40" t="s">
        <v>63</v>
      </c>
      <c r="C364" s="2" t="s">
        <v>70</v>
      </c>
      <c r="D364" s="2" t="s">
        <v>65</v>
      </c>
      <c r="E364" s="2" t="s">
        <v>66</v>
      </c>
      <c r="F364" s="19">
        <f t="shared" ref="F364:I364" si="160">IF($E190="Nil",F190/365,(F190-F196)/($E190*1000))</f>
        <v>0.17072820265294575</v>
      </c>
      <c r="G364" s="19">
        <f t="shared" si="160"/>
        <v>0.12612548321441716</v>
      </c>
      <c r="H364" s="19">
        <f t="shared" si="160"/>
        <v>7.5130032508594846E-2</v>
      </c>
      <c r="I364" s="19">
        <f t="shared" si="160"/>
        <v>6.8983847987742139E-2</v>
      </c>
      <c r="J364" s="33"/>
    </row>
    <row r="365" spans="2:15">
      <c r="B365" s="40" t="s">
        <v>63</v>
      </c>
      <c r="C365" s="2" t="s">
        <v>70</v>
      </c>
      <c r="D365" s="2" t="s">
        <v>68</v>
      </c>
      <c r="E365" s="2" t="s">
        <v>66</v>
      </c>
      <c r="F365" s="19">
        <f t="shared" ref="F365:I365" si="161">IF($E191="Nil",F191/365,(F191-F197)/($E191*1000))</f>
        <v>0.17545132105569741</v>
      </c>
      <c r="G365" s="19">
        <f t="shared" si="161"/>
        <v>0.12827331094636105</v>
      </c>
      <c r="H365" s="19">
        <f t="shared" si="161"/>
        <v>7.3597020415030356E-2</v>
      </c>
      <c r="I365" s="19">
        <f t="shared" si="161"/>
        <v>6.6567641386573451E-2</v>
      </c>
      <c r="J365" s="33"/>
    </row>
    <row r="366" spans="2:15">
      <c r="B366" s="40" t="s">
        <v>63</v>
      </c>
      <c r="C366" s="2" t="s">
        <v>70</v>
      </c>
      <c r="D366" s="2" t="s">
        <v>69</v>
      </c>
      <c r="E366" s="2" t="s">
        <v>66</v>
      </c>
      <c r="F366" s="19">
        <f t="shared" ref="F366:I366" si="162">IF($E192="Nil",F192/365,(F192-F198)/($E192*1000))</f>
        <v>0.1798177347394497</v>
      </c>
      <c r="G366" s="19">
        <f t="shared" si="162"/>
        <v>0.13284332629535775</v>
      </c>
      <c r="H366" s="19">
        <f t="shared" si="162"/>
        <v>7.9136389475980409E-2</v>
      </c>
      <c r="I366" s="19">
        <f t="shared" si="162"/>
        <v>7.2611494784872388E-2</v>
      </c>
      <c r="J366" s="33"/>
    </row>
    <row r="367" spans="2:15">
      <c r="B367" s="40" t="s">
        <v>63</v>
      </c>
      <c r="C367" s="2" t="s">
        <v>64</v>
      </c>
      <c r="D367" s="2" t="s">
        <v>65</v>
      </c>
      <c r="E367" s="4" t="s">
        <v>71</v>
      </c>
      <c r="F367" s="19">
        <f t="shared" ref="F367:I367" si="163">IF($E193="Nil",F193/365,(F193-F199)/($E193*1000))</f>
        <v>0.43261164384630746</v>
      </c>
      <c r="G367" s="19">
        <f t="shared" si="163"/>
        <v>0.5141530576581278</v>
      </c>
      <c r="H367" s="19">
        <f t="shared" si="163"/>
        <v>0.5141530576581278</v>
      </c>
      <c r="I367" s="19">
        <f t="shared" si="163"/>
        <v>0.51812924652436942</v>
      </c>
      <c r="J367" s="33"/>
    </row>
    <row r="368" spans="2:15">
      <c r="B368" s="40" t="s">
        <v>63</v>
      </c>
      <c r="C368" s="2" t="s">
        <v>64</v>
      </c>
      <c r="D368" s="2" t="s">
        <v>68</v>
      </c>
      <c r="E368" s="4" t="s">
        <v>71</v>
      </c>
      <c r="F368" s="19">
        <f t="shared" ref="F368:I368" si="164">IF($E194="Nil",F194/365,(F194-F200)/($E194*1000))</f>
        <v>0.48330085586245092</v>
      </c>
      <c r="G368" s="19">
        <f t="shared" si="164"/>
        <v>0.56537580324196157</v>
      </c>
      <c r="H368" s="19">
        <f t="shared" si="164"/>
        <v>0.56537580324196157</v>
      </c>
      <c r="I368" s="19">
        <f t="shared" si="164"/>
        <v>0.58735975819742414</v>
      </c>
      <c r="J368" s="33"/>
    </row>
    <row r="369" spans="2:10">
      <c r="B369" s="40" t="s">
        <v>63</v>
      </c>
      <c r="C369" s="2" t="s">
        <v>64</v>
      </c>
      <c r="D369" s="2" t="s">
        <v>69</v>
      </c>
      <c r="E369" s="4" t="s">
        <v>71</v>
      </c>
      <c r="F369" s="19">
        <f t="shared" ref="F369:I369" si="165">IF($E195="Nil",F195/365,(F195-F201)/($E195*1000))</f>
        <v>0.49136916625699811</v>
      </c>
      <c r="G369" s="19">
        <f t="shared" si="165"/>
        <v>0.57871983438467578</v>
      </c>
      <c r="H369" s="19">
        <f t="shared" si="165"/>
        <v>0.57871983438467578</v>
      </c>
      <c r="I369" s="19">
        <f t="shared" si="165"/>
        <v>0.58393195148306154</v>
      </c>
      <c r="J369" s="33"/>
    </row>
    <row r="370" spans="2:10">
      <c r="B370" s="40" t="s">
        <v>63</v>
      </c>
      <c r="C370" s="2" t="s">
        <v>70</v>
      </c>
      <c r="D370" s="2" t="s">
        <v>65</v>
      </c>
      <c r="E370" s="4" t="s">
        <v>71</v>
      </c>
      <c r="F370" s="19">
        <f t="shared" ref="F370:I370" si="166">IF($E196="Nil",F196/365,(F196-F202)/($E196*1000))</f>
        <v>0.28485186128517942</v>
      </c>
      <c r="G370" s="19">
        <f t="shared" si="166"/>
        <v>0.2911174570678719</v>
      </c>
      <c r="H370" s="19">
        <f t="shared" si="166"/>
        <v>0.2911174570678719</v>
      </c>
      <c r="I370" s="19">
        <f t="shared" si="166"/>
        <v>0.29619173367356894</v>
      </c>
      <c r="J370" s="33"/>
    </row>
    <row r="371" spans="2:10">
      <c r="B371" s="40" t="s">
        <v>63</v>
      </c>
      <c r="C371" s="2" t="s">
        <v>70</v>
      </c>
      <c r="D371" s="2" t="s">
        <v>68</v>
      </c>
      <c r="E371" s="4" t="s">
        <v>71</v>
      </c>
      <c r="F371" s="19">
        <f t="shared" ref="F371:I371" si="167">IF($E197="Nil",F197/365,(F197-F203)/($E197*1000))</f>
        <v>0.3750844265084296</v>
      </c>
      <c r="G371" s="19">
        <f t="shared" si="167"/>
        <v>0.37799022515901148</v>
      </c>
      <c r="H371" s="19">
        <f t="shared" si="167"/>
        <v>0.37799022515901148</v>
      </c>
      <c r="I371" s="19">
        <f t="shared" si="167"/>
        <v>0.40445979299960294</v>
      </c>
      <c r="J371" s="33"/>
    </row>
    <row r="372" spans="2:10" ht="13.5" thickBot="1">
      <c r="B372" s="41" t="s">
        <v>63</v>
      </c>
      <c r="C372" s="34" t="s">
        <v>70</v>
      </c>
      <c r="D372" s="34" t="s">
        <v>69</v>
      </c>
      <c r="E372" s="35" t="s">
        <v>71</v>
      </c>
      <c r="F372" s="36">
        <f t="shared" ref="F372:I372" si="168">IF($E198="Nil",F198/365,(F198-F204)/($E198*1000))</f>
        <v>0.33537728236404085</v>
      </c>
      <c r="G372" s="36">
        <f t="shared" si="168"/>
        <v>0.34338533582610592</v>
      </c>
      <c r="H372" s="36">
        <f t="shared" si="168"/>
        <v>0.34338533582610592</v>
      </c>
      <c r="I372" s="36">
        <f t="shared" si="168"/>
        <v>0.34991067335769388</v>
      </c>
      <c r="J372" s="37"/>
    </row>
    <row r="373" spans="2:10">
      <c r="B373" s="39" t="s">
        <v>130</v>
      </c>
      <c r="C373" s="30" t="s">
        <v>64</v>
      </c>
      <c r="D373" s="30" t="s">
        <v>65</v>
      </c>
      <c r="E373" s="30" t="s">
        <v>66</v>
      </c>
      <c r="F373" s="31">
        <f t="shared" ref="F373:I373" si="169">IF($E199="Nil",F199/365,(F199-F205)/($E199*1000))</f>
        <v>0.65303425729469622</v>
      </c>
      <c r="G373" s="31">
        <f t="shared" si="169"/>
        <v>0.49322864865062366</v>
      </c>
      <c r="H373" s="31">
        <f t="shared" si="169"/>
        <v>0.29287285075796354</v>
      </c>
      <c r="I373" s="31">
        <f t="shared" si="169"/>
        <v>0.2657640927320763</v>
      </c>
      <c r="J373" s="32"/>
    </row>
    <row r="374" spans="2:10">
      <c r="B374" s="40" t="s">
        <v>130</v>
      </c>
      <c r="C374" s="2" t="s">
        <v>64</v>
      </c>
      <c r="D374" s="2" t="s">
        <v>68</v>
      </c>
      <c r="E374" s="2" t="s">
        <v>66</v>
      </c>
      <c r="F374" s="19">
        <f t="shared" ref="F374:I374" si="170">IF($E200="Nil",F200/365,(F200-F206)/($E200*1000))</f>
        <v>0.64292181750052069</v>
      </c>
      <c r="G374" s="19">
        <f t="shared" si="170"/>
        <v>0.48188467305762339</v>
      </c>
      <c r="H374" s="19">
        <f t="shared" si="170"/>
        <v>0.28249655824694853</v>
      </c>
      <c r="I374" s="19">
        <f t="shared" si="170"/>
        <v>0.26144119505618324</v>
      </c>
      <c r="J374" s="33"/>
    </row>
    <row r="375" spans="2:10">
      <c r="B375" s="40" t="s">
        <v>130</v>
      </c>
      <c r="C375" s="2" t="s">
        <v>64</v>
      </c>
      <c r="D375" s="2" t="s">
        <v>69</v>
      </c>
      <c r="E375" s="2" t="s">
        <v>66</v>
      </c>
      <c r="F375" s="19">
        <f t="shared" ref="F375:I375" si="171">IF($E201="Nil",F201/365,(F201-F207)/($E201*1000))</f>
        <v>0.68780559754223447</v>
      </c>
      <c r="G375" s="19">
        <f t="shared" si="171"/>
        <v>0.51950014748117956</v>
      </c>
      <c r="H375" s="19">
        <f t="shared" si="171"/>
        <v>0.30848588063605459</v>
      </c>
      <c r="I375" s="19">
        <f t="shared" si="171"/>
        <v>0.27975704355610298</v>
      </c>
      <c r="J375" s="33"/>
    </row>
    <row r="376" spans="2:10">
      <c r="B376" s="40" t="s">
        <v>130</v>
      </c>
      <c r="C376" s="2" t="s">
        <v>70</v>
      </c>
      <c r="D376" s="2" t="s">
        <v>65</v>
      </c>
      <c r="E376" s="2" t="s">
        <v>66</v>
      </c>
      <c r="F376" s="19">
        <f t="shared" ref="F376:I376" si="172">IF($E202="Nil",F202/365,(F202-F208)/($E202*1000))</f>
        <v>0.16945641501534361</v>
      </c>
      <c r="G376" s="19">
        <f t="shared" si="172"/>
        <v>0.12529740803022749</v>
      </c>
      <c r="H376" s="19">
        <f t="shared" si="172"/>
        <v>7.430195732440513E-2</v>
      </c>
      <c r="I376" s="19">
        <f t="shared" si="172"/>
        <v>6.8159113053677722E-2</v>
      </c>
      <c r="J376" s="33"/>
    </row>
    <row r="377" spans="2:10">
      <c r="B377" s="40" t="s">
        <v>130</v>
      </c>
      <c r="C377" s="2" t="s">
        <v>70</v>
      </c>
      <c r="D377" s="2" t="s">
        <v>68</v>
      </c>
      <c r="E377" s="2" t="s">
        <v>66</v>
      </c>
      <c r="F377" s="19">
        <f t="shared" ref="F377:I377" si="173">IF($E203="Nil",F203/365,(F203-F209)/($E203*1000))</f>
        <v>0.17469240918303716</v>
      </c>
      <c r="G377" s="19">
        <f t="shared" si="173"/>
        <v>0.12777602015175807</v>
      </c>
      <c r="H377" s="19">
        <f t="shared" si="173"/>
        <v>7.3099729620427351E-2</v>
      </c>
      <c r="I377" s="19">
        <f t="shared" si="173"/>
        <v>6.6072138029415792E-2</v>
      </c>
      <c r="J377" s="33"/>
    </row>
    <row r="378" spans="2:10">
      <c r="B378" s="40" t="s">
        <v>130</v>
      </c>
      <c r="C378" s="2" t="s">
        <v>70</v>
      </c>
      <c r="D378" s="2" t="s">
        <v>69</v>
      </c>
      <c r="E378" s="2" t="s">
        <v>66</v>
      </c>
      <c r="F378" s="19">
        <f t="shared" ref="F378:I378" si="174">IF($E204="Nil",F204/365,(F204-F210)/($E204*1000))</f>
        <v>0.17847735778408352</v>
      </c>
      <c r="G378" s="19">
        <f t="shared" si="174"/>
        <v>0.13197059183766863</v>
      </c>
      <c r="H378" s="19">
        <f t="shared" si="174"/>
        <v>7.8263655018291287E-2</v>
      </c>
      <c r="I378" s="19">
        <f t="shared" si="174"/>
        <v>7.1742236076886054E-2</v>
      </c>
      <c r="J378" s="33"/>
    </row>
    <row r="379" spans="2:10">
      <c r="B379" s="40" t="s">
        <v>130</v>
      </c>
      <c r="C379" s="2" t="s">
        <v>64</v>
      </c>
      <c r="D379" s="2" t="s">
        <v>65</v>
      </c>
      <c r="E379" s="4" t="s">
        <v>71</v>
      </c>
      <c r="F379" s="19">
        <f t="shared" ref="F379:I379" si="175">IF($E205="Nil",F205/365,(F205-F211)/($E205*1000))</f>
        <v>0.49931779254410713</v>
      </c>
      <c r="G379" s="19">
        <f t="shared" si="175"/>
        <v>0.57031533123917832</v>
      </c>
      <c r="H379" s="19">
        <f t="shared" si="175"/>
        <v>0.57031533123917832</v>
      </c>
      <c r="I379" s="19">
        <f t="shared" si="175"/>
        <v>0.57456636065702993</v>
      </c>
      <c r="J379" s="33"/>
    </row>
    <row r="380" spans="2:10">
      <c r="B380" s="40" t="s">
        <v>130</v>
      </c>
      <c r="C380" s="2" t="s">
        <v>64</v>
      </c>
      <c r="D380" s="2" t="s">
        <v>68</v>
      </c>
      <c r="E380" s="4" t="s">
        <v>71</v>
      </c>
      <c r="F380" s="19">
        <f t="shared" ref="F380:I380" si="176">IF($E206="Nil",F206/365,(F206-F212)/($E206*1000))</f>
        <v>0.54968017286685966</v>
      </c>
      <c r="G380" s="19">
        <f t="shared" si="176"/>
        <v>0.62126290562309272</v>
      </c>
      <c r="H380" s="19">
        <f t="shared" si="176"/>
        <v>0.62126290562309272</v>
      </c>
      <c r="I380" s="19">
        <f t="shared" si="176"/>
        <v>0.64351332182064125</v>
      </c>
      <c r="J380" s="33"/>
    </row>
    <row r="381" spans="2:10">
      <c r="B381" s="40" t="s">
        <v>130</v>
      </c>
      <c r="C381" s="2" t="s">
        <v>64</v>
      </c>
      <c r="D381" s="2" t="s">
        <v>69</v>
      </c>
      <c r="E381" s="4" t="s">
        <v>71</v>
      </c>
      <c r="F381" s="19">
        <f t="shared" ref="F381:I381" si="177">IF($E207="Nil",F207/365,(F207-F213)/($E207*1000))</f>
        <v>0.56167517685332391</v>
      </c>
      <c r="G381" s="19">
        <f t="shared" si="177"/>
        <v>0.6379129594351306</v>
      </c>
      <c r="H381" s="19">
        <f t="shared" si="177"/>
        <v>0.6379129594351306</v>
      </c>
      <c r="I381" s="19">
        <f t="shared" si="177"/>
        <v>0.64337632320343929</v>
      </c>
      <c r="J381" s="33"/>
    </row>
    <row r="382" spans="2:10">
      <c r="B382" s="40" t="s">
        <v>130</v>
      </c>
      <c r="C382" s="2" t="s">
        <v>70</v>
      </c>
      <c r="D382" s="2" t="s">
        <v>65</v>
      </c>
      <c r="E382" s="4" t="s">
        <v>71</v>
      </c>
      <c r="F382" s="19">
        <f t="shared" ref="F382:I382" si="178">IF($E208="Nil",F208/365,(F208-F214)/($E208*1000))</f>
        <v>0.28485186128517942</v>
      </c>
      <c r="G382" s="19">
        <f t="shared" si="178"/>
        <v>0.2911174570678719</v>
      </c>
      <c r="H382" s="19">
        <f t="shared" si="178"/>
        <v>0.2911174570678719</v>
      </c>
      <c r="I382" s="19">
        <f t="shared" si="178"/>
        <v>0.29622800854213277</v>
      </c>
      <c r="J382" s="33"/>
    </row>
    <row r="383" spans="2:10">
      <c r="B383" s="40" t="s">
        <v>130</v>
      </c>
      <c r="C383" s="2" t="s">
        <v>70</v>
      </c>
      <c r="D383" s="2" t="s">
        <v>68</v>
      </c>
      <c r="E383" s="4" t="s">
        <v>71</v>
      </c>
      <c r="F383" s="19">
        <f t="shared" ref="F383:I383" si="179">IF($E209="Nil",F209/365,(F209-F215)/($E209*1000))</f>
        <v>0.3750844265084296</v>
      </c>
      <c r="G383" s="19">
        <f t="shared" si="179"/>
        <v>0.37799022515901148</v>
      </c>
      <c r="H383" s="19">
        <f t="shared" si="179"/>
        <v>0.37799022515901148</v>
      </c>
      <c r="I383" s="19">
        <f t="shared" si="179"/>
        <v>0.4044887666525579</v>
      </c>
      <c r="J383" s="33"/>
    </row>
    <row r="384" spans="2:10" ht="13.5" thickBot="1">
      <c r="B384" s="41" t="s">
        <v>130</v>
      </c>
      <c r="C384" s="34" t="s">
        <v>70</v>
      </c>
      <c r="D384" s="34" t="s">
        <v>69</v>
      </c>
      <c r="E384" s="35" t="s">
        <v>71</v>
      </c>
      <c r="F384" s="36">
        <f t="shared" ref="F384:I384" si="180">IF($E210="Nil",F210/365,(F210-F216)/($E210*1000))</f>
        <v>0.33537728236404085</v>
      </c>
      <c r="G384" s="36">
        <f t="shared" si="180"/>
        <v>0.34338533582610592</v>
      </c>
      <c r="H384" s="36">
        <f t="shared" si="180"/>
        <v>0.34338533582610592</v>
      </c>
      <c r="I384" s="36">
        <f t="shared" si="180"/>
        <v>0.34995026128701723</v>
      </c>
      <c r="J384" s="37"/>
    </row>
    <row r="385" spans="2:10">
      <c r="B385" s="39" t="s">
        <v>132</v>
      </c>
      <c r="C385" s="30" t="s">
        <v>64</v>
      </c>
      <c r="D385" s="30" t="s">
        <v>65</v>
      </c>
      <c r="E385" s="30" t="s">
        <v>66</v>
      </c>
      <c r="F385" s="31">
        <f t="shared" ref="F385:I385" si="181">IF($E211="Nil",F211/365,(F211-F217)/($E211*1000))</f>
        <v>0.66438717665867608</v>
      </c>
      <c r="G385" s="31">
        <f t="shared" si="181"/>
        <v>0.49762783330110583</v>
      </c>
      <c r="H385" s="31">
        <f t="shared" si="181"/>
        <v>0.29262744067314406</v>
      </c>
      <c r="I385" s="31">
        <f t="shared" si="181"/>
        <v>0.26520204949072129</v>
      </c>
      <c r="J385" s="32"/>
    </row>
    <row r="386" spans="2:10">
      <c r="B386" s="40" t="s">
        <v>132</v>
      </c>
      <c r="C386" s="2" t="s">
        <v>64</v>
      </c>
      <c r="D386" s="2" t="s">
        <v>68</v>
      </c>
      <c r="E386" s="2" t="s">
        <v>66</v>
      </c>
      <c r="F386" s="19">
        <f t="shared" ref="F386:I386" si="182">IF($E212="Nil",F212/365,(F212-F218)/($E212*1000))</f>
        <v>0.6540892883888364</v>
      </c>
      <c r="G386" s="19">
        <f t="shared" si="182"/>
        <v>0.4861322036196109</v>
      </c>
      <c r="H386" s="19">
        <f t="shared" si="182"/>
        <v>0.2821219267984032</v>
      </c>
      <c r="I386" s="19">
        <f t="shared" si="182"/>
        <v>0.26088149053855286</v>
      </c>
      <c r="J386" s="33"/>
    </row>
    <row r="387" spans="2:10">
      <c r="B387" s="40" t="s">
        <v>132</v>
      </c>
      <c r="C387" s="2" t="s">
        <v>64</v>
      </c>
      <c r="D387" s="2" t="s">
        <v>69</v>
      </c>
      <c r="E387" s="2" t="s">
        <v>66</v>
      </c>
      <c r="F387" s="19">
        <f t="shared" ref="F387:I387" si="183">IF($E213="Nil",F213/365,(F213-F219)/($E213*1000))</f>
        <v>0.69976154206901975</v>
      </c>
      <c r="G387" s="19">
        <f t="shared" si="183"/>
        <v>0.52413013168349964</v>
      </c>
      <c r="H387" s="19">
        <f t="shared" si="183"/>
        <v>0.30822418662613998</v>
      </c>
      <c r="I387" s="19">
        <f t="shared" si="183"/>
        <v>0.27916091718412389</v>
      </c>
      <c r="J387" s="33"/>
    </row>
    <row r="388" spans="2:10">
      <c r="B388" s="40" t="s">
        <v>132</v>
      </c>
      <c r="C388" s="2" t="s">
        <v>70</v>
      </c>
      <c r="D388" s="2" t="s">
        <v>65</v>
      </c>
      <c r="E388" s="2" t="s">
        <v>66</v>
      </c>
      <c r="F388" s="19">
        <f t="shared" ref="F388:I388" si="184">IF($E214="Nil",F214/365,(F214-F220)/($E214*1000))</f>
        <v>0.16989165336711531</v>
      </c>
      <c r="G388" s="19">
        <f t="shared" si="184"/>
        <v>0.12538921102880216</v>
      </c>
      <c r="H388" s="19">
        <f t="shared" si="184"/>
        <v>7.4393760322979841E-2</v>
      </c>
      <c r="I388" s="19">
        <f t="shared" si="184"/>
        <v>6.8250546921033245E-2</v>
      </c>
      <c r="J388" s="33"/>
    </row>
    <row r="389" spans="2:10">
      <c r="B389" s="40" t="s">
        <v>132</v>
      </c>
      <c r="C389" s="2" t="s">
        <v>70</v>
      </c>
      <c r="D389" s="2" t="s">
        <v>68</v>
      </c>
      <c r="E389" s="2" t="s">
        <v>66</v>
      </c>
      <c r="F389" s="19">
        <f t="shared" ref="F389:I389" si="185">IF($E215="Nil",F215/365,(F215-F221)/($E215*1000))</f>
        <v>0.17493451521987827</v>
      </c>
      <c r="G389" s="19">
        <f t="shared" si="185"/>
        <v>0.12786740705060581</v>
      </c>
      <c r="H389" s="19">
        <f t="shared" si="185"/>
        <v>7.3191116519275082E-2</v>
      </c>
      <c r="I389" s="19">
        <f t="shared" si="185"/>
        <v>6.6163197298072324E-2</v>
      </c>
      <c r="J389" s="33"/>
    </row>
    <row r="390" spans="2:10">
      <c r="B390" s="40" t="s">
        <v>132</v>
      </c>
      <c r="C390" s="2" t="s">
        <v>70</v>
      </c>
      <c r="D390" s="2" t="s">
        <v>69</v>
      </c>
      <c r="E390" s="2" t="s">
        <v>66</v>
      </c>
      <c r="F390" s="19">
        <f t="shared" ref="F390:I390" si="186">IF($E216="Nil",F216/365,(F216-F222)/($E216*1000))</f>
        <v>0.17893606915975491</v>
      </c>
      <c r="G390" s="19">
        <f t="shared" si="186"/>
        <v>0.13206734590264371</v>
      </c>
      <c r="H390" s="19">
        <f t="shared" si="186"/>
        <v>7.8360409083266344E-2</v>
      </c>
      <c r="I390" s="19">
        <f t="shared" si="186"/>
        <v>7.1838606078518566E-2</v>
      </c>
      <c r="J390" s="33"/>
    </row>
    <row r="391" spans="2:10">
      <c r="B391" s="40" t="s">
        <v>132</v>
      </c>
      <c r="C391" s="2" t="s">
        <v>64</v>
      </c>
      <c r="D391" s="2" t="s">
        <v>65</v>
      </c>
      <c r="E391" s="4" t="s">
        <v>71</v>
      </c>
      <c r="F391" s="19">
        <f t="shared" ref="F391:I391" si="187">IF($E217="Nil",F217/365,(F217-F223)/($E217*1000))</f>
        <v>0.49544453229713797</v>
      </c>
      <c r="G391" s="19">
        <f t="shared" si="187"/>
        <v>0.55600578643787613</v>
      </c>
      <c r="H391" s="19">
        <f t="shared" si="187"/>
        <v>0.55600578643787613</v>
      </c>
      <c r="I391" s="19">
        <f t="shared" si="187"/>
        <v>0.56022625967797834</v>
      </c>
      <c r="J391" s="33"/>
    </row>
    <row r="392" spans="2:10">
      <c r="B392" s="40" t="s">
        <v>132</v>
      </c>
      <c r="C392" s="2" t="s">
        <v>64</v>
      </c>
      <c r="D392" s="2" t="s">
        <v>68</v>
      </c>
      <c r="E392" s="4" t="s">
        <v>71</v>
      </c>
      <c r="F392" s="19">
        <f t="shared" ref="F392:I392" si="188">IF($E218="Nil",F218/365,(F218-F224)/($E218*1000))</f>
        <v>0.54582588994402303</v>
      </c>
      <c r="G392" s="19">
        <f t="shared" si="188"/>
        <v>0.60702347149150193</v>
      </c>
      <c r="H392" s="19">
        <f t="shared" si="188"/>
        <v>0.60702347149150193</v>
      </c>
      <c r="I392" s="19">
        <f t="shared" si="188"/>
        <v>0.62924906957829863</v>
      </c>
      <c r="J392" s="33"/>
    </row>
    <row r="393" spans="2:10">
      <c r="B393" s="40" t="s">
        <v>132</v>
      </c>
      <c r="C393" s="2" t="s">
        <v>64</v>
      </c>
      <c r="D393" s="2" t="s">
        <v>69</v>
      </c>
      <c r="E393" s="4" t="s">
        <v>71</v>
      </c>
      <c r="F393" s="19">
        <f t="shared" ref="F393:I393" si="189">IF($E219="Nil",F219/365,(F219-F225)/($E219*1000))</f>
        <v>0.55759289236708554</v>
      </c>
      <c r="G393" s="19">
        <f t="shared" si="189"/>
        <v>0.62283118619430589</v>
      </c>
      <c r="H393" s="19">
        <f t="shared" si="189"/>
        <v>0.62283118619430589</v>
      </c>
      <c r="I393" s="19">
        <f t="shared" si="189"/>
        <v>0.6282714845517029</v>
      </c>
      <c r="J393" s="33"/>
    </row>
    <row r="394" spans="2:10">
      <c r="B394" s="40" t="s">
        <v>132</v>
      </c>
      <c r="C394" s="2" t="s">
        <v>70</v>
      </c>
      <c r="D394" s="2" t="s">
        <v>65</v>
      </c>
      <c r="E394" s="4" t="s">
        <v>71</v>
      </c>
      <c r="F394" s="19">
        <f t="shared" ref="F394:I394" si="190">IF($E220="Nil",F220/365,(F220-F226)/($E220*1000))</f>
        <v>0.28485186128517942</v>
      </c>
      <c r="G394" s="19">
        <f t="shared" si="190"/>
        <v>0.2911174570678719</v>
      </c>
      <c r="H394" s="19">
        <f t="shared" si="190"/>
        <v>0.2911174570678719</v>
      </c>
      <c r="I394" s="19">
        <f t="shared" si="190"/>
        <v>0.29622394799440699</v>
      </c>
      <c r="J394" s="33"/>
    </row>
    <row r="395" spans="2:10">
      <c r="B395" s="40" t="s">
        <v>132</v>
      </c>
      <c r="C395" s="2" t="s">
        <v>70</v>
      </c>
      <c r="D395" s="2" t="s">
        <v>68</v>
      </c>
      <c r="E395" s="4" t="s">
        <v>71</v>
      </c>
      <c r="F395" s="19">
        <f t="shared" ref="F395:I395" si="191">IF($E221="Nil",F221/365,(F221-F227)/($E221*1000))</f>
        <v>0.3750844265084296</v>
      </c>
      <c r="G395" s="19">
        <f t="shared" si="191"/>
        <v>0.37799022515901148</v>
      </c>
      <c r="H395" s="19">
        <f t="shared" si="191"/>
        <v>0.37799022515901148</v>
      </c>
      <c r="I395" s="19">
        <f t="shared" si="191"/>
        <v>0.40448341414456446</v>
      </c>
      <c r="J395" s="33"/>
    </row>
    <row r="396" spans="2:10" ht="13.5" thickBot="1">
      <c r="B396" s="41" t="s">
        <v>132</v>
      </c>
      <c r="C396" s="34" t="s">
        <v>70</v>
      </c>
      <c r="D396" s="34" t="s">
        <v>69</v>
      </c>
      <c r="E396" s="35" t="s">
        <v>71</v>
      </c>
      <c r="F396" s="36">
        <f t="shared" ref="F396:I396" si="192">IF($E222="Nil",F222/365,(F222-F228)/($E222*1000))</f>
        <v>0.33537728236404085</v>
      </c>
      <c r="G396" s="36">
        <f t="shared" si="192"/>
        <v>0.34338533582610592</v>
      </c>
      <c r="H396" s="36">
        <f t="shared" si="192"/>
        <v>0.34338533582610592</v>
      </c>
      <c r="I396" s="36">
        <f t="shared" si="192"/>
        <v>0.34994583047887412</v>
      </c>
      <c r="J396" s="37"/>
    </row>
    <row r="397" spans="2:10">
      <c r="B397" s="39" t="s">
        <v>134</v>
      </c>
      <c r="C397" s="30" t="s">
        <v>64</v>
      </c>
      <c r="D397" s="30" t="s">
        <v>65</v>
      </c>
      <c r="E397" s="30" t="s">
        <v>66</v>
      </c>
      <c r="F397" s="31">
        <f t="shared" ref="F397:I397" si="193">IF($E223="Nil",F223/365,(F223-F229)/($E223*1000))</f>
        <v>0.66199463639700062</v>
      </c>
      <c r="G397" s="31">
        <f t="shared" si="193"/>
        <v>0.49957242054892775</v>
      </c>
      <c r="H397" s="31">
        <f t="shared" si="193"/>
        <v>0.29968502920937617</v>
      </c>
      <c r="I397" s="31">
        <f t="shared" si="193"/>
        <v>0.27262600456157221</v>
      </c>
      <c r="J397" s="32"/>
    </row>
    <row r="398" spans="2:10">
      <c r="B398" s="40" t="s">
        <v>134</v>
      </c>
      <c r="C398" s="2" t="s">
        <v>64</v>
      </c>
      <c r="D398" s="2" t="s">
        <v>68</v>
      </c>
      <c r="E398" s="2" t="s">
        <v>66</v>
      </c>
      <c r="F398" s="19">
        <f t="shared" ref="F398:I398" si="194">IF($E224="Nil",F224/365,(F224-F230)/($E224*1000))</f>
        <v>0.65178412315412848</v>
      </c>
      <c r="G398" s="19">
        <f t="shared" si="194"/>
        <v>0.48814289155728879</v>
      </c>
      <c r="H398" s="19">
        <f t="shared" si="194"/>
        <v>0.28922092183219189</v>
      </c>
      <c r="I398" s="19">
        <f t="shared" si="194"/>
        <v>0.26827141601437116</v>
      </c>
      <c r="J398" s="33"/>
    </row>
    <row r="399" spans="2:10">
      <c r="B399" s="40" t="s">
        <v>134</v>
      </c>
      <c r="C399" s="2" t="s">
        <v>64</v>
      </c>
      <c r="D399" s="2" t="s">
        <v>69</v>
      </c>
      <c r="E399" s="2" t="s">
        <v>66</v>
      </c>
      <c r="F399" s="19">
        <f t="shared" ref="F399:I399" si="195">IF($E225="Nil",F225/365,(F225-F231)/($E225*1000))</f>
        <v>0.69724769006924314</v>
      </c>
      <c r="G399" s="19">
        <f t="shared" si="195"/>
        <v>0.52618773170070532</v>
      </c>
      <c r="H399" s="19">
        <f t="shared" si="195"/>
        <v>0.31566678016436894</v>
      </c>
      <c r="I399" s="19">
        <f t="shared" si="195"/>
        <v>0.28699152201176487</v>
      </c>
      <c r="J399" s="33"/>
    </row>
    <row r="400" spans="2:10">
      <c r="B400" s="40" t="s">
        <v>134</v>
      </c>
      <c r="C400" s="2" t="s">
        <v>70</v>
      </c>
      <c r="D400" s="2" t="s">
        <v>65</v>
      </c>
      <c r="E400" s="2" t="s">
        <v>66</v>
      </c>
      <c r="F400" s="19">
        <f t="shared" ref="F400:I400" si="196">IF($E226="Nil",F226/365,(F226-F232)/($E226*1000))</f>
        <v>0.1702247491205971</v>
      </c>
      <c r="G400" s="19">
        <f t="shared" si="196"/>
        <v>0.12563027384236986</v>
      </c>
      <c r="H400" s="19">
        <f t="shared" si="196"/>
        <v>7.463482313654754E-2</v>
      </c>
      <c r="I400" s="19">
        <f t="shared" si="196"/>
        <v>6.8490639055214644E-2</v>
      </c>
      <c r="J400" s="33"/>
    </row>
    <row r="401" spans="2:10">
      <c r="B401" s="40" t="s">
        <v>134</v>
      </c>
      <c r="C401" s="2" t="s">
        <v>70</v>
      </c>
      <c r="D401" s="2" t="s">
        <v>68</v>
      </c>
      <c r="E401" s="2" t="s">
        <v>66</v>
      </c>
      <c r="F401" s="19">
        <f t="shared" ref="F401:I401" si="197">IF($E227="Nil",F227/365,(F227-F233)/($E227*1000))</f>
        <v>0.17517280997926107</v>
      </c>
      <c r="G401" s="19">
        <f t="shared" si="197"/>
        <v>0.12796198650169158</v>
      </c>
      <c r="H401" s="19">
        <f t="shared" si="197"/>
        <v>7.3285695970360859E-2</v>
      </c>
      <c r="I401" s="19">
        <f t="shared" si="197"/>
        <v>6.6257437283667397E-2</v>
      </c>
      <c r="J401" s="33"/>
    </row>
    <row r="402" spans="2:10">
      <c r="B402" s="40" t="s">
        <v>134</v>
      </c>
      <c r="C402" s="2" t="s">
        <v>70</v>
      </c>
      <c r="D402" s="2" t="s">
        <v>69</v>
      </c>
      <c r="E402" s="2" t="s">
        <v>66</v>
      </c>
      <c r="F402" s="19">
        <f t="shared" ref="F402:I402" si="198">IF($E228="Nil",F228/365,(F228-F234)/($E228*1000))</f>
        <v>0.17928712924140436</v>
      </c>
      <c r="G402" s="19">
        <f t="shared" si="198"/>
        <v>0.13232140957691488</v>
      </c>
      <c r="H402" s="19">
        <f t="shared" si="198"/>
        <v>7.8614472757537524E-2</v>
      </c>
      <c r="I402" s="19">
        <f t="shared" si="198"/>
        <v>7.2091659757551274E-2</v>
      </c>
      <c r="J402" s="33"/>
    </row>
    <row r="403" spans="2:10">
      <c r="B403" s="40" t="s">
        <v>134</v>
      </c>
      <c r="C403" s="2" t="s">
        <v>64</v>
      </c>
      <c r="D403" s="2" t="s">
        <v>65</v>
      </c>
      <c r="E403" s="4" t="s">
        <v>71</v>
      </c>
      <c r="F403" s="19">
        <f t="shared" ref="F403:I403" si="199">IF($E229="Nil",F229/365,(F229-F235)/($E229*1000))</f>
        <v>0.51072239216018267</v>
      </c>
      <c r="G403" s="19">
        <f t="shared" si="199"/>
        <v>0.5897892230364391</v>
      </c>
      <c r="H403" s="19">
        <f t="shared" si="199"/>
        <v>0.5897892230364391</v>
      </c>
      <c r="I403" s="19">
        <f t="shared" si="199"/>
        <v>0.59397109713464102</v>
      </c>
      <c r="J403" s="33"/>
    </row>
    <row r="404" spans="2:10">
      <c r="B404" s="40" t="s">
        <v>134</v>
      </c>
      <c r="C404" s="2" t="s">
        <v>64</v>
      </c>
      <c r="D404" s="2" t="s">
        <v>68</v>
      </c>
      <c r="E404" s="4" t="s">
        <v>71</v>
      </c>
      <c r="F404" s="19">
        <f t="shared" ref="F404:I404" si="200">IF($E230="Nil",F230/365,(F230-F236)/($E230*1000))</f>
        <v>0.56102889480632334</v>
      </c>
      <c r="G404" s="19">
        <f t="shared" si="200"/>
        <v>0.64064138365179923</v>
      </c>
      <c r="H404" s="19">
        <f t="shared" si="200"/>
        <v>0.64064138365179923</v>
      </c>
      <c r="I404" s="19">
        <f t="shared" si="200"/>
        <v>0.66280577234523586</v>
      </c>
      <c r="J404" s="33"/>
    </row>
    <row r="405" spans="2:10">
      <c r="B405" s="40" t="s">
        <v>134</v>
      </c>
      <c r="C405" s="2" t="s">
        <v>64</v>
      </c>
      <c r="D405" s="2" t="s">
        <v>69</v>
      </c>
      <c r="E405" s="4" t="s">
        <v>71</v>
      </c>
      <c r="F405" s="19">
        <f t="shared" ref="F405:I405" si="201">IF($E231="Nil",F231/365,(F231-F237)/($E231*1000))</f>
        <v>0.57369523672946987</v>
      </c>
      <c r="G405" s="19">
        <f t="shared" si="201"/>
        <v>0.65843777865760622</v>
      </c>
      <c r="H405" s="19">
        <f t="shared" si="201"/>
        <v>0.65843777865760622</v>
      </c>
      <c r="I405" s="19">
        <f t="shared" si="201"/>
        <v>0.66381815026853119</v>
      </c>
      <c r="J405" s="33"/>
    </row>
    <row r="406" spans="2:10">
      <c r="B406" s="40" t="s">
        <v>134</v>
      </c>
      <c r="C406" s="2" t="s">
        <v>70</v>
      </c>
      <c r="D406" s="2" t="s">
        <v>65</v>
      </c>
      <c r="E406" s="4" t="s">
        <v>71</v>
      </c>
      <c r="F406" s="19">
        <f t="shared" ref="F406:I406" si="202">IF($E232="Nil",F232/365,(F232-F238)/($E232*1000))</f>
        <v>0.28485186128517942</v>
      </c>
      <c r="G406" s="19">
        <f t="shared" si="202"/>
        <v>0.2911174570678719</v>
      </c>
      <c r="H406" s="19">
        <f t="shared" si="202"/>
        <v>0.2911174570678719</v>
      </c>
      <c r="I406" s="19">
        <f t="shared" si="202"/>
        <v>0.29621333212265361</v>
      </c>
      <c r="J406" s="33"/>
    </row>
    <row r="407" spans="2:10">
      <c r="B407" s="40" t="s">
        <v>134</v>
      </c>
      <c r="C407" s="2" t="s">
        <v>70</v>
      </c>
      <c r="D407" s="2" t="s">
        <v>68</v>
      </c>
      <c r="E407" s="4" t="s">
        <v>71</v>
      </c>
      <c r="F407" s="19">
        <f t="shared" ref="F407:I407" si="203">IF($E233="Nil",F233/365,(F233-F239)/($E233*1000))</f>
        <v>0.3750844265084296</v>
      </c>
      <c r="G407" s="19">
        <f t="shared" si="203"/>
        <v>0.37799022515901148</v>
      </c>
      <c r="H407" s="19">
        <f t="shared" si="203"/>
        <v>0.37799022515901148</v>
      </c>
      <c r="I407" s="19">
        <f t="shared" si="203"/>
        <v>0.40447788799461709</v>
      </c>
      <c r="J407" s="33"/>
    </row>
    <row r="408" spans="2:10" ht="13.5" thickBot="1">
      <c r="B408" s="41" t="s">
        <v>134</v>
      </c>
      <c r="C408" s="34" t="s">
        <v>70</v>
      </c>
      <c r="D408" s="34" t="s">
        <v>69</v>
      </c>
      <c r="E408" s="35" t="s">
        <v>71</v>
      </c>
      <c r="F408" s="36">
        <f t="shared" ref="F408:I408" si="204">IF($E234="Nil",F234/365,(F234-F240)/($E234*1000))</f>
        <v>0.33537728236404085</v>
      </c>
      <c r="G408" s="36">
        <f t="shared" si="204"/>
        <v>0.34338533582610592</v>
      </c>
      <c r="H408" s="36">
        <f t="shared" si="204"/>
        <v>0.34338533582610592</v>
      </c>
      <c r="I408" s="36">
        <f t="shared" si="204"/>
        <v>0.34993424588825833</v>
      </c>
      <c r="J408" s="37"/>
    </row>
    <row r="409" spans="2:10">
      <c r="B409" s="39" t="s">
        <v>136</v>
      </c>
      <c r="C409" s="30" t="s">
        <v>64</v>
      </c>
      <c r="D409" s="30" t="s">
        <v>65</v>
      </c>
      <c r="E409" s="30" t="s">
        <v>66</v>
      </c>
      <c r="F409" s="31">
        <f t="shared" ref="F409:I409" si="205">IF($E235="Nil",F235/365,(F235-F241)/($E235*1000))</f>
        <v>0.67711504748745377</v>
      </c>
      <c r="G409" s="31">
        <f t="shared" si="205"/>
        <v>0.5091623768248239</v>
      </c>
      <c r="H409" s="31">
        <f t="shared" si="205"/>
        <v>0.30295170395717769</v>
      </c>
      <c r="I409" s="31">
        <f t="shared" si="205"/>
        <v>0.27510999108355516</v>
      </c>
      <c r="J409" s="32"/>
    </row>
    <row r="410" spans="2:10">
      <c r="B410" s="40" t="s">
        <v>136</v>
      </c>
      <c r="C410" s="2" t="s">
        <v>64</v>
      </c>
      <c r="D410" s="2" t="s">
        <v>68</v>
      </c>
      <c r="E410" s="2" t="s">
        <v>66</v>
      </c>
      <c r="F410" s="19">
        <f t="shared" ref="F410:I410" si="206">IF($E236="Nil",F236/365,(F236-F242)/($E236*1000))</f>
        <v>0.66672424103728678</v>
      </c>
      <c r="G410" s="19">
        <f t="shared" si="206"/>
        <v>0.49757964617381123</v>
      </c>
      <c r="H410" s="19">
        <f t="shared" si="206"/>
        <v>0.29236493447038581</v>
      </c>
      <c r="I410" s="19">
        <f t="shared" si="206"/>
        <v>0.27074069410247609</v>
      </c>
      <c r="J410" s="33"/>
    </row>
    <row r="411" spans="2:10">
      <c r="B411" s="40" t="s">
        <v>136</v>
      </c>
      <c r="C411" s="2" t="s">
        <v>64</v>
      </c>
      <c r="D411" s="2" t="s">
        <v>69</v>
      </c>
      <c r="E411" s="2" t="s">
        <v>66</v>
      </c>
      <c r="F411" s="19">
        <f t="shared" ref="F411:I411" si="207">IF($E237="Nil",F237/365,(F237-F243)/($E237*1000))</f>
        <v>0.71317419306598384</v>
      </c>
      <c r="G411" s="19">
        <f t="shared" si="207"/>
        <v>0.53628538216594013</v>
      </c>
      <c r="H411" s="19">
        <f t="shared" si="207"/>
        <v>0.31910477364030104</v>
      </c>
      <c r="I411" s="19">
        <f t="shared" si="207"/>
        <v>0.28959788480578524</v>
      </c>
      <c r="J411" s="33"/>
    </row>
    <row r="412" spans="2:10">
      <c r="B412" s="40" t="s">
        <v>136</v>
      </c>
      <c r="C412" s="2" t="s">
        <v>70</v>
      </c>
      <c r="D412" s="2" t="s">
        <v>65</v>
      </c>
      <c r="E412" s="2" t="s">
        <v>66</v>
      </c>
      <c r="F412" s="19">
        <f t="shared" ref="F412:I412" si="208">IF($E238="Nil",F238/365,(F238-F244)/($E238*1000))</f>
        <v>0.17202897691548655</v>
      </c>
      <c r="G412" s="19">
        <f t="shared" si="208"/>
        <v>0.12706881925354641</v>
      </c>
      <c r="H412" s="19">
        <f t="shared" si="208"/>
        <v>7.6073368547724049E-2</v>
      </c>
      <c r="I412" s="19">
        <f t="shared" si="208"/>
        <v>6.9923350168423687E-2</v>
      </c>
      <c r="J412" s="33"/>
    </row>
    <row r="413" spans="2:10">
      <c r="B413" s="40" t="s">
        <v>136</v>
      </c>
      <c r="C413" s="2" t="s">
        <v>70</v>
      </c>
      <c r="D413" s="2" t="s">
        <v>68</v>
      </c>
      <c r="E413" s="2" t="s">
        <v>66</v>
      </c>
      <c r="F413" s="19">
        <f t="shared" ref="F413:I413" si="209">IF($E239="Nil",F239/365,(F239-F245)/($E239*1000))</f>
        <v>0.17675128997830575</v>
      </c>
      <c r="G413" s="19">
        <f t="shared" si="209"/>
        <v>0.12933897236016198</v>
      </c>
      <c r="H413" s="19">
        <f t="shared" si="209"/>
        <v>7.4662681828831262E-2</v>
      </c>
      <c r="I413" s="19">
        <f t="shared" si="209"/>
        <v>6.7629434898700949E-2</v>
      </c>
      <c r="J413" s="33"/>
    </row>
    <row r="414" spans="2:10">
      <c r="B414" s="40" t="s">
        <v>136</v>
      </c>
      <c r="C414" s="2" t="s">
        <v>70</v>
      </c>
      <c r="D414" s="2" t="s">
        <v>69</v>
      </c>
      <c r="E414" s="2" t="s">
        <v>66</v>
      </c>
      <c r="F414" s="19">
        <f t="shared" ref="F414:I414" si="210">IF($E240="Nil",F240/365,(F240-F246)/($E240*1000))</f>
        <v>0.18118866160970165</v>
      </c>
      <c r="G414" s="19">
        <f t="shared" si="210"/>
        <v>0.13383753778997423</v>
      </c>
      <c r="H414" s="19">
        <f t="shared" si="210"/>
        <v>8.0130600970596877E-2</v>
      </c>
      <c r="I414" s="19">
        <f t="shared" si="210"/>
        <v>7.360171587202903E-2</v>
      </c>
      <c r="J414" s="33"/>
    </row>
    <row r="415" spans="2:10">
      <c r="B415" s="40" t="s">
        <v>136</v>
      </c>
      <c r="C415" s="2" t="s">
        <v>64</v>
      </c>
      <c r="D415" s="2" t="s">
        <v>65</v>
      </c>
      <c r="E415" s="4" t="s">
        <v>71</v>
      </c>
      <c r="F415" s="19">
        <f t="shared" ref="F415:I415" si="211">IF($E241="Nil",F241/365,(F241-F247)/($E241*1000))</f>
        <v>0.44412383402479871</v>
      </c>
      <c r="G415" s="19">
        <f t="shared" si="211"/>
        <v>0.49597025260985644</v>
      </c>
      <c r="H415" s="19">
        <f t="shared" si="211"/>
        <v>0.49597025260985644</v>
      </c>
      <c r="I415" s="19">
        <f t="shared" si="211"/>
        <v>0.49984365285137788</v>
      </c>
      <c r="J415" s="33"/>
    </row>
    <row r="416" spans="2:10">
      <c r="B416" s="40" t="s">
        <v>136</v>
      </c>
      <c r="C416" s="2" t="s">
        <v>64</v>
      </c>
      <c r="D416" s="2" t="s">
        <v>68</v>
      </c>
      <c r="E416" s="4" t="s">
        <v>71</v>
      </c>
      <c r="F416" s="19">
        <f t="shared" ref="F416:I416" si="212">IF($E242="Nil",F242/365,(F242-F248)/($E242*1000))</f>
        <v>0.49475664121643764</v>
      </c>
      <c r="G416" s="19">
        <f t="shared" si="212"/>
        <v>0.54728208618753404</v>
      </c>
      <c r="H416" s="19">
        <f t="shared" si="212"/>
        <v>0.54728208618753404</v>
      </c>
      <c r="I416" s="19">
        <f t="shared" si="212"/>
        <v>0.56916452201704015</v>
      </c>
      <c r="J416" s="33"/>
    </row>
    <row r="417" spans="2:10">
      <c r="B417" s="40" t="s">
        <v>136</v>
      </c>
      <c r="C417" s="2" t="s">
        <v>64</v>
      </c>
      <c r="D417" s="2" t="s">
        <v>69</v>
      </c>
      <c r="E417" s="4" t="s">
        <v>71</v>
      </c>
      <c r="F417" s="19">
        <f t="shared" ref="F417:I417" si="213">IF($E243="Nil",F243/365,(F243-F249)/($E243*1000))</f>
        <v>0.5035026229244286</v>
      </c>
      <c r="G417" s="19">
        <f t="shared" si="213"/>
        <v>0.55955577665761269</v>
      </c>
      <c r="H417" s="19">
        <f t="shared" si="213"/>
        <v>0.55955577665761269</v>
      </c>
      <c r="I417" s="19">
        <f t="shared" si="213"/>
        <v>0.56467213280601347</v>
      </c>
      <c r="J417" s="33"/>
    </row>
    <row r="418" spans="2:10">
      <c r="B418" s="40" t="s">
        <v>136</v>
      </c>
      <c r="C418" s="2" t="s">
        <v>70</v>
      </c>
      <c r="D418" s="2" t="s">
        <v>65</v>
      </c>
      <c r="E418" s="4" t="s">
        <v>71</v>
      </c>
      <c r="F418" s="19">
        <f t="shared" ref="F418:I418" si="214">IF($E244="Nil",F244/365,(F244-F250)/($E244*1000))</f>
        <v>0.28485186128517942</v>
      </c>
      <c r="G418" s="19">
        <f t="shared" si="214"/>
        <v>0.2911174570678719</v>
      </c>
      <c r="H418" s="19">
        <f t="shared" si="214"/>
        <v>0.2911174570678719</v>
      </c>
      <c r="I418" s="19">
        <f t="shared" si="214"/>
        <v>0.29615135303245105</v>
      </c>
      <c r="J418" s="33"/>
    </row>
    <row r="419" spans="2:10">
      <c r="B419" s="40" t="s">
        <v>136</v>
      </c>
      <c r="C419" s="2" t="s">
        <v>70</v>
      </c>
      <c r="D419" s="2" t="s">
        <v>68</v>
      </c>
      <c r="E419" s="4" t="s">
        <v>71</v>
      </c>
      <c r="F419" s="19">
        <f t="shared" ref="F419:I419" si="215">IF($E245="Nil",F245/365,(F245-F251)/($E245*1000))</f>
        <v>0.3750844265084296</v>
      </c>
      <c r="G419" s="19">
        <f t="shared" si="215"/>
        <v>0.37799022515901148</v>
      </c>
      <c r="H419" s="19">
        <f t="shared" si="215"/>
        <v>0.37799022515901148</v>
      </c>
      <c r="I419" s="19">
        <f t="shared" si="215"/>
        <v>0.40439893953297068</v>
      </c>
      <c r="J419" s="33"/>
    </row>
    <row r="420" spans="2:10" ht="13.5" thickBot="1">
      <c r="B420" s="41" t="s">
        <v>136</v>
      </c>
      <c r="C420" s="34" t="s">
        <v>70</v>
      </c>
      <c r="D420" s="34" t="s">
        <v>69</v>
      </c>
      <c r="E420" s="35" t="s">
        <v>71</v>
      </c>
      <c r="F420" s="36">
        <f t="shared" ref="F420:I420" si="216">IF($E246="Nil",F246/365,(F246-F252)/($E246*1000))</f>
        <v>0.33537728236404085</v>
      </c>
      <c r="G420" s="36">
        <f t="shared" si="216"/>
        <v>0.34338533582610592</v>
      </c>
      <c r="H420" s="36">
        <f t="shared" si="216"/>
        <v>0.34338533582610592</v>
      </c>
      <c r="I420" s="36">
        <f t="shared" si="216"/>
        <v>0.34986659051103941</v>
      </c>
      <c r="J420" s="37"/>
    </row>
    <row r="421" spans="2:10">
      <c r="B421" s="39" t="s">
        <v>138</v>
      </c>
      <c r="C421" s="30" t="s">
        <v>64</v>
      </c>
      <c r="D421" s="30" t="s">
        <v>65</v>
      </c>
      <c r="E421" s="30" t="s">
        <v>66</v>
      </c>
      <c r="F421" s="31">
        <f t="shared" ref="F421:I421" si="217">IF($E247="Nil",F247/365,(F247-F253)/($E247*1000))</f>
        <v>0.67345945234729687</v>
      </c>
      <c r="G421" s="31">
        <f t="shared" si="217"/>
        <v>0.50307256284290358</v>
      </c>
      <c r="H421" s="31">
        <f t="shared" si="217"/>
        <v>0.29667073466332577</v>
      </c>
      <c r="I421" s="31">
        <f t="shared" si="217"/>
        <v>0.2688390737994229</v>
      </c>
      <c r="J421" s="32"/>
    </row>
    <row r="422" spans="2:10">
      <c r="B422" s="40" t="s">
        <v>138</v>
      </c>
      <c r="C422" s="2" t="s">
        <v>64</v>
      </c>
      <c r="D422" s="2" t="s">
        <v>68</v>
      </c>
      <c r="E422" s="2" t="s">
        <v>66</v>
      </c>
      <c r="F422" s="19">
        <f t="shared" ref="F422:I422" si="218">IF($E248="Nil",F248/365,(F248-F254)/($E248*1000))</f>
        <v>0.66305221377768631</v>
      </c>
      <c r="G422" s="19">
        <f t="shared" si="218"/>
        <v>0.49148505611838911</v>
      </c>
      <c r="H422" s="19">
        <f t="shared" si="218"/>
        <v>0.28608011306169617</v>
      </c>
      <c r="I422" s="19">
        <f t="shared" si="218"/>
        <v>0.26450362516115772</v>
      </c>
      <c r="J422" s="33"/>
    </row>
    <row r="423" spans="2:10">
      <c r="B423" s="40" t="s">
        <v>138</v>
      </c>
      <c r="C423" s="2" t="s">
        <v>64</v>
      </c>
      <c r="D423" s="2" t="s">
        <v>69</v>
      </c>
      <c r="E423" s="2" t="s">
        <v>66</v>
      </c>
      <c r="F423" s="19">
        <f t="shared" ref="F423:I423" si="219">IF($E249="Nil",F249/365,(F249-F255)/($E249*1000))</f>
        <v>0.70931859547845277</v>
      </c>
      <c r="G423" s="19">
        <f t="shared" si="219"/>
        <v>0.52986718113833264</v>
      </c>
      <c r="H423" s="19">
        <f t="shared" si="219"/>
        <v>0.31248524043096054</v>
      </c>
      <c r="I423" s="19">
        <f t="shared" si="219"/>
        <v>0.28299831463248498</v>
      </c>
      <c r="J423" s="33"/>
    </row>
    <row r="424" spans="2:10">
      <c r="B424" s="40" t="s">
        <v>138</v>
      </c>
      <c r="C424" s="2" t="s">
        <v>70</v>
      </c>
      <c r="D424" s="2" t="s">
        <v>65</v>
      </c>
      <c r="E424" s="2" t="s">
        <v>66</v>
      </c>
      <c r="F424" s="19">
        <f t="shared" ref="F424:I424" si="220">IF($E250="Nil",F250/365,(F250-F256)/($E250*1000))</f>
        <v>0.17022281548515106</v>
      </c>
      <c r="G424" s="19">
        <f t="shared" si="220"/>
        <v>0.12562929278626486</v>
      </c>
      <c r="H424" s="19">
        <f t="shared" si="220"/>
        <v>7.4633842080442506E-2</v>
      </c>
      <c r="I424" s="19">
        <f t="shared" si="220"/>
        <v>6.8489661960157697E-2</v>
      </c>
      <c r="J424" s="33"/>
    </row>
    <row r="425" spans="2:10">
      <c r="B425" s="40" t="s">
        <v>138</v>
      </c>
      <c r="C425" s="2" t="s">
        <v>70</v>
      </c>
      <c r="D425" s="2" t="s">
        <v>68</v>
      </c>
      <c r="E425" s="2" t="s">
        <v>66</v>
      </c>
      <c r="F425" s="19">
        <f t="shared" ref="F425:I425" si="221">IF($E251="Nil",F251/365,(F251-F257)/($E251*1000))</f>
        <v>0.17517154898278664</v>
      </c>
      <c r="G425" s="19">
        <f t="shared" si="221"/>
        <v>0.12796131061646973</v>
      </c>
      <c r="H425" s="19">
        <f t="shared" si="221"/>
        <v>7.3285020085138999E-2</v>
      </c>
      <c r="I425" s="19">
        <f t="shared" si="221"/>
        <v>6.6256763832321153E-2</v>
      </c>
      <c r="J425" s="33"/>
    </row>
    <row r="426" spans="2:10">
      <c r="B426" s="40" t="s">
        <v>138</v>
      </c>
      <c r="C426" s="2" t="s">
        <v>70</v>
      </c>
      <c r="D426" s="2" t="s">
        <v>69</v>
      </c>
      <c r="E426" s="2" t="s">
        <v>66</v>
      </c>
      <c r="F426" s="19">
        <f t="shared" ref="F426:I426" si="222">IF($E252="Nil",F252/365,(F252-F258)/($E252*1000))</f>
        <v>0.17928509132224607</v>
      </c>
      <c r="G426" s="19">
        <f t="shared" si="222"/>
        <v>0.13232037561105753</v>
      </c>
      <c r="H426" s="19">
        <f t="shared" si="222"/>
        <v>7.861343879168016E-2</v>
      </c>
      <c r="I426" s="19">
        <f t="shared" si="222"/>
        <v>7.2090629913412863E-2</v>
      </c>
      <c r="J426" s="33"/>
    </row>
    <row r="427" spans="2:10">
      <c r="B427" s="40" t="s">
        <v>138</v>
      </c>
      <c r="C427" s="2" t="s">
        <v>64</v>
      </c>
      <c r="D427" s="2" t="s">
        <v>65</v>
      </c>
      <c r="E427" s="4" t="s">
        <v>71</v>
      </c>
      <c r="F427" s="19">
        <f t="shared" ref="F427:I427" si="223">IF($E253="Nil",F253/365,(F253-F259)/($E253*1000))</f>
        <v>0.50663395078838191</v>
      </c>
      <c r="G427" s="19">
        <f t="shared" si="223"/>
        <v>0.61668686364039071</v>
      </c>
      <c r="H427" s="19">
        <f t="shared" si="223"/>
        <v>0.61668686364039071</v>
      </c>
      <c r="I427" s="19">
        <f t="shared" si="223"/>
        <v>0.62100755407848152</v>
      </c>
      <c r="J427" s="33"/>
    </row>
    <row r="428" spans="2:10">
      <c r="B428" s="40" t="s">
        <v>138</v>
      </c>
      <c r="C428" s="2" t="s">
        <v>64</v>
      </c>
      <c r="D428" s="2" t="s">
        <v>68</v>
      </c>
      <c r="E428" s="4" t="s">
        <v>71</v>
      </c>
      <c r="F428" s="19">
        <f t="shared" ref="F428:I428" si="224">IF($E254="Nil",F254/365,(F254-F260)/($E254*1000))</f>
        <v>0.55696048505444007</v>
      </c>
      <c r="G428" s="19">
        <f t="shared" si="224"/>
        <v>0.6674072372826092</v>
      </c>
      <c r="H428" s="19">
        <f t="shared" si="224"/>
        <v>0.6674072372826092</v>
      </c>
      <c r="I428" s="19">
        <f t="shared" si="224"/>
        <v>0.68970790614367428</v>
      </c>
      <c r="J428" s="33"/>
    </row>
    <row r="429" spans="2:10">
      <c r="B429" s="40" t="s">
        <v>138</v>
      </c>
      <c r="C429" s="2" t="s">
        <v>64</v>
      </c>
      <c r="D429" s="2" t="s">
        <v>69</v>
      </c>
      <c r="E429" s="4" t="s">
        <v>71</v>
      </c>
      <c r="F429" s="19">
        <f t="shared" ref="F429:I429" si="225">IF($E255="Nil",F255/365,(F255-F261)/($E255*1000))</f>
        <v>0.56938615866066278</v>
      </c>
      <c r="G429" s="19">
        <f t="shared" si="225"/>
        <v>0.68678697647870546</v>
      </c>
      <c r="H429" s="19">
        <f t="shared" si="225"/>
        <v>0.68678697647870546</v>
      </c>
      <c r="I429" s="19">
        <f t="shared" si="225"/>
        <v>0.69229555358686534</v>
      </c>
      <c r="J429" s="33"/>
    </row>
    <row r="430" spans="2:10">
      <c r="B430" s="40" t="s">
        <v>138</v>
      </c>
      <c r="C430" s="2" t="s">
        <v>70</v>
      </c>
      <c r="D430" s="2" t="s">
        <v>65</v>
      </c>
      <c r="E430" s="4" t="s">
        <v>71</v>
      </c>
      <c r="F430" s="19">
        <f t="shared" ref="F430:I430" si="226">IF($E256="Nil",F256/365,(F256-F262)/($E256*1000))</f>
        <v>0.28485186128517942</v>
      </c>
      <c r="G430" s="19">
        <f t="shared" si="226"/>
        <v>0.2911174570678719</v>
      </c>
      <c r="H430" s="19">
        <f t="shared" si="226"/>
        <v>0.2911174570678719</v>
      </c>
      <c r="I430" s="19">
        <f t="shared" si="226"/>
        <v>0.29621337518970281</v>
      </c>
      <c r="J430" s="33"/>
    </row>
    <row r="431" spans="2:10">
      <c r="B431" s="40" t="s">
        <v>138</v>
      </c>
      <c r="C431" s="2" t="s">
        <v>70</v>
      </c>
      <c r="D431" s="2" t="s">
        <v>68</v>
      </c>
      <c r="E431" s="4" t="s">
        <v>71</v>
      </c>
      <c r="F431" s="19">
        <f t="shared" ref="F431:I431" si="227">IF($E257="Nil",F257/365,(F257-F263)/($E257*1000))</f>
        <v>0.3750844265084296</v>
      </c>
      <c r="G431" s="19">
        <f t="shared" si="227"/>
        <v>0.37799022515901148</v>
      </c>
      <c r="H431" s="19">
        <f t="shared" si="227"/>
        <v>0.37799022515901148</v>
      </c>
      <c r="I431" s="19">
        <f t="shared" si="227"/>
        <v>0.40447792743725541</v>
      </c>
      <c r="J431" s="33"/>
    </row>
    <row r="432" spans="2:10" ht="13.5" thickBot="1">
      <c r="B432" s="41" t="s">
        <v>138</v>
      </c>
      <c r="C432" s="34" t="s">
        <v>70</v>
      </c>
      <c r="D432" s="34" t="s">
        <v>69</v>
      </c>
      <c r="E432" s="35" t="s">
        <v>71</v>
      </c>
      <c r="F432" s="36">
        <f t="shared" ref="F432:I432" si="228">IF($E258="Nil",F258/365,(F258-F264)/($E258*1000))</f>
        <v>0.33537728236404085</v>
      </c>
      <c r="G432" s="36">
        <f t="shared" si="228"/>
        <v>0.34338533582610592</v>
      </c>
      <c r="H432" s="36">
        <f t="shared" si="228"/>
        <v>0.34338533582610592</v>
      </c>
      <c r="I432" s="36">
        <f t="shared" si="228"/>
        <v>0.34993429288734096</v>
      </c>
      <c r="J432" s="37"/>
    </row>
    <row r="433" spans="2:10">
      <c r="B433" s="39" t="s">
        <v>140</v>
      </c>
      <c r="C433" s="30" t="s">
        <v>64</v>
      </c>
      <c r="D433" s="30" t="s">
        <v>65</v>
      </c>
      <c r="E433" s="30" t="s">
        <v>66</v>
      </c>
      <c r="F433" s="31">
        <f t="shared" ref="F433:I433" si="229">IF($E259="Nil",F259/365,(F259-F265)/($E259*1000))</f>
        <v>0.69880357005492855</v>
      </c>
      <c r="G433" s="31">
        <f t="shared" si="229"/>
        <v>0.52160803636630748</v>
      </c>
      <c r="H433" s="31">
        <f t="shared" si="229"/>
        <v>0.31096373522610926</v>
      </c>
      <c r="I433" s="31">
        <f t="shared" si="229"/>
        <v>0.28258675103857001</v>
      </c>
      <c r="J433" s="32"/>
    </row>
    <row r="434" spans="2:10">
      <c r="B434" s="40" t="s">
        <v>140</v>
      </c>
      <c r="C434" s="2" t="s">
        <v>64</v>
      </c>
      <c r="D434" s="2" t="s">
        <v>68</v>
      </c>
      <c r="E434" s="2" t="s">
        <v>66</v>
      </c>
      <c r="F434" s="19">
        <f t="shared" ref="F434:I434" si="230">IF($E260="Nil",F260/365,(F260-F266)/($E260*1000))</f>
        <v>0.68815425578692979</v>
      </c>
      <c r="G434" s="19">
        <f t="shared" si="230"/>
        <v>0.50981156538222727</v>
      </c>
      <c r="H434" s="19">
        <f t="shared" si="230"/>
        <v>0.30018463988841099</v>
      </c>
      <c r="I434" s="19">
        <f t="shared" si="230"/>
        <v>0.27818667112587486</v>
      </c>
      <c r="J434" s="33"/>
    </row>
    <row r="435" spans="2:10">
      <c r="B435" s="40" t="s">
        <v>140</v>
      </c>
      <c r="C435" s="2" t="s">
        <v>64</v>
      </c>
      <c r="D435" s="2" t="s">
        <v>69</v>
      </c>
      <c r="E435" s="2" t="s">
        <v>66</v>
      </c>
      <c r="F435" s="19">
        <f t="shared" ref="F435:I435" si="231">IF($E261="Nil",F261/365,(F261-F267)/($E261*1000))</f>
        <v>0.73602166134171876</v>
      </c>
      <c r="G435" s="19">
        <f t="shared" si="231"/>
        <v>0.54939689948708548</v>
      </c>
      <c r="H435" s="19">
        <f t="shared" si="231"/>
        <v>0.32754679456481783</v>
      </c>
      <c r="I435" s="19">
        <f t="shared" si="231"/>
        <v>0.29748500290140906</v>
      </c>
      <c r="J435" s="33"/>
    </row>
    <row r="436" spans="2:10">
      <c r="B436" s="40" t="s">
        <v>140</v>
      </c>
      <c r="C436" s="2" t="s">
        <v>70</v>
      </c>
      <c r="D436" s="2" t="s">
        <v>65</v>
      </c>
      <c r="E436" s="2" t="s">
        <v>66</v>
      </c>
      <c r="F436" s="19">
        <f t="shared" ref="F436:I436" si="232">IF($E262="Nil",F262/365,(F262-F268)/($E262*1000))</f>
        <v>0.1708888921790935</v>
      </c>
      <c r="G436" s="19">
        <f t="shared" si="232"/>
        <v>0.12643419803010958</v>
      </c>
      <c r="H436" s="19">
        <f t="shared" si="232"/>
        <v>7.5438747324287264E-2</v>
      </c>
      <c r="I436" s="19">
        <f t="shared" si="232"/>
        <v>6.9291311463775596E-2</v>
      </c>
      <c r="J436" s="33"/>
    </row>
    <row r="437" spans="2:10">
      <c r="B437" s="40" t="s">
        <v>140</v>
      </c>
      <c r="C437" s="2" t="s">
        <v>70</v>
      </c>
      <c r="D437" s="2" t="s">
        <v>68</v>
      </c>
      <c r="E437" s="2" t="s">
        <v>66</v>
      </c>
      <c r="F437" s="19">
        <f t="shared" ref="F437:I437" si="233">IF($E263="Nil",F263/365,(F263-F269)/($E263*1000))</f>
        <v>0.17545566070004284</v>
      </c>
      <c r="G437" s="19">
        <f t="shared" si="233"/>
        <v>0.12846605369931777</v>
      </c>
      <c r="H437" s="19">
        <f t="shared" si="233"/>
        <v>7.3789763167987063E-2</v>
      </c>
      <c r="I437" s="19">
        <f t="shared" si="233"/>
        <v>6.6759688336252954E-2</v>
      </c>
      <c r="J437" s="33"/>
    </row>
    <row r="438" spans="2:10">
      <c r="B438" s="40" t="s">
        <v>140</v>
      </c>
      <c r="C438" s="2" t="s">
        <v>70</v>
      </c>
      <c r="D438" s="2" t="s">
        <v>69</v>
      </c>
      <c r="E438" s="2" t="s">
        <v>66</v>
      </c>
      <c r="F438" s="19">
        <f t="shared" ref="F438:I438" si="234">IF($E264="Nil",F264/365,(F264-F270)/($E264*1000))</f>
        <v>0.17998709048049408</v>
      </c>
      <c r="G438" s="19">
        <f t="shared" si="234"/>
        <v>0.13316869054053504</v>
      </c>
      <c r="H438" s="19">
        <f t="shared" si="234"/>
        <v>7.9461753721157713E-2</v>
      </c>
      <c r="I438" s="19">
        <f t="shared" si="234"/>
        <v>7.2935556712590596E-2</v>
      </c>
      <c r="J438" s="33"/>
    </row>
    <row r="439" spans="2:10">
      <c r="B439" s="40" t="s">
        <v>140</v>
      </c>
      <c r="C439" s="2" t="s">
        <v>64</v>
      </c>
      <c r="D439" s="2" t="s">
        <v>65</v>
      </c>
      <c r="E439" s="4" t="s">
        <v>71</v>
      </c>
      <c r="F439" s="19">
        <f t="shared" ref="F439:I439" si="235">IF($E265="Nil",F265/365,(F265-F271)/($E265*1000))</f>
        <v>0.48597656280454721</v>
      </c>
      <c r="G439" s="19">
        <f t="shared" si="235"/>
        <v>0.61819313151421196</v>
      </c>
      <c r="H439" s="19">
        <f t="shared" si="235"/>
        <v>0.61819313151421196</v>
      </c>
      <c r="I439" s="19">
        <f t="shared" si="235"/>
        <v>0.6222741582265966</v>
      </c>
      <c r="J439" s="33"/>
    </row>
    <row r="440" spans="2:10">
      <c r="B440" s="40" t="s">
        <v>140</v>
      </c>
      <c r="C440" s="2" t="s">
        <v>64</v>
      </c>
      <c r="D440" s="2" t="s">
        <v>68</v>
      </c>
      <c r="E440" s="4" t="s">
        <v>71</v>
      </c>
      <c r="F440" s="19">
        <f t="shared" ref="F440:I440" si="236">IF($E266="Nil",F266/365,(F266-F272)/($E266*1000))</f>
        <v>0.53640430946597795</v>
      </c>
      <c r="G440" s="19">
        <f t="shared" si="236"/>
        <v>0.6689061250859345</v>
      </c>
      <c r="H440" s="19">
        <f t="shared" si="236"/>
        <v>0.6689061250859345</v>
      </c>
      <c r="I440" s="19">
        <f t="shared" si="236"/>
        <v>0.69094699202179288</v>
      </c>
      <c r="J440" s="33"/>
    </row>
    <row r="441" spans="2:10">
      <c r="B441" s="40" t="s">
        <v>140</v>
      </c>
      <c r="C441" s="2" t="s">
        <v>64</v>
      </c>
      <c r="D441" s="2" t="s">
        <v>69</v>
      </c>
      <c r="E441" s="4" t="s">
        <v>71</v>
      </c>
      <c r="F441" s="19">
        <f t="shared" ref="F441:I441" si="237">IF($E267="Nil",F267/365,(F267-F273)/($E267*1000))</f>
        <v>0.5476139747340586</v>
      </c>
      <c r="G441" s="19">
        <f t="shared" si="237"/>
        <v>0.68837453155668682</v>
      </c>
      <c r="H441" s="19">
        <f t="shared" si="237"/>
        <v>0.68837453155668682</v>
      </c>
      <c r="I441" s="19">
        <f t="shared" si="237"/>
        <v>0.69363479426793273</v>
      </c>
      <c r="J441" s="33"/>
    </row>
    <row r="442" spans="2:10">
      <c r="B442" s="40" t="s">
        <v>140</v>
      </c>
      <c r="C442" s="2" t="s">
        <v>70</v>
      </c>
      <c r="D442" s="2" t="s">
        <v>65</v>
      </c>
      <c r="E442" s="4" t="s">
        <v>71</v>
      </c>
      <c r="F442" s="19">
        <f t="shared" ref="F442:I442" si="238">IF($E268="Nil",F268/365,(F268-F274)/($E268*1000))</f>
        <v>0.28485186128517942</v>
      </c>
      <c r="G442" s="19">
        <f t="shared" si="238"/>
        <v>0.2911174570678719</v>
      </c>
      <c r="H442" s="19">
        <f t="shared" si="238"/>
        <v>0.2911174570678719</v>
      </c>
      <c r="I442" s="19">
        <f t="shared" si="238"/>
        <v>0.29617840979166304</v>
      </c>
      <c r="J442" s="33"/>
    </row>
    <row r="443" spans="2:10">
      <c r="B443" s="40" t="s">
        <v>140</v>
      </c>
      <c r="C443" s="2" t="s">
        <v>70</v>
      </c>
      <c r="D443" s="2" t="s">
        <v>68</v>
      </c>
      <c r="E443" s="4" t="s">
        <v>71</v>
      </c>
      <c r="F443" s="19">
        <f t="shared" ref="F443:I443" si="239">IF($E269="Nil",F269/365,(F269-F275)/($E269*1000))</f>
        <v>0.3750844265084296</v>
      </c>
      <c r="G443" s="19">
        <f t="shared" si="239"/>
        <v>0.37799022515901148</v>
      </c>
      <c r="H443" s="19">
        <f t="shared" si="239"/>
        <v>0.37799022515901148</v>
      </c>
      <c r="I443" s="19">
        <f t="shared" si="239"/>
        <v>0.40444866296589277</v>
      </c>
      <c r="J443" s="33"/>
    </row>
    <row r="444" spans="2:10" ht="13.5" thickBot="1">
      <c r="B444" s="41" t="s">
        <v>140</v>
      </c>
      <c r="C444" s="34" t="s">
        <v>70</v>
      </c>
      <c r="D444" s="34" t="s">
        <v>69</v>
      </c>
      <c r="E444" s="35" t="s">
        <v>71</v>
      </c>
      <c r="F444" s="36">
        <f t="shared" ref="F444:I444" si="240">IF($E270="Nil",F270/365,(F270-F276)/($E270*1000))</f>
        <v>0.33537728236404085</v>
      </c>
      <c r="G444" s="36">
        <f t="shared" si="240"/>
        <v>0.34338533582610592</v>
      </c>
      <c r="H444" s="36">
        <f t="shared" si="240"/>
        <v>0.34338533582610592</v>
      </c>
      <c r="I444" s="36">
        <f t="shared" si="240"/>
        <v>0.34989612955552435</v>
      </c>
      <c r="J444" s="37"/>
    </row>
    <row r="445" spans="2:10">
      <c r="B445" s="39" t="s">
        <v>142</v>
      </c>
      <c r="C445" s="30" t="s">
        <v>64</v>
      </c>
      <c r="D445" s="30" t="s">
        <v>65</v>
      </c>
      <c r="E445" s="30" t="s">
        <v>66</v>
      </c>
      <c r="F445" s="31">
        <f t="shared" ref="F445:I445" si="241">IF($E271="Nil",F271/365,(F271-F277)/($E271*1000))</f>
        <v>0.6950999003799756</v>
      </c>
      <c r="G445" s="31">
        <f t="shared" si="241"/>
        <v>0.52083313107979512</v>
      </c>
      <c r="H445" s="31">
        <f t="shared" si="241"/>
        <v>0.31191560202690721</v>
      </c>
      <c r="I445" s="31">
        <f t="shared" si="241"/>
        <v>0.28427972233381948</v>
      </c>
      <c r="J445" s="32"/>
    </row>
    <row r="446" spans="2:10">
      <c r="B446" s="40" t="s">
        <v>142</v>
      </c>
      <c r="C446" s="2" t="s">
        <v>64</v>
      </c>
      <c r="D446" s="2" t="s">
        <v>68</v>
      </c>
      <c r="E446" s="2" t="s">
        <v>66</v>
      </c>
      <c r="F446" s="19">
        <f t="shared" ref="F446:I446" si="242">IF($E272="Nil",F272/365,(F272-F278)/($E272*1000))</f>
        <v>0.68453733182793819</v>
      </c>
      <c r="G446" s="19">
        <f t="shared" si="242"/>
        <v>0.50910933354701549</v>
      </c>
      <c r="H446" s="19">
        <f t="shared" si="242"/>
        <v>0.30120083960274113</v>
      </c>
      <c r="I446" s="19">
        <f t="shared" si="242"/>
        <v>0.27986311158752936</v>
      </c>
      <c r="J446" s="33"/>
    </row>
    <row r="447" spans="2:10">
      <c r="B447" s="40" t="s">
        <v>142</v>
      </c>
      <c r="C447" s="2" t="s">
        <v>64</v>
      </c>
      <c r="D447" s="2" t="s">
        <v>69</v>
      </c>
      <c r="E447" s="2" t="s">
        <v>66</v>
      </c>
      <c r="F447" s="19">
        <f t="shared" ref="F447:I447" si="243">IF($E273="Nil",F273/365,(F273-F279)/($E273*1000))</f>
        <v>0.73212328864037479</v>
      </c>
      <c r="G447" s="19">
        <f t="shared" si="243"/>
        <v>0.54858228902292683</v>
      </c>
      <c r="H447" s="19">
        <f t="shared" si="243"/>
        <v>0.32855082238311795</v>
      </c>
      <c r="I447" s="19">
        <f t="shared" si="243"/>
        <v>0.29925180149516672</v>
      </c>
      <c r="J447" s="33"/>
    </row>
    <row r="448" spans="2:10">
      <c r="B448" s="40" t="s">
        <v>142</v>
      </c>
      <c r="C448" s="2" t="s">
        <v>70</v>
      </c>
      <c r="D448" s="2" t="s">
        <v>65</v>
      </c>
      <c r="E448" s="2" t="s">
        <v>66</v>
      </c>
      <c r="F448" s="19">
        <f t="shared" ref="F448:I448" si="244">IF($E274="Nil",F274/365,(F274-F280)/($E274*1000))</f>
        <v>0.17255252357019038</v>
      </c>
      <c r="G448" s="19">
        <f t="shared" si="244"/>
        <v>0.1261101664068667</v>
      </c>
      <c r="H448" s="19">
        <f t="shared" si="244"/>
        <v>7.511471570104436E-2</v>
      </c>
      <c r="I448" s="19">
        <f t="shared" si="244"/>
        <v>6.8968593178546658E-2</v>
      </c>
      <c r="J448" s="33"/>
    </row>
    <row r="449" spans="2:10">
      <c r="B449" s="40" t="s">
        <v>142</v>
      </c>
      <c r="C449" s="2" t="s">
        <v>70</v>
      </c>
      <c r="D449" s="2" t="s">
        <v>68</v>
      </c>
      <c r="E449" s="2" t="s">
        <v>66</v>
      </c>
      <c r="F449" s="19">
        <f t="shared" ref="F449:I449" si="245">IF($E275="Nil",F275/365,(F275-F281)/($E275*1000))</f>
        <v>0.17719739879131691</v>
      </c>
      <c r="G449" s="19">
        <f t="shared" si="245"/>
        <v>0.12842525449906692</v>
      </c>
      <c r="H449" s="19">
        <f t="shared" si="245"/>
        <v>7.3748963967736184E-2</v>
      </c>
      <c r="I449" s="19">
        <f t="shared" si="245"/>
        <v>6.6719036550190569E-2</v>
      </c>
      <c r="J449" s="33"/>
    </row>
    <row r="450" spans="2:10">
      <c r="B450" s="40" t="s">
        <v>142</v>
      </c>
      <c r="C450" s="2" t="s">
        <v>70</v>
      </c>
      <c r="D450" s="2" t="s">
        <v>69</v>
      </c>
      <c r="E450" s="2" t="s">
        <v>66</v>
      </c>
      <c r="F450" s="19">
        <f t="shared" ref="F450:I450" si="246">IF($E276="Nil",F276/365,(F276-F282)/($E276*1000))</f>
        <v>0.18174044388079461</v>
      </c>
      <c r="G450" s="19">
        <f t="shared" si="246"/>
        <v>0.13282718343057168</v>
      </c>
      <c r="H450" s="19">
        <f t="shared" si="246"/>
        <v>7.9120246611194323E-2</v>
      </c>
      <c r="I450" s="19">
        <f t="shared" si="246"/>
        <v>7.2595416441117139E-2</v>
      </c>
      <c r="J450" s="33"/>
    </row>
    <row r="451" spans="2:10">
      <c r="B451" s="40" t="s">
        <v>142</v>
      </c>
      <c r="C451" s="2" t="s">
        <v>64</v>
      </c>
      <c r="D451" s="2" t="s">
        <v>65</v>
      </c>
      <c r="E451" s="4" t="s">
        <v>71</v>
      </c>
      <c r="F451" s="19">
        <f t="shared" ref="F451:I451" si="247">IF($E277="Nil",F277/365,(F277-F283)/($E277*1000))</f>
        <v>0.33158410573786584</v>
      </c>
      <c r="G451" s="19">
        <f t="shared" si="247"/>
        <v>0.38181666588668656</v>
      </c>
      <c r="H451" s="19">
        <f t="shared" si="247"/>
        <v>0.38181666588668656</v>
      </c>
      <c r="I451" s="19">
        <f t="shared" si="247"/>
        <v>0.38517662626857863</v>
      </c>
      <c r="J451" s="33"/>
    </row>
    <row r="452" spans="2:10">
      <c r="B452" s="40" t="s">
        <v>142</v>
      </c>
      <c r="C452" s="2" t="s">
        <v>64</v>
      </c>
      <c r="D452" s="2" t="s">
        <v>68</v>
      </c>
      <c r="E452" s="4" t="s">
        <v>71</v>
      </c>
      <c r="F452" s="19">
        <f t="shared" ref="F452:I452" si="248">IF($E278="Nil",F278/365,(F278-F284)/($E278*1000))</f>
        <v>0.38276830962512848</v>
      </c>
      <c r="G452" s="19">
        <f t="shared" si="248"/>
        <v>0.43368780337837637</v>
      </c>
      <c r="H452" s="19">
        <f t="shared" si="248"/>
        <v>0.43368780337837637</v>
      </c>
      <c r="I452" s="19">
        <f t="shared" si="248"/>
        <v>0.45508065757207494</v>
      </c>
      <c r="J452" s="33"/>
    </row>
    <row r="453" spans="2:10">
      <c r="B453" s="40" t="s">
        <v>142</v>
      </c>
      <c r="C453" s="2" t="s">
        <v>64</v>
      </c>
      <c r="D453" s="2" t="s">
        <v>69</v>
      </c>
      <c r="E453" s="4" t="s">
        <v>71</v>
      </c>
      <c r="F453" s="19">
        <f t="shared" ref="F453:I453" si="249">IF($E279="Nil",F279/365,(F279-F285)/($E279*1000))</f>
        <v>0.38488957924094991</v>
      </c>
      <c r="G453" s="19">
        <f t="shared" si="249"/>
        <v>0.43924178110486822</v>
      </c>
      <c r="H453" s="19">
        <f t="shared" si="249"/>
        <v>0.43924178110486822</v>
      </c>
      <c r="I453" s="19">
        <f t="shared" si="249"/>
        <v>0.44389572030306962</v>
      </c>
      <c r="J453" s="33"/>
    </row>
    <row r="454" spans="2:10">
      <c r="B454" s="40" t="s">
        <v>142</v>
      </c>
      <c r="C454" s="2" t="s">
        <v>70</v>
      </c>
      <c r="D454" s="2" t="s">
        <v>65</v>
      </c>
      <c r="E454" s="4" t="s">
        <v>71</v>
      </c>
      <c r="F454" s="19">
        <f t="shared" ref="F454:I454" si="250">IF($E280="Nil",F280/365,(F280-F286)/($E280*1000))</f>
        <v>0.28485186128517942</v>
      </c>
      <c r="G454" s="19">
        <f t="shared" si="250"/>
        <v>0.2911174570678719</v>
      </c>
      <c r="H454" s="19">
        <f t="shared" si="250"/>
        <v>0.2911174570678719</v>
      </c>
      <c r="I454" s="19">
        <f t="shared" si="250"/>
        <v>0.29619239752972082</v>
      </c>
      <c r="J454" s="33"/>
    </row>
    <row r="455" spans="2:10">
      <c r="B455" s="40" t="s">
        <v>142</v>
      </c>
      <c r="C455" s="2" t="s">
        <v>70</v>
      </c>
      <c r="D455" s="2" t="s">
        <v>68</v>
      </c>
      <c r="E455" s="4" t="s">
        <v>71</v>
      </c>
      <c r="F455" s="19">
        <f t="shared" ref="F455:I455" si="251">IF($E281="Nil",F281/365,(F281-F287)/($E281*1000))</f>
        <v>0.3750844265084296</v>
      </c>
      <c r="G455" s="19">
        <f t="shared" si="251"/>
        <v>0.37799022515901148</v>
      </c>
      <c r="H455" s="19">
        <f t="shared" si="251"/>
        <v>0.37799022515901148</v>
      </c>
      <c r="I455" s="19">
        <f t="shared" si="251"/>
        <v>0.40445101432828695</v>
      </c>
      <c r="J455" s="33"/>
    </row>
    <row r="456" spans="2:10" ht="13.5" thickBot="1">
      <c r="B456" s="41" t="s">
        <v>142</v>
      </c>
      <c r="C456" s="34" t="s">
        <v>70</v>
      </c>
      <c r="D456" s="34" t="s">
        <v>69</v>
      </c>
      <c r="E456" s="35" t="s">
        <v>71</v>
      </c>
      <c r="F456" s="36">
        <f t="shared" ref="F456:I456" si="252">IF($E282="Nil",F282/365,(F282-F288)/($E282*1000))</f>
        <v>0.33537728236404085</v>
      </c>
      <c r="G456" s="36">
        <f t="shared" si="252"/>
        <v>0.34338533582610592</v>
      </c>
      <c r="H456" s="36">
        <f t="shared" si="252"/>
        <v>0.34338533582610592</v>
      </c>
      <c r="I456" s="36">
        <f t="shared" si="252"/>
        <v>0.34991139795333182</v>
      </c>
      <c r="J456" s="37"/>
    </row>
    <row r="457" spans="2:10">
      <c r="B457" s="39" t="s">
        <v>144</v>
      </c>
      <c r="C457" s="30" t="s">
        <v>64</v>
      </c>
      <c r="D457" s="30" t="s">
        <v>65</v>
      </c>
      <c r="E457" s="30" t="s">
        <v>66</v>
      </c>
      <c r="F457" s="31">
        <f t="shared" ref="F457:I457" si="253">IF($E283="Nil",F283/365,(F283-F289)/($E283*1000))</f>
        <v>0.68832630212789869</v>
      </c>
      <c r="G457" s="31">
        <f t="shared" si="253"/>
        <v>0.51573574276957646</v>
      </c>
      <c r="H457" s="31">
        <f t="shared" si="253"/>
        <v>0.30899557609140893</v>
      </c>
      <c r="I457" s="31">
        <f t="shared" si="253"/>
        <v>0.28096826001024333</v>
      </c>
      <c r="J457" s="32"/>
    </row>
    <row r="458" spans="2:10">
      <c r="B458" s="40" t="s">
        <v>144</v>
      </c>
      <c r="C458" s="2" t="s">
        <v>64</v>
      </c>
      <c r="D458" s="2" t="s">
        <v>68</v>
      </c>
      <c r="E458" s="2" t="s">
        <v>66</v>
      </c>
      <c r="F458" s="19">
        <f t="shared" ref="F458:I458" si="254">IF($E284="Nil",F284/365,(F284-F290)/($E284*1000))</f>
        <v>0.67786971525784923</v>
      </c>
      <c r="G458" s="19">
        <f t="shared" si="254"/>
        <v>0.50410994500050621</v>
      </c>
      <c r="H458" s="19">
        <f t="shared" si="254"/>
        <v>0.29836829681296478</v>
      </c>
      <c r="I458" s="19">
        <f t="shared" si="254"/>
        <v>0.27657058874167256</v>
      </c>
      <c r="J458" s="33"/>
    </row>
    <row r="459" spans="2:10">
      <c r="B459" s="40" t="s">
        <v>144</v>
      </c>
      <c r="C459" s="2" t="s">
        <v>64</v>
      </c>
      <c r="D459" s="2" t="s">
        <v>69</v>
      </c>
      <c r="E459" s="2" t="s">
        <v>66</v>
      </c>
      <c r="F459" s="19">
        <f t="shared" ref="F459:I459" si="255">IF($E285="Nil",F285/365,(F285-F291)/($E285*1000))</f>
        <v>0.7249895295609694</v>
      </c>
      <c r="G459" s="19">
        <f t="shared" si="255"/>
        <v>0.54321265609445935</v>
      </c>
      <c r="H459" s="19">
        <f t="shared" si="255"/>
        <v>0.32547438628838909</v>
      </c>
      <c r="I459" s="19">
        <f t="shared" si="255"/>
        <v>0.29576999746052357</v>
      </c>
      <c r="J459" s="33"/>
    </row>
    <row r="460" spans="2:10">
      <c r="B460" s="40" t="s">
        <v>144</v>
      </c>
      <c r="C460" s="2" t="s">
        <v>70</v>
      </c>
      <c r="D460" s="2" t="s">
        <v>65</v>
      </c>
      <c r="E460" s="2" t="s">
        <v>66</v>
      </c>
      <c r="F460" s="19">
        <f t="shared" ref="F460:I460" si="256">IF($E286="Nil",F286/365,(F286-F292)/($E286*1000))</f>
        <v>0.17040865124430798</v>
      </c>
      <c r="G460" s="19">
        <f t="shared" si="256"/>
        <v>0.12638008302927961</v>
      </c>
      <c r="H460" s="19">
        <f t="shared" si="256"/>
        <v>7.538463232345731E-2</v>
      </c>
      <c r="I460" s="19">
        <f t="shared" si="256"/>
        <v>6.9237416047630965E-2</v>
      </c>
      <c r="J460" s="33"/>
    </row>
    <row r="461" spans="2:10">
      <c r="B461" s="40" t="s">
        <v>144</v>
      </c>
      <c r="C461" s="2" t="s">
        <v>70</v>
      </c>
      <c r="D461" s="2" t="s">
        <v>68</v>
      </c>
      <c r="E461" s="2" t="s">
        <v>66</v>
      </c>
      <c r="F461" s="19">
        <f t="shared" ref="F461:I461" si="257">IF($E287="Nil",F287/365,(F287-F293)/($E287*1000))</f>
        <v>0.1752252550435843</v>
      </c>
      <c r="G461" s="19">
        <f t="shared" si="257"/>
        <v>0.12858111671470543</v>
      </c>
      <c r="H461" s="19">
        <f t="shared" si="257"/>
        <v>7.3904826183374725E-2</v>
      </c>
      <c r="I461" s="19">
        <f t="shared" si="257"/>
        <v>6.6874335164884599E-2</v>
      </c>
      <c r="J461" s="33"/>
    </row>
    <row r="462" spans="2:10">
      <c r="B462" s="40" t="s">
        <v>144</v>
      </c>
      <c r="C462" s="2" t="s">
        <v>70</v>
      </c>
      <c r="D462" s="2" t="s">
        <v>69</v>
      </c>
      <c r="E462" s="2" t="s">
        <v>66</v>
      </c>
      <c r="F462" s="19">
        <f t="shared" ref="F462:I462" si="258">IF($E288="Nil",F288/365,(F288-F294)/($E288*1000))</f>
        <v>0.17948094946844304</v>
      </c>
      <c r="G462" s="19">
        <f t="shared" si="258"/>
        <v>0.13311165704067429</v>
      </c>
      <c r="H462" s="19">
        <f t="shared" si="258"/>
        <v>7.9404720221296951E-2</v>
      </c>
      <c r="I462" s="19">
        <f t="shared" si="258"/>
        <v>7.2878751751382628E-2</v>
      </c>
      <c r="J462" s="33"/>
    </row>
    <row r="463" spans="2:10">
      <c r="B463" s="40" t="s">
        <v>144</v>
      </c>
      <c r="C463" s="2" t="s">
        <v>64</v>
      </c>
      <c r="D463" s="2" t="s">
        <v>65</v>
      </c>
      <c r="E463" s="4" t="s">
        <v>71</v>
      </c>
      <c r="F463" s="19">
        <f t="shared" ref="F463:I463" si="259">IF($E289="Nil",F289/365,(F289-F295)/($E289*1000))</f>
        <v>0.42680175347585403</v>
      </c>
      <c r="G463" s="19">
        <f t="shared" si="259"/>
        <v>0.47208514775354765</v>
      </c>
      <c r="H463" s="19">
        <f t="shared" si="259"/>
        <v>0.47208514775354765</v>
      </c>
      <c r="I463" s="19">
        <f t="shared" si="259"/>
        <v>0.47579557180812843</v>
      </c>
      <c r="J463" s="33"/>
    </row>
    <row r="464" spans="2:10">
      <c r="B464" s="40" t="s">
        <v>144</v>
      </c>
      <c r="C464" s="2" t="s">
        <v>64</v>
      </c>
      <c r="D464" s="2" t="s">
        <v>68</v>
      </c>
      <c r="E464" s="4" t="s">
        <v>71</v>
      </c>
      <c r="F464" s="19">
        <f t="shared" ref="F464:I464" si="260">IF($E290="Nil",F290/365,(F290-F296)/($E290*1000))</f>
        <v>0.47751943147819592</v>
      </c>
      <c r="G464" s="19">
        <f t="shared" si="260"/>
        <v>0.52351400816337457</v>
      </c>
      <c r="H464" s="19">
        <f t="shared" si="260"/>
        <v>0.52351400816337457</v>
      </c>
      <c r="I464" s="19">
        <f t="shared" si="260"/>
        <v>0.54523174783554307</v>
      </c>
      <c r="J464" s="33"/>
    </row>
    <row r="465" spans="2:10">
      <c r="B465" s="40" t="s">
        <v>144</v>
      </c>
      <c r="C465" s="2" t="s">
        <v>64</v>
      </c>
      <c r="D465" s="2" t="s">
        <v>69</v>
      </c>
      <c r="E465" s="4" t="s">
        <v>71</v>
      </c>
      <c r="F465" s="19">
        <f t="shared" ref="F465:I465" si="261">IF($E291="Nil",F291/365,(F291-F297)/($E291*1000))</f>
        <v>0.48524573952764072</v>
      </c>
      <c r="G465" s="19">
        <f t="shared" si="261"/>
        <v>0.53438168899247673</v>
      </c>
      <c r="H465" s="19">
        <f t="shared" si="261"/>
        <v>0.53438168899247673</v>
      </c>
      <c r="I465" s="19">
        <f t="shared" si="261"/>
        <v>0.53934282474809503</v>
      </c>
      <c r="J465" s="33"/>
    </row>
    <row r="466" spans="2:10">
      <c r="B466" s="40" t="s">
        <v>144</v>
      </c>
      <c r="C466" s="2" t="s">
        <v>70</v>
      </c>
      <c r="D466" s="2" t="s">
        <v>65</v>
      </c>
      <c r="E466" s="4" t="s">
        <v>71</v>
      </c>
      <c r="F466" s="19">
        <f t="shared" ref="F466:I466" si="262">IF($E292="Nil",F292/365,(F292-F298)/($E292*1000))</f>
        <v>0.28485186128517942</v>
      </c>
      <c r="G466" s="19">
        <f t="shared" si="262"/>
        <v>0.2911174570678719</v>
      </c>
      <c r="H466" s="19">
        <f t="shared" si="262"/>
        <v>0.2911174570678719</v>
      </c>
      <c r="I466" s="19">
        <f t="shared" si="262"/>
        <v>0.2961807376194846</v>
      </c>
      <c r="J466" s="33"/>
    </row>
    <row r="467" spans="2:10">
      <c r="B467" s="40" t="s">
        <v>144</v>
      </c>
      <c r="C467" s="2" t="s">
        <v>70</v>
      </c>
      <c r="D467" s="2" t="s">
        <v>68</v>
      </c>
      <c r="E467" s="4" t="s">
        <v>71</v>
      </c>
      <c r="F467" s="19">
        <f t="shared" ref="F467:I467" si="263">IF($E293="Nil",F293/365,(F293-F299)/($E293*1000))</f>
        <v>0.3750844265084296</v>
      </c>
      <c r="G467" s="19">
        <f t="shared" si="263"/>
        <v>0.37799022515901148</v>
      </c>
      <c r="H467" s="19">
        <f t="shared" si="263"/>
        <v>0.37799022515901148</v>
      </c>
      <c r="I467" s="19">
        <f t="shared" si="263"/>
        <v>0.40444204487579294</v>
      </c>
      <c r="J467" s="33"/>
    </row>
    <row r="468" spans="2:10" ht="13.5" thickBot="1">
      <c r="B468" s="41" t="s">
        <v>144</v>
      </c>
      <c r="C468" s="34" t="s">
        <v>70</v>
      </c>
      <c r="D468" s="34" t="s">
        <v>69</v>
      </c>
      <c r="E468" s="35" t="s">
        <v>71</v>
      </c>
      <c r="F468" s="36">
        <f t="shared" ref="F468:I468" si="264">IF($E294="Nil",F294/365,(F294-F300)/($E294*1000))</f>
        <v>0.33537728236404085</v>
      </c>
      <c r="G468" s="36">
        <f t="shared" si="264"/>
        <v>0.34338533582610592</v>
      </c>
      <c r="H468" s="36">
        <f t="shared" si="264"/>
        <v>0.34338533582610592</v>
      </c>
      <c r="I468" s="36">
        <f t="shared" si="264"/>
        <v>0.3498986706338213</v>
      </c>
      <c r="J468" s="37"/>
    </row>
    <row r="469" spans="2:10">
      <c r="B469" s="39" t="s">
        <v>146</v>
      </c>
      <c r="C469" s="30" t="s">
        <v>64</v>
      </c>
      <c r="D469" s="30" t="s">
        <v>65</v>
      </c>
      <c r="E469" s="30" t="s">
        <v>66</v>
      </c>
      <c r="F469" s="31">
        <f t="shared" ref="F469:I469" si="265">IF($E295="Nil",F295/365,(F295-F301)/($E295*1000))</f>
        <v>0.68566860896714099</v>
      </c>
      <c r="G469" s="31">
        <f t="shared" si="265"/>
        <v>0.51380397576386716</v>
      </c>
      <c r="H469" s="31">
        <f t="shared" si="265"/>
        <v>0.30720155036046082</v>
      </c>
      <c r="I469" s="31">
        <f t="shared" si="265"/>
        <v>0.27932061950789189</v>
      </c>
      <c r="J469" s="32"/>
    </row>
    <row r="470" spans="2:10">
      <c r="B470" s="40" t="s">
        <v>146</v>
      </c>
      <c r="C470" s="2" t="s">
        <v>64</v>
      </c>
      <c r="D470" s="2" t="s">
        <v>68</v>
      </c>
      <c r="E470" s="2" t="s">
        <v>66</v>
      </c>
      <c r="F470" s="19">
        <f t="shared" ref="F470:I470" si="266">IF($E296="Nil",F296/365,(F296-F302)/($E296*1000))</f>
        <v>0.67522856945335996</v>
      </c>
      <c r="G470" s="19">
        <f t="shared" si="266"/>
        <v>0.50219117505071253</v>
      </c>
      <c r="H470" s="19">
        <f t="shared" si="266"/>
        <v>0.29658660287935856</v>
      </c>
      <c r="I470" s="19">
        <f t="shared" si="266"/>
        <v>0.27492931077241506</v>
      </c>
      <c r="J470" s="33"/>
    </row>
    <row r="471" spans="2:10">
      <c r="B471" s="40" t="s">
        <v>146</v>
      </c>
      <c r="C471" s="2" t="s">
        <v>64</v>
      </c>
      <c r="D471" s="2" t="s">
        <v>69</v>
      </c>
      <c r="E471" s="2" t="s">
        <v>66</v>
      </c>
      <c r="F471" s="19">
        <f t="shared" ref="F471:I471" si="267">IF($E297="Nil",F297/365,(F297-F303)/($E297*1000))</f>
        <v>0.72218866215613942</v>
      </c>
      <c r="G471" s="19">
        <f t="shared" si="267"/>
        <v>0.54117681934778283</v>
      </c>
      <c r="H471" s="19">
        <f t="shared" si="267"/>
        <v>0.32358361825453946</v>
      </c>
      <c r="I471" s="19">
        <f t="shared" si="267"/>
        <v>0.29403064341986224</v>
      </c>
      <c r="J471" s="33"/>
    </row>
    <row r="472" spans="2:10">
      <c r="B472" s="40" t="s">
        <v>146</v>
      </c>
      <c r="C472" s="2" t="s">
        <v>70</v>
      </c>
      <c r="D472" s="2" t="s">
        <v>65</v>
      </c>
      <c r="E472" s="2" t="s">
        <v>66</v>
      </c>
      <c r="F472" s="19">
        <f t="shared" ref="F472:I472" si="268">IF($E298="Nil",F298/365,(F298-F304)/($E298*1000))</f>
        <v>0.17055072867650856</v>
      </c>
      <c r="G472" s="19">
        <f t="shared" si="268"/>
        <v>0.12498375873689548</v>
      </c>
      <c r="H472" s="19">
        <f t="shared" si="268"/>
        <v>7.3988308031073174E-2</v>
      </c>
      <c r="I472" s="19">
        <f t="shared" si="268"/>
        <v>6.7846722625411679E-2</v>
      </c>
      <c r="J472" s="33"/>
    </row>
    <row r="473" spans="2:10">
      <c r="B473" s="40" t="s">
        <v>146</v>
      </c>
      <c r="C473" s="2" t="s">
        <v>70</v>
      </c>
      <c r="D473" s="2" t="s">
        <v>68</v>
      </c>
      <c r="E473" s="2" t="s">
        <v>66</v>
      </c>
      <c r="F473" s="19">
        <f t="shared" ref="F473:I473" si="269">IF($E299="Nil",F299/365,(F299-F305)/($E299*1000))</f>
        <v>0.1757436583570926</v>
      </c>
      <c r="G473" s="19">
        <f t="shared" si="269"/>
        <v>0.12767488391463719</v>
      </c>
      <c r="H473" s="19">
        <f t="shared" si="269"/>
        <v>7.2998593383306457E-2</v>
      </c>
      <c r="I473" s="19">
        <f t="shared" si="269"/>
        <v>6.5971363918710724E-2</v>
      </c>
      <c r="J473" s="33"/>
    </row>
    <row r="474" spans="2:10">
      <c r="B474" s="40" t="s">
        <v>146</v>
      </c>
      <c r="C474" s="2" t="s">
        <v>70</v>
      </c>
      <c r="D474" s="2" t="s">
        <v>69</v>
      </c>
      <c r="E474" s="2" t="s">
        <v>66</v>
      </c>
      <c r="F474" s="19">
        <f t="shared" ref="F474:I474" si="270">IF($E300="Nil",F300/365,(F300-F306)/($E300*1000))</f>
        <v>0.17963068933881807</v>
      </c>
      <c r="G474" s="19">
        <f t="shared" si="270"/>
        <v>0.13164002699144814</v>
      </c>
      <c r="H474" s="19">
        <f t="shared" si="270"/>
        <v>7.7933090172070785E-2</v>
      </c>
      <c r="I474" s="19">
        <f t="shared" si="270"/>
        <v>7.1412980939087975E-2</v>
      </c>
      <c r="J474" s="33"/>
    </row>
    <row r="475" spans="2:10">
      <c r="B475" s="40" t="s">
        <v>146</v>
      </c>
      <c r="C475" s="2" t="s">
        <v>64</v>
      </c>
      <c r="D475" s="2" t="s">
        <v>65</v>
      </c>
      <c r="E475" s="4" t="s">
        <v>71</v>
      </c>
      <c r="F475" s="19">
        <f t="shared" ref="F475:I475" si="271">IF($E301="Nil",F301/365,(F301-F307)/($E301*1000))</f>
        <v>0.38936023775515355</v>
      </c>
      <c r="G475" s="19">
        <f t="shared" si="271"/>
        <v>0.43658026215633172</v>
      </c>
      <c r="H475" s="19">
        <f t="shared" si="271"/>
        <v>0.43658026215633172</v>
      </c>
      <c r="I475" s="19">
        <f t="shared" si="271"/>
        <v>0.44019799583577485</v>
      </c>
      <c r="J475" s="33"/>
    </row>
    <row r="476" spans="2:10">
      <c r="B476" s="40" t="s">
        <v>146</v>
      </c>
      <c r="C476" s="2" t="s">
        <v>64</v>
      </c>
      <c r="D476" s="2" t="s">
        <v>68</v>
      </c>
      <c r="E476" s="4" t="s">
        <v>71</v>
      </c>
      <c r="F476" s="19">
        <f t="shared" ref="F476:I476" si="272">IF($E302="Nil",F302/365,(F302-F308)/($E302*1000))</f>
        <v>0.44026136322410842</v>
      </c>
      <c r="G476" s="19">
        <f t="shared" si="272"/>
        <v>0.48818308137070543</v>
      </c>
      <c r="H476" s="19">
        <f t="shared" si="272"/>
        <v>0.48818308137070543</v>
      </c>
      <c r="I476" s="19">
        <f t="shared" si="272"/>
        <v>0.50982307816197614</v>
      </c>
      <c r="J476" s="33"/>
    </row>
    <row r="477" spans="2:10">
      <c r="B477" s="40" t="s">
        <v>146</v>
      </c>
      <c r="C477" s="2" t="s">
        <v>64</v>
      </c>
      <c r="D477" s="2" t="s">
        <v>69</v>
      </c>
      <c r="E477" s="4" t="s">
        <v>71</v>
      </c>
      <c r="F477" s="19">
        <f t="shared" ref="F477:I477" si="273">IF($E303="Nil",F303/365,(F303-F309)/($E303*1000))</f>
        <v>0.44578365616067078</v>
      </c>
      <c r="G477" s="19">
        <f t="shared" si="273"/>
        <v>0.49696074786862593</v>
      </c>
      <c r="H477" s="19">
        <f t="shared" si="273"/>
        <v>0.49696074786862593</v>
      </c>
      <c r="I477" s="19">
        <f t="shared" si="273"/>
        <v>0.50184829539209008</v>
      </c>
      <c r="J477" s="33"/>
    </row>
    <row r="478" spans="2:10">
      <c r="B478" s="40" t="s">
        <v>146</v>
      </c>
      <c r="C478" s="2" t="s">
        <v>70</v>
      </c>
      <c r="D478" s="2" t="s">
        <v>65</v>
      </c>
      <c r="E478" s="4" t="s">
        <v>71</v>
      </c>
      <c r="F478" s="19">
        <f t="shared" ref="F478:I478" si="274">IF($E304="Nil",F304/365,(F304-F310)/($E304*1000))</f>
        <v>0.28485186128517942</v>
      </c>
      <c r="G478" s="19">
        <f t="shared" si="274"/>
        <v>0.2911174570678719</v>
      </c>
      <c r="H478" s="19">
        <f t="shared" si="274"/>
        <v>0.2911174570678719</v>
      </c>
      <c r="I478" s="19">
        <f t="shared" si="274"/>
        <v>0.29624195608775972</v>
      </c>
      <c r="J478" s="33"/>
    </row>
    <row r="479" spans="2:10">
      <c r="B479" s="40" t="s">
        <v>146</v>
      </c>
      <c r="C479" s="2" t="s">
        <v>70</v>
      </c>
      <c r="D479" s="2" t="s">
        <v>68</v>
      </c>
      <c r="E479" s="4" t="s">
        <v>71</v>
      </c>
      <c r="F479" s="19">
        <f t="shared" ref="F479:I479" si="275">IF($E305="Nil",F305/365,(F305-F311)/($E305*1000))</f>
        <v>0.3750844265084296</v>
      </c>
      <c r="G479" s="19">
        <f t="shared" si="275"/>
        <v>0.37799022515901148</v>
      </c>
      <c r="H479" s="19">
        <f t="shared" si="275"/>
        <v>0.37799022515901148</v>
      </c>
      <c r="I479" s="19">
        <f t="shared" si="275"/>
        <v>0.40449470500670826</v>
      </c>
      <c r="J479" s="33"/>
    </row>
    <row r="480" spans="2:10" ht="13.5" thickBot="1">
      <c r="B480" s="41" t="s">
        <v>146</v>
      </c>
      <c r="C480" s="34" t="s">
        <v>70</v>
      </c>
      <c r="D480" s="34" t="s">
        <v>69</v>
      </c>
      <c r="E480" s="35" t="s">
        <v>71</v>
      </c>
      <c r="F480" s="36">
        <f t="shared" ref="F480:I480" si="276">IF($E306="Nil",F306/365,(F306-F312)/($E306*1000))</f>
        <v>0.33537728236404085</v>
      </c>
      <c r="G480" s="36">
        <f t="shared" si="276"/>
        <v>0.34338533582610592</v>
      </c>
      <c r="H480" s="36">
        <f t="shared" si="276"/>
        <v>0.34338533582610592</v>
      </c>
      <c r="I480" s="36">
        <f t="shared" si="276"/>
        <v>0.34996547948938656</v>
      </c>
      <c r="J480" s="37"/>
    </row>
    <row r="481" spans="2:10">
      <c r="B481" s="39" t="s">
        <v>148</v>
      </c>
      <c r="C481" s="30" t="s">
        <v>64</v>
      </c>
      <c r="D481" s="30" t="s">
        <v>65</v>
      </c>
      <c r="E481" s="30" t="s">
        <v>66</v>
      </c>
      <c r="F481" s="31">
        <f t="shared" ref="F481:I481" si="277">IF($E307="Nil",F307/365,(F307-F313)/($E307*1000))</f>
        <v>0.66239786654887034</v>
      </c>
      <c r="G481" s="31">
        <f t="shared" si="277"/>
        <v>0.49798650923752302</v>
      </c>
      <c r="H481" s="31">
        <f t="shared" si="277"/>
        <v>0.29482267209519852</v>
      </c>
      <c r="I481" s="31">
        <f t="shared" si="277"/>
        <v>0.26759533007392622</v>
      </c>
      <c r="J481" s="32"/>
    </row>
    <row r="482" spans="2:10">
      <c r="B482" s="40" t="s">
        <v>148</v>
      </c>
      <c r="C482" s="2" t="s">
        <v>64</v>
      </c>
      <c r="D482" s="2" t="s">
        <v>68</v>
      </c>
      <c r="E482" s="2" t="s">
        <v>66</v>
      </c>
      <c r="F482" s="19">
        <f t="shared" ref="F482:I482" si="278">IF($E308="Nil",F308/365,(F308-F314)/($E308*1000))</f>
        <v>0.65218013616017212</v>
      </c>
      <c r="G482" s="19">
        <f t="shared" si="278"/>
        <v>0.48655980596241377</v>
      </c>
      <c r="H482" s="19">
        <f t="shared" si="278"/>
        <v>0.28437721389163123</v>
      </c>
      <c r="I482" s="19">
        <f t="shared" si="278"/>
        <v>0.26326143713160255</v>
      </c>
      <c r="J482" s="33"/>
    </row>
    <row r="483" spans="2:10">
      <c r="B483" s="40" t="s">
        <v>148</v>
      </c>
      <c r="C483" s="2" t="s">
        <v>64</v>
      </c>
      <c r="D483" s="2" t="s">
        <v>69</v>
      </c>
      <c r="E483" s="2" t="s">
        <v>66</v>
      </c>
      <c r="F483" s="19">
        <f t="shared" ref="F483:I483" si="279">IF($E309="Nil",F309/365,(F309-F315)/($E309*1000))</f>
        <v>0.69767014388143711</v>
      </c>
      <c r="G483" s="19">
        <f t="shared" si="279"/>
        <v>0.52451042773463163</v>
      </c>
      <c r="H483" s="19">
        <f t="shared" si="279"/>
        <v>0.310538744175964</v>
      </c>
      <c r="I483" s="19">
        <f t="shared" si="279"/>
        <v>0.28167982260817032</v>
      </c>
      <c r="J483" s="33"/>
    </row>
    <row r="484" spans="2:10">
      <c r="B484" s="40" t="s">
        <v>148</v>
      </c>
      <c r="C484" s="2" t="s">
        <v>70</v>
      </c>
      <c r="D484" s="2" t="s">
        <v>65</v>
      </c>
      <c r="E484" s="2" t="s">
        <v>66</v>
      </c>
      <c r="F484" s="19">
        <f t="shared" ref="F484:I484" si="280">IF($E310="Nil",F310/365,(F310-F316)/($E310*1000))</f>
        <v>0.16982768008893454</v>
      </c>
      <c r="G484" s="19">
        <f t="shared" si="280"/>
        <v>0.12478609176189122</v>
      </c>
      <c r="H484" s="19">
        <f t="shared" si="280"/>
        <v>7.379064105606889E-2</v>
      </c>
      <c r="I484" s="19">
        <f t="shared" si="280"/>
        <v>6.7649847186744258E-2</v>
      </c>
      <c r="J484" s="33"/>
    </row>
    <row r="485" spans="2:10">
      <c r="B485" s="40" t="s">
        <v>148</v>
      </c>
      <c r="C485" s="2" t="s">
        <v>70</v>
      </c>
      <c r="D485" s="2" t="s">
        <v>68</v>
      </c>
      <c r="E485" s="2" t="s">
        <v>66</v>
      </c>
      <c r="F485" s="19">
        <f t="shared" ref="F485:I485" si="281">IF($E311="Nil",F311/365,(F311-F317)/($E311*1000))</f>
        <v>0.17472343211081967</v>
      </c>
      <c r="G485" s="19">
        <f t="shared" si="281"/>
        <v>0.12716029160220113</v>
      </c>
      <c r="H485" s="19">
        <f t="shared" si="281"/>
        <v>7.2484001070870441E-2</v>
      </c>
      <c r="I485" s="19">
        <f t="shared" si="281"/>
        <v>6.5458606714011297E-2</v>
      </c>
      <c r="J485" s="33"/>
    </row>
    <row r="486" spans="2:10">
      <c r="B486" s="40" t="s">
        <v>148</v>
      </c>
      <c r="C486" s="2" t="s">
        <v>70</v>
      </c>
      <c r="D486" s="2" t="s">
        <v>69</v>
      </c>
      <c r="E486" s="2" t="s">
        <v>66</v>
      </c>
      <c r="F486" s="19">
        <f t="shared" ref="F486:I486" si="282">IF($E312="Nil",F312/365,(F312-F318)/($E312*1000))</f>
        <v>0.17886864571161198</v>
      </c>
      <c r="G486" s="19">
        <f t="shared" si="282"/>
        <v>0.13143169955509074</v>
      </c>
      <c r="H486" s="19">
        <f t="shared" si="282"/>
        <v>7.772476273571341E-2</v>
      </c>
      <c r="I486" s="19">
        <f t="shared" si="282"/>
        <v>7.1205476943742227E-2</v>
      </c>
      <c r="J486" s="33"/>
    </row>
    <row r="487" spans="2:10">
      <c r="B487" s="40" t="s">
        <v>148</v>
      </c>
      <c r="C487" s="2" t="s">
        <v>64</v>
      </c>
      <c r="D487" s="2" t="s">
        <v>65</v>
      </c>
      <c r="E487" s="4" t="s">
        <v>71</v>
      </c>
      <c r="F487" s="19">
        <f t="shared" ref="F487:I487" si="283">IF($E313="Nil",F313/365,(F313-F319)/($E313*1000))</f>
        <v>0.45768024488919024</v>
      </c>
      <c r="G487" s="19">
        <f t="shared" si="283"/>
        <v>0.50307122972929963</v>
      </c>
      <c r="H487" s="19">
        <f t="shared" si="283"/>
        <v>0.50307122972929963</v>
      </c>
      <c r="I487" s="19">
        <f t="shared" si="283"/>
        <v>0.50708709946200192</v>
      </c>
      <c r="J487" s="33"/>
    </row>
    <row r="488" spans="2:10">
      <c r="B488" s="40" t="s">
        <v>148</v>
      </c>
      <c r="C488" s="2" t="s">
        <v>64</v>
      </c>
      <c r="D488" s="2" t="s">
        <v>68</v>
      </c>
      <c r="E488" s="4" t="s">
        <v>71</v>
      </c>
      <c r="F488" s="19">
        <f t="shared" ref="F488:I488" si="284">IF($E314="Nil",F314/365,(F314-F320)/($E314*1000))</f>
        <v>0.50824663144636573</v>
      </c>
      <c r="G488" s="19">
        <f t="shared" si="284"/>
        <v>0.55434827154606781</v>
      </c>
      <c r="H488" s="19">
        <f t="shared" si="284"/>
        <v>0.55434827154606781</v>
      </c>
      <c r="I488" s="19">
        <f t="shared" si="284"/>
        <v>0.57638338370025255</v>
      </c>
      <c r="J488" s="33"/>
    </row>
    <row r="489" spans="2:10">
      <c r="B489" s="40" t="s">
        <v>148</v>
      </c>
      <c r="C489" s="2" t="s">
        <v>64</v>
      </c>
      <c r="D489" s="2" t="s">
        <v>69</v>
      </c>
      <c r="E489" s="4" t="s">
        <v>71</v>
      </c>
      <c r="F489" s="19">
        <f t="shared" ref="F489:I489" si="285">IF($E315="Nil",F315/365,(F315-F321)/($E315*1000))</f>
        <v>0.51779061862626241</v>
      </c>
      <c r="G489" s="19">
        <f t="shared" si="285"/>
        <v>0.56703996488238295</v>
      </c>
      <c r="H489" s="19">
        <f t="shared" si="285"/>
        <v>0.56703996488238295</v>
      </c>
      <c r="I489" s="19">
        <f t="shared" si="285"/>
        <v>0.57230056873392809</v>
      </c>
      <c r="J489" s="33"/>
    </row>
    <row r="490" spans="2:10">
      <c r="B490" s="40" t="s">
        <v>148</v>
      </c>
      <c r="C490" s="2" t="s">
        <v>70</v>
      </c>
      <c r="D490" s="2" t="s">
        <v>65</v>
      </c>
      <c r="E490" s="4" t="s">
        <v>71</v>
      </c>
      <c r="F490" s="19">
        <f t="shared" ref="F490:I490" si="286">IF($E316="Nil",F316/365,(F316-F322)/($E316*1000))</f>
        <v>0.28485186128517942</v>
      </c>
      <c r="G490" s="19">
        <f t="shared" si="286"/>
        <v>0.2911174570678719</v>
      </c>
      <c r="H490" s="19">
        <f t="shared" si="286"/>
        <v>0.2911174570678719</v>
      </c>
      <c r="I490" s="19">
        <f t="shared" si="286"/>
        <v>0.29625080573911428</v>
      </c>
      <c r="J490" s="33"/>
    </row>
    <row r="491" spans="2:10">
      <c r="B491" s="40" t="s">
        <v>148</v>
      </c>
      <c r="C491" s="2" t="s">
        <v>70</v>
      </c>
      <c r="D491" s="2" t="s">
        <v>68</v>
      </c>
      <c r="E491" s="4" t="s">
        <v>71</v>
      </c>
      <c r="F491" s="19">
        <f t="shared" ref="F491:I491" si="287">IF($E317="Nil",F317/365,(F317-F323)/($E317*1000))</f>
        <v>0.3750844265084296</v>
      </c>
      <c r="G491" s="19">
        <f t="shared" si="287"/>
        <v>0.37799022515901148</v>
      </c>
      <c r="H491" s="19">
        <f t="shared" si="287"/>
        <v>0.37799022515901148</v>
      </c>
      <c r="I491" s="19">
        <f t="shared" si="287"/>
        <v>0.40452516356037771</v>
      </c>
      <c r="J491" s="33"/>
    </row>
    <row r="492" spans="2:10" ht="13.5" thickBot="1">
      <c r="B492" s="41" t="s">
        <v>148</v>
      </c>
      <c r="C492" s="34" t="s">
        <v>70</v>
      </c>
      <c r="D492" s="34" t="s">
        <v>69</v>
      </c>
      <c r="E492" s="35" t="s">
        <v>71</v>
      </c>
      <c r="F492" s="36">
        <f t="shared" ref="F492:I492" si="288">IF($E318="Nil",F318/365,(F318-F324)/($E318*1000))</f>
        <v>0.33537728236404085</v>
      </c>
      <c r="G492" s="36">
        <f t="shared" si="288"/>
        <v>0.34338533582610592</v>
      </c>
      <c r="H492" s="36">
        <f t="shared" si="288"/>
        <v>0.34338533582610592</v>
      </c>
      <c r="I492" s="36">
        <f t="shared" si="288"/>
        <v>0.3499751344443493</v>
      </c>
      <c r="J492" s="37"/>
    </row>
    <row r="493" spans="2:10">
      <c r="B493" s="39" t="s">
        <v>150</v>
      </c>
      <c r="C493" s="30" t="s">
        <v>64</v>
      </c>
      <c r="D493" s="30" t="s">
        <v>65</v>
      </c>
      <c r="E493" s="30" t="s">
        <v>66</v>
      </c>
      <c r="F493" s="31">
        <f t="shared" ref="F493:I493" si="289">IF($E319="Nil",F319/365,(F319-F325)/($E319*1000))</f>
        <v>0.67262430711511467</v>
      </c>
      <c r="G493" s="31">
        <f t="shared" si="289"/>
        <v>0.50208980845785389</v>
      </c>
      <c r="H493" s="31">
        <f t="shared" si="289"/>
        <v>0.29607502302748301</v>
      </c>
      <c r="I493" s="31">
        <f t="shared" si="289"/>
        <v>0.26852310127521717</v>
      </c>
      <c r="J493" s="32"/>
    </row>
    <row r="494" spans="2:10">
      <c r="B494" s="40" t="s">
        <v>150</v>
      </c>
      <c r="C494" s="2" t="s">
        <v>64</v>
      </c>
      <c r="D494" s="2" t="s">
        <v>68</v>
      </c>
      <c r="E494" s="2" t="s">
        <v>66</v>
      </c>
      <c r="F494" s="19">
        <f t="shared" ref="F494:I494" si="290">IF($E320="Nil",F320/365,(F320-F326)/($E320*1000))</f>
        <v>0.66223854928750825</v>
      </c>
      <c r="G494" s="19">
        <f t="shared" si="290"/>
        <v>0.49052458294954332</v>
      </c>
      <c r="H494" s="19">
        <f t="shared" si="290"/>
        <v>0.2855048131268485</v>
      </c>
      <c r="I494" s="19">
        <f t="shared" si="290"/>
        <v>0.26418634036866229</v>
      </c>
      <c r="J494" s="33"/>
    </row>
    <row r="495" spans="2:10">
      <c r="B495" s="40" t="s">
        <v>150</v>
      </c>
      <c r="C495" s="2" t="s">
        <v>64</v>
      </c>
      <c r="D495" s="2" t="s">
        <v>69</v>
      </c>
      <c r="E495" s="2" t="s">
        <v>66</v>
      </c>
      <c r="F495" s="19">
        <f t="shared" ref="F495:I495" si="291">IF($E321="Nil",F321/365,(F321-F327)/($E321*1000))</f>
        <v>0.70843971696440922</v>
      </c>
      <c r="G495" s="19">
        <f t="shared" si="291"/>
        <v>0.52883187671151044</v>
      </c>
      <c r="H495" s="19">
        <f t="shared" si="291"/>
        <v>0.31185757038109635</v>
      </c>
      <c r="I495" s="19">
        <f t="shared" si="291"/>
        <v>0.28265962986929766</v>
      </c>
      <c r="J495" s="33"/>
    </row>
    <row r="496" spans="2:10">
      <c r="B496" s="40" t="s">
        <v>150</v>
      </c>
      <c r="C496" s="2" t="s">
        <v>70</v>
      </c>
      <c r="D496" s="2" t="s">
        <v>65</v>
      </c>
      <c r="E496" s="2" t="s">
        <v>66</v>
      </c>
      <c r="F496" s="19">
        <f t="shared" ref="F496:I496" si="292">IF($E322="Nil",F322/365,(F322-F328)/($E322*1000))</f>
        <v>0.17079667123479983</v>
      </c>
      <c r="G496" s="19">
        <f t="shared" si="292"/>
        <v>0.12531307558950913</v>
      </c>
      <c r="H496" s="19">
        <f t="shared" si="292"/>
        <v>7.4317624883686803E-2</v>
      </c>
      <c r="I496" s="19">
        <f t="shared" si="292"/>
        <v>6.8174717638034038E-2</v>
      </c>
      <c r="J496" s="33"/>
    </row>
    <row r="497" spans="2:10">
      <c r="B497" s="40" t="s">
        <v>150</v>
      </c>
      <c r="C497" s="2" t="s">
        <v>70</v>
      </c>
      <c r="D497" s="2" t="s">
        <v>68</v>
      </c>
      <c r="E497" s="2" t="s">
        <v>66</v>
      </c>
      <c r="F497" s="19">
        <f t="shared" ref="F497:I497" si="293">IF($E323="Nil",F323/365,(F323-F329)/($E323*1000))</f>
        <v>0.17552217055358169</v>
      </c>
      <c r="G497" s="19">
        <f t="shared" si="293"/>
        <v>0.12747029203399507</v>
      </c>
      <c r="H497" s="19">
        <f t="shared" si="293"/>
        <v>7.2794001502664338E-2</v>
      </c>
      <c r="I497" s="19">
        <f t="shared" si="293"/>
        <v>6.5767503127843199E-2</v>
      </c>
      <c r="J497" s="33"/>
    </row>
    <row r="498" spans="2:10">
      <c r="B498" s="40" t="s">
        <v>150</v>
      </c>
      <c r="C498" s="2" t="s">
        <v>70</v>
      </c>
      <c r="D498" s="2" t="s">
        <v>69</v>
      </c>
      <c r="E498" s="2" t="s">
        <v>66</v>
      </c>
      <c r="F498" s="19">
        <f t="shared" ref="F498:I498" si="294">IF($E324="Nil",F324/365,(F324-F330)/($E324*1000))</f>
        <v>0.17988989592939239</v>
      </c>
      <c r="G498" s="19">
        <f t="shared" si="294"/>
        <v>0.13198710437072608</v>
      </c>
      <c r="H498" s="19">
        <f t="shared" si="294"/>
        <v>7.8280167551348742E-2</v>
      </c>
      <c r="I498" s="19">
        <f t="shared" si="294"/>
        <v>7.175868308832356E-2</v>
      </c>
      <c r="J498" s="33"/>
    </row>
    <row r="499" spans="2:10">
      <c r="B499" s="40" t="s">
        <v>150</v>
      </c>
      <c r="C499" s="2" t="s">
        <v>64</v>
      </c>
      <c r="D499" s="2" t="s">
        <v>65</v>
      </c>
      <c r="E499" s="4" t="s">
        <v>71</v>
      </c>
      <c r="F499" s="19">
        <f t="shared" ref="F499:I499" si="295">IF($E325="Nil",F325/365,(F325-F331)/($E325*1000))</f>
        <v>0.49146368148775327</v>
      </c>
      <c r="G499" s="19">
        <f t="shared" si="295"/>
        <v>0.53965202095067366</v>
      </c>
      <c r="H499" s="19">
        <f t="shared" si="295"/>
        <v>0.53965202095067366</v>
      </c>
      <c r="I499" s="19">
        <f t="shared" si="295"/>
        <v>0.54376615465300948</v>
      </c>
      <c r="J499" s="33"/>
    </row>
    <row r="500" spans="2:10">
      <c r="B500" s="40" t="s">
        <v>150</v>
      </c>
      <c r="C500" s="2" t="s">
        <v>64</v>
      </c>
      <c r="D500" s="2" t="s">
        <v>68</v>
      </c>
      <c r="E500" s="4" t="s">
        <v>71</v>
      </c>
      <c r="F500" s="19">
        <f t="shared" ref="F500:I500" si="296">IF($E326="Nil",F326/365,(F326-F332)/($E326*1000))</f>
        <v>0.54186454360666314</v>
      </c>
      <c r="G500" s="19">
        <f t="shared" si="296"/>
        <v>0.59074983248396939</v>
      </c>
      <c r="H500" s="19">
        <f t="shared" si="296"/>
        <v>0.59074983248396939</v>
      </c>
      <c r="I500" s="19">
        <f t="shared" si="296"/>
        <v>0.61286916746184206</v>
      </c>
      <c r="J500" s="33"/>
    </row>
    <row r="501" spans="2:10">
      <c r="B501" s="40" t="s">
        <v>150</v>
      </c>
      <c r="C501" s="2" t="s">
        <v>64</v>
      </c>
      <c r="D501" s="2" t="s">
        <v>69</v>
      </c>
      <c r="E501" s="4" t="s">
        <v>71</v>
      </c>
      <c r="F501" s="19">
        <f t="shared" ref="F501:I501" si="297">IF($E327="Nil",F327/365,(F327-F333)/($E327*1000))</f>
        <v>0.55339721108956286</v>
      </c>
      <c r="G501" s="19">
        <f t="shared" si="297"/>
        <v>0.60559487391907763</v>
      </c>
      <c r="H501" s="19">
        <f t="shared" si="297"/>
        <v>0.60559487391907763</v>
      </c>
      <c r="I501" s="19">
        <f t="shared" si="297"/>
        <v>0.61093473658305908</v>
      </c>
      <c r="J501" s="33"/>
    </row>
    <row r="502" spans="2:10">
      <c r="B502" s="40" t="s">
        <v>150</v>
      </c>
      <c r="C502" s="2" t="s">
        <v>70</v>
      </c>
      <c r="D502" s="2" t="s">
        <v>65</v>
      </c>
      <c r="E502" s="4" t="s">
        <v>71</v>
      </c>
      <c r="F502" s="19">
        <f t="shared" ref="F502:I502" si="298">IF($E328="Nil",F328/365,(F328-F334)/($E328*1000))</f>
        <v>0.28485186128517942</v>
      </c>
      <c r="G502" s="19">
        <f t="shared" si="298"/>
        <v>0.2911174570678719</v>
      </c>
      <c r="H502" s="19">
        <f t="shared" si="298"/>
        <v>0.2911174570678719</v>
      </c>
      <c r="I502" s="19">
        <f t="shared" si="298"/>
        <v>0.29622731485296344</v>
      </c>
      <c r="J502" s="33"/>
    </row>
    <row r="503" spans="2:10">
      <c r="B503" s="40" t="s">
        <v>150</v>
      </c>
      <c r="C503" s="2" t="s">
        <v>70</v>
      </c>
      <c r="D503" s="2" t="s">
        <v>68</v>
      </c>
      <c r="E503" s="4" t="s">
        <v>71</v>
      </c>
      <c r="F503" s="19">
        <f t="shared" ref="F503:I503" si="299">IF($E329="Nil",F329/365,(F329-F335)/($E329*1000))</f>
        <v>0.3750844265084296</v>
      </c>
      <c r="G503" s="19">
        <f t="shared" si="299"/>
        <v>0.37799022515901148</v>
      </c>
      <c r="H503" s="19">
        <f t="shared" si="299"/>
        <v>0.37799022515901148</v>
      </c>
      <c r="I503" s="19">
        <f t="shared" si="299"/>
        <v>0.40450676578840783</v>
      </c>
      <c r="J503" s="33"/>
    </row>
    <row r="504" spans="2:10" ht="13.5" thickBot="1">
      <c r="B504" s="41" t="s">
        <v>150</v>
      </c>
      <c r="C504" s="34" t="s">
        <v>70</v>
      </c>
      <c r="D504" s="34" t="s">
        <v>69</v>
      </c>
      <c r="E504" s="35" t="s">
        <v>71</v>
      </c>
      <c r="F504" s="36">
        <f t="shared" ref="F504:I504" si="300">IF($E330="Nil",F330/365,(F330-F336)/($E330*1000))</f>
        <v>0.33537728236404085</v>
      </c>
      <c r="G504" s="36">
        <f t="shared" si="300"/>
        <v>0.34338533582610592</v>
      </c>
      <c r="H504" s="36">
        <f t="shared" si="300"/>
        <v>0.34338533582610592</v>
      </c>
      <c r="I504" s="36">
        <f t="shared" si="300"/>
        <v>0.34994950435458422</v>
      </c>
      <c r="J504" s="37"/>
    </row>
    <row r="505" spans="2:10">
      <c r="B505" s="39" t="s">
        <v>152</v>
      </c>
      <c r="C505" s="30" t="s">
        <v>64</v>
      </c>
      <c r="D505" s="30" t="s">
        <v>65</v>
      </c>
      <c r="E505" s="30" t="s">
        <v>66</v>
      </c>
      <c r="F505" s="31">
        <f t="shared" ref="F505:I505" si="301">IF($E331="Nil",F331/365,(F331-F337)/($E331*1000))</f>
        <v>0.67130668339270549</v>
      </c>
      <c r="G505" s="31">
        <f t="shared" si="301"/>
        <v>0.50187424961166383</v>
      </c>
      <c r="H505" s="31">
        <f t="shared" si="301"/>
        <v>0.29947651496550837</v>
      </c>
      <c r="I505" s="31">
        <f t="shared" si="301"/>
        <v>0.27184883920865871</v>
      </c>
      <c r="J505" s="32"/>
    </row>
    <row r="506" spans="2:10">
      <c r="B506" s="40" t="s">
        <v>152</v>
      </c>
      <c r="C506" s="2" t="s">
        <v>64</v>
      </c>
      <c r="D506" s="2" t="s">
        <v>68</v>
      </c>
      <c r="E506" s="2" t="s">
        <v>66</v>
      </c>
      <c r="F506" s="19">
        <f t="shared" ref="F506:I506" si="302">IF($E332="Nil",F332/365,(F332-F338)/($E332*1000))</f>
        <v>0.66102623397853599</v>
      </c>
      <c r="G506" s="19">
        <f t="shared" si="302"/>
        <v>0.49040913012636406</v>
      </c>
      <c r="H506" s="19">
        <f t="shared" si="302"/>
        <v>0.28898894129034575</v>
      </c>
      <c r="I506" s="19">
        <f t="shared" si="302"/>
        <v>0.26749782012907947</v>
      </c>
      <c r="J506" s="33"/>
    </row>
    <row r="507" spans="2:10">
      <c r="B507" s="40" t="s">
        <v>152</v>
      </c>
      <c r="C507" s="2" t="s">
        <v>64</v>
      </c>
      <c r="D507" s="2" t="s">
        <v>69</v>
      </c>
      <c r="E507" s="2" t="s">
        <v>66</v>
      </c>
      <c r="F507" s="19">
        <f t="shared" ref="F507:I507" si="303">IF($E333="Nil",F333/365,(F333-F339)/($E333*1000))</f>
        <v>0.70705835819178253</v>
      </c>
      <c r="G507" s="19">
        <f t="shared" si="303"/>
        <v>0.5286098841339586</v>
      </c>
      <c r="H507" s="19">
        <f t="shared" si="303"/>
        <v>0.31544504829432135</v>
      </c>
      <c r="I507" s="19">
        <f t="shared" si="303"/>
        <v>0.2861701675995969</v>
      </c>
      <c r="J507" s="33"/>
    </row>
    <row r="508" spans="2:10">
      <c r="B508" s="40" t="s">
        <v>152</v>
      </c>
      <c r="C508" s="2" t="s">
        <v>70</v>
      </c>
      <c r="D508" s="2" t="s">
        <v>65</v>
      </c>
      <c r="E508" s="2" t="s">
        <v>66</v>
      </c>
      <c r="F508" s="19">
        <f t="shared" ref="F508:I508" si="304">IF($E334="Nil",F334/365,(F334-F340)/($E334*1000))</f>
        <v>0.17171611160289771</v>
      </c>
      <c r="G508" s="19">
        <f t="shared" si="304"/>
        <v>0.12812724363946909</v>
      </c>
      <c r="H508" s="19">
        <f t="shared" si="304"/>
        <v>7.7131792933646776E-2</v>
      </c>
      <c r="I508" s="19">
        <f t="shared" si="304"/>
        <v>7.0977437865495221E-2</v>
      </c>
      <c r="J508" s="33"/>
    </row>
    <row r="509" spans="2:10">
      <c r="B509" s="40" t="s">
        <v>152</v>
      </c>
      <c r="C509" s="2" t="s">
        <v>70</v>
      </c>
      <c r="D509" s="2" t="s">
        <v>68</v>
      </c>
      <c r="E509" s="2" t="s">
        <v>66</v>
      </c>
      <c r="F509" s="19">
        <f t="shared" ref="F509:I509" si="305">IF($E335="Nil",F335/365,(F335-F341)/($E335*1000))</f>
        <v>0.1767728464694106</v>
      </c>
      <c r="G509" s="19">
        <f t="shared" si="305"/>
        <v>0.13097226181368254</v>
      </c>
      <c r="H509" s="19">
        <f t="shared" si="305"/>
        <v>7.6295971282351868E-2</v>
      </c>
      <c r="I509" s="19">
        <f t="shared" si="305"/>
        <v>6.9256700704714097E-2</v>
      </c>
      <c r="J509" s="33"/>
    </row>
    <row r="510" spans="2:10">
      <c r="B510" s="40" t="s">
        <v>152</v>
      </c>
      <c r="C510" s="2" t="s">
        <v>70</v>
      </c>
      <c r="D510" s="2" t="s">
        <v>69</v>
      </c>
      <c r="E510" s="2" t="s">
        <v>66</v>
      </c>
      <c r="F510" s="19">
        <f t="shared" ref="F510:I510" si="306">IF($E336="Nil",F336/365,(F336-F342)/($E336*1000))</f>
        <v>0.18085892302542186</v>
      </c>
      <c r="G510" s="19">
        <f t="shared" si="306"/>
        <v>0.13495304450976214</v>
      </c>
      <c r="H510" s="19">
        <f t="shared" si="306"/>
        <v>8.1246107690384775E-2</v>
      </c>
      <c r="I510" s="19">
        <f t="shared" si="306"/>
        <v>7.4712707557498273E-2</v>
      </c>
      <c r="J510" s="33"/>
    </row>
    <row r="511" spans="2:10">
      <c r="B511" s="40" t="s">
        <v>152</v>
      </c>
      <c r="C511" s="2" t="s">
        <v>64</v>
      </c>
      <c r="D511" s="2" t="s">
        <v>65</v>
      </c>
      <c r="E511" s="4" t="s">
        <v>71</v>
      </c>
      <c r="F511" s="19">
        <f t="shared" ref="F511:I511" si="307">IF($E337="Nil",F337/365,(F337-F343)/($E337*1000))</f>
        <v>0.52643061427289006</v>
      </c>
      <c r="G511" s="19">
        <f t="shared" si="307"/>
        <v>0.5827958364794118</v>
      </c>
      <c r="H511" s="19">
        <f t="shared" si="307"/>
        <v>0.5827958364794118</v>
      </c>
      <c r="I511" s="19">
        <f t="shared" si="307"/>
        <v>0.58697346718672971</v>
      </c>
      <c r="J511" s="33"/>
    </row>
    <row r="512" spans="2:10">
      <c r="B512" s="40" t="s">
        <v>152</v>
      </c>
      <c r="C512" s="2" t="s">
        <v>64</v>
      </c>
      <c r="D512" s="2" t="s">
        <v>68</v>
      </c>
      <c r="E512" s="4" t="s">
        <v>71</v>
      </c>
      <c r="F512" s="19">
        <f t="shared" ref="F512:I512" si="308">IF($E338="Nil",F338/365,(F338-F344)/($E338*1000))</f>
        <v>0.57666015332671627</v>
      </c>
      <c r="G512" s="19">
        <f t="shared" si="308"/>
        <v>0.63368226170778863</v>
      </c>
      <c r="H512" s="19">
        <f t="shared" si="308"/>
        <v>0.63368226170778863</v>
      </c>
      <c r="I512" s="19">
        <f t="shared" si="308"/>
        <v>0.65584581277911724</v>
      </c>
      <c r="J512" s="33"/>
    </row>
    <row r="513" spans="2:10">
      <c r="B513" s="40" t="s">
        <v>152</v>
      </c>
      <c r="C513" s="2" t="s">
        <v>64</v>
      </c>
      <c r="D513" s="2" t="s">
        <v>69</v>
      </c>
      <c r="E513" s="4" t="s">
        <v>71</v>
      </c>
      <c r="F513" s="19">
        <f t="shared" ref="F513:I513" si="309">IF($E339="Nil",F339/365,(F339-F345)/($E339*1000))</f>
        <v>0.59025116825699175</v>
      </c>
      <c r="G513" s="19">
        <f t="shared" si="309"/>
        <v>0.6510669872241206</v>
      </c>
      <c r="H513" s="19">
        <f t="shared" si="309"/>
        <v>0.6510669872241206</v>
      </c>
      <c r="I513" s="19">
        <f t="shared" si="309"/>
        <v>0.6564469937311106</v>
      </c>
      <c r="J513" s="33"/>
    </row>
    <row r="514" spans="2:10">
      <c r="B514" s="40" t="s">
        <v>152</v>
      </c>
      <c r="C514" s="2" t="s">
        <v>70</v>
      </c>
      <c r="D514" s="2" t="s">
        <v>65</v>
      </c>
      <c r="E514" s="4" t="s">
        <v>71</v>
      </c>
      <c r="F514" s="19">
        <f t="shared" ref="F514:I514" si="310">IF($E340="Nil",F340/365,(F340-F346)/($E340*1000))</f>
        <v>0.28485186128517942</v>
      </c>
      <c r="G514" s="19">
        <f t="shared" si="310"/>
        <v>0.2911174570678719</v>
      </c>
      <c r="H514" s="19">
        <f t="shared" si="310"/>
        <v>0.2911174570678719</v>
      </c>
      <c r="I514" s="19">
        <f t="shared" si="310"/>
        <v>0.29610719896959625</v>
      </c>
      <c r="J514" s="33"/>
    </row>
    <row r="515" spans="2:10">
      <c r="B515" s="40" t="s">
        <v>152</v>
      </c>
      <c r="C515" s="2" t="s">
        <v>70</v>
      </c>
      <c r="D515" s="2" t="s">
        <v>68</v>
      </c>
      <c r="E515" s="4" t="s">
        <v>71</v>
      </c>
      <c r="F515" s="19">
        <f t="shared" ref="F515:I515" si="311">IF($E341="Nil",F341/365,(F341-F347)/($E341*1000))</f>
        <v>0.3750844265084296</v>
      </c>
      <c r="G515" s="19">
        <f t="shared" si="311"/>
        <v>0.37799022515901148</v>
      </c>
      <c r="H515" s="19">
        <f t="shared" si="311"/>
        <v>0.37799022515901148</v>
      </c>
      <c r="I515" s="19">
        <f t="shared" si="311"/>
        <v>0.40430881100990329</v>
      </c>
      <c r="J515" s="33"/>
    </row>
    <row r="516" spans="2:10" ht="13.5" thickBot="1">
      <c r="B516" s="41" t="s">
        <v>152</v>
      </c>
      <c r="C516" s="34" t="s">
        <v>70</v>
      </c>
      <c r="D516" s="34" t="s">
        <v>69</v>
      </c>
      <c r="E516" s="35" t="s">
        <v>71</v>
      </c>
      <c r="F516" s="36">
        <f t="shared" ref="F516:I516" si="312">IF($E342="Nil",F342/365,(F342-F348)/($E342*1000))</f>
        <v>0.33537728236404085</v>
      </c>
      <c r="G516" s="36">
        <f t="shared" si="312"/>
        <v>0.34338533582610592</v>
      </c>
      <c r="H516" s="36">
        <f t="shared" si="312"/>
        <v>0.34338533582610592</v>
      </c>
      <c r="I516" s="36">
        <f t="shared" si="312"/>
        <v>0.34981837120690301</v>
      </c>
      <c r="J516" s="37"/>
    </row>
    <row r="517" spans="2:10">
      <c r="B517" s="39" t="s">
        <v>154</v>
      </c>
      <c r="C517" s="30" t="s">
        <v>64</v>
      </c>
      <c r="D517" s="30" t="s">
        <v>65</v>
      </c>
      <c r="E517" s="30" t="s">
        <v>66</v>
      </c>
      <c r="F517" s="31">
        <f>IF($E343="Nil",F343/365,(F343-F349)/($E343*1000))</f>
        <v>0.67399395626488501</v>
      </c>
      <c r="G517" s="31">
        <f t="shared" ref="G517:I517" si="313">IF($E343="Nil",G343/365,(G343-G349)/($E343*1000))</f>
        <v>0.50680867445058009</v>
      </c>
      <c r="H517" s="31">
        <f t="shared" si="313"/>
        <v>0.30222807296853732</v>
      </c>
      <c r="I517" s="31">
        <f t="shared" si="313"/>
        <v>0.27448154991331386</v>
      </c>
      <c r="J517" s="32"/>
    </row>
    <row r="518" spans="2:10">
      <c r="B518" s="40" t="s">
        <v>154</v>
      </c>
      <c r="C518" s="2" t="s">
        <v>64</v>
      </c>
      <c r="D518" s="2" t="s">
        <v>68</v>
      </c>
      <c r="E518" s="2" t="s">
        <v>66</v>
      </c>
      <c r="F518" s="19">
        <f t="shared" ref="F518:I518" si="314">IF($E344="Nil",F344/365,(F344-F350)/($E344*1000))</f>
        <v>0.66364227016523247</v>
      </c>
      <c r="G518" s="19">
        <f t="shared" si="314"/>
        <v>0.49526120352548114</v>
      </c>
      <c r="H518" s="19">
        <f t="shared" si="314"/>
        <v>0.29166869072572604</v>
      </c>
      <c r="I518" s="19">
        <f t="shared" si="314"/>
        <v>0.27011665621474978</v>
      </c>
      <c r="J518" s="33"/>
    </row>
    <row r="519" spans="2:10">
      <c r="B519" s="40" t="s">
        <v>154</v>
      </c>
      <c r="C519" s="2" t="s">
        <v>64</v>
      </c>
      <c r="D519" s="2" t="s">
        <v>69</v>
      </c>
      <c r="E519" s="2" t="s">
        <v>66</v>
      </c>
      <c r="F519" s="19">
        <f t="shared" ref="F519:I519" si="315">IF($E345="Nil",F345/365,(F345-F351)/($E345*1000))</f>
        <v>0.70988633610139606</v>
      </c>
      <c r="G519" s="19">
        <f t="shared" si="315"/>
        <v>0.53380743659472574</v>
      </c>
      <c r="H519" s="19">
        <f t="shared" si="315"/>
        <v>0.31834361028577152</v>
      </c>
      <c r="I519" s="19">
        <f t="shared" si="315"/>
        <v>0.28894019997202386</v>
      </c>
      <c r="J519" s="33"/>
    </row>
    <row r="520" spans="2:10">
      <c r="B520" s="40" t="s">
        <v>154</v>
      </c>
      <c r="C520" s="2" t="s">
        <v>70</v>
      </c>
      <c r="D520" s="2" t="s">
        <v>65</v>
      </c>
      <c r="E520" s="2" t="s">
        <v>66</v>
      </c>
      <c r="F520" s="19">
        <f t="shared" ref="F520:I520" si="316">IF($E346="Nil",F346/365,(F346-F352)/($E346*1000))</f>
        <v>0.17139923110877889</v>
      </c>
      <c r="G520" s="19">
        <f t="shared" si="316"/>
        <v>0.12763547343811757</v>
      </c>
      <c r="H520" s="19">
        <f t="shared" si="316"/>
        <v>7.664002273229524E-2</v>
      </c>
      <c r="I520" s="19">
        <f t="shared" si="316"/>
        <v>7.048768711964537E-2</v>
      </c>
      <c r="J520" s="33"/>
    </row>
    <row r="521" spans="2:10">
      <c r="B521" s="40" t="s">
        <v>154</v>
      </c>
      <c r="C521" s="2" t="s">
        <v>70</v>
      </c>
      <c r="D521" s="2" t="s">
        <v>68</v>
      </c>
      <c r="E521" s="2" t="s">
        <v>66</v>
      </c>
      <c r="F521" s="19">
        <f t="shared" ref="F521:I521" si="317">IF($E347="Nil",F347/365,(F347-F353)/($E347*1000))</f>
        <v>0.1757577555920096</v>
      </c>
      <c r="G521" s="19">
        <f t="shared" si="317"/>
        <v>0.12964486722692112</v>
      </c>
      <c r="H521" s="19">
        <f t="shared" si="317"/>
        <v>7.49685766955904E-2</v>
      </c>
      <c r="I521" s="19">
        <f t="shared" si="317"/>
        <v>6.7934210246712909E-2</v>
      </c>
      <c r="J521" s="33"/>
    </row>
    <row r="522" spans="2:10">
      <c r="B522" s="40" t="s">
        <v>154</v>
      </c>
      <c r="C522" s="2" t="s">
        <v>70</v>
      </c>
      <c r="D522" s="2" t="s">
        <v>69</v>
      </c>
      <c r="E522" s="2" t="s">
        <v>66</v>
      </c>
      <c r="F522" s="19">
        <f t="shared" ref="F522:I522" si="318">IF($E348="Nil",F348/365,(F348-F354)/($E348*1000))</f>
        <v>0.18052495271515628</v>
      </c>
      <c r="G522" s="19">
        <f t="shared" si="318"/>
        <v>0.13443475244138653</v>
      </c>
      <c r="H522" s="19">
        <f t="shared" si="318"/>
        <v>8.0727815622009161E-2</v>
      </c>
      <c r="I522" s="19">
        <f t="shared" si="318"/>
        <v>7.4196518157333996E-2</v>
      </c>
      <c r="J522" s="33"/>
    </row>
    <row r="523" spans="2:10">
      <c r="B523" s="40" t="s">
        <v>154</v>
      </c>
      <c r="C523" s="2" t="s">
        <v>64</v>
      </c>
      <c r="D523" s="2" t="s">
        <v>65</v>
      </c>
      <c r="E523" s="4" t="s">
        <v>71</v>
      </c>
      <c r="F523" s="19">
        <f t="shared" ref="F523:I523" si="319">IF($E349="Nil",F349/365,(F349-F355)/($E349*1000))</f>
        <v>0.49167886261258475</v>
      </c>
      <c r="G523" s="19">
        <f t="shared" si="319"/>
        <v>0.53825334363926813</v>
      </c>
      <c r="H523" s="19">
        <f t="shared" si="319"/>
        <v>0.53825334363926813</v>
      </c>
      <c r="I523" s="19">
        <f t="shared" si="319"/>
        <v>0.5422631282004764</v>
      </c>
      <c r="J523" s="33"/>
    </row>
    <row r="524" spans="2:10">
      <c r="B524" s="40" t="s">
        <v>154</v>
      </c>
      <c r="C524" s="2" t="s">
        <v>64</v>
      </c>
      <c r="D524" s="2" t="s">
        <v>68</v>
      </c>
      <c r="E524" s="4" t="s">
        <v>71</v>
      </c>
      <c r="F524" s="19">
        <f t="shared" ref="F524:I524" si="320">IF($E350="Nil",F350/365,(F350-F356)/($E350*1000))</f>
        <v>0.54207867043570968</v>
      </c>
      <c r="G524" s="19">
        <f t="shared" si="320"/>
        <v>0.58935800809516725</v>
      </c>
      <c r="H524" s="19">
        <f t="shared" si="320"/>
        <v>0.58935800809516725</v>
      </c>
      <c r="I524" s="19">
        <f t="shared" si="320"/>
        <v>0.61136384440418512</v>
      </c>
      <c r="J524" s="33"/>
    </row>
    <row r="525" spans="2:10">
      <c r="B525" s="40" t="s">
        <v>154</v>
      </c>
      <c r="C525" s="2" t="s">
        <v>64</v>
      </c>
      <c r="D525" s="2" t="s">
        <v>69</v>
      </c>
      <c r="E525" s="4" t="s">
        <v>71</v>
      </c>
      <c r="F525" s="19">
        <f t="shared" ref="F525:I525" si="321">IF($E351="Nil",F351/365,(F351-F357)/($E351*1000))</f>
        <v>0.55362400467213169</v>
      </c>
      <c r="G525" s="19">
        <f t="shared" si="321"/>
        <v>0.60412071563238046</v>
      </c>
      <c r="H525" s="19">
        <f t="shared" si="321"/>
        <v>0.60412071563238046</v>
      </c>
      <c r="I525" s="19">
        <f t="shared" si="321"/>
        <v>0.60935292194704327</v>
      </c>
      <c r="J525" s="33"/>
    </row>
    <row r="526" spans="2:10">
      <c r="B526" s="40" t="s">
        <v>154</v>
      </c>
      <c r="C526" s="2" t="s">
        <v>70</v>
      </c>
      <c r="D526" s="2" t="s">
        <v>65</v>
      </c>
      <c r="E526" s="4" t="s">
        <v>71</v>
      </c>
      <c r="F526" s="19">
        <f t="shared" ref="F526:I526" si="322">IF($E352="Nil",F352/365,(F352-F358)/($E352*1000))</f>
        <v>0.28485186128517942</v>
      </c>
      <c r="G526" s="19">
        <f t="shared" si="322"/>
        <v>0.2911174570678719</v>
      </c>
      <c r="H526" s="19">
        <f t="shared" si="322"/>
        <v>0.2911174570678719</v>
      </c>
      <c r="I526" s="19">
        <f t="shared" si="322"/>
        <v>0.29612756531339085</v>
      </c>
      <c r="J526" s="33"/>
    </row>
    <row r="527" spans="2:10">
      <c r="B527" s="40" t="s">
        <v>154</v>
      </c>
      <c r="C527" s="2" t="s">
        <v>70</v>
      </c>
      <c r="D527" s="2" t="s">
        <v>68</v>
      </c>
      <c r="E527" s="4" t="s">
        <v>71</v>
      </c>
      <c r="F527" s="19">
        <f t="shared" ref="F527:I527" si="323">IF($E353="Nil",F353/365,(F353-F359)/($E353*1000))</f>
        <v>0.3750844265084296</v>
      </c>
      <c r="G527" s="19">
        <f t="shared" si="323"/>
        <v>0.37799022515901148</v>
      </c>
      <c r="H527" s="19">
        <f t="shared" si="323"/>
        <v>0.37799022515901148</v>
      </c>
      <c r="I527" s="19">
        <f t="shared" si="323"/>
        <v>0.40438177549160381</v>
      </c>
      <c r="J527" s="33"/>
    </row>
    <row r="528" spans="2:10" ht="13.5" thickBot="1">
      <c r="B528" s="41" t="s">
        <v>154</v>
      </c>
      <c r="C528" s="34" t="s">
        <v>70</v>
      </c>
      <c r="D528" s="34" t="s">
        <v>69</v>
      </c>
      <c r="E528" s="35" t="s">
        <v>71</v>
      </c>
      <c r="F528" s="36">
        <f t="shared" ref="F528:I528" si="324">IF($E354="Nil",F354/365,(F354-F360)/($E354*1000))</f>
        <v>0.33537728236404085</v>
      </c>
      <c r="G528" s="36">
        <f t="shared" si="324"/>
        <v>0.34338533582610592</v>
      </c>
      <c r="H528" s="36">
        <f t="shared" si="324"/>
        <v>0.34338533582610592</v>
      </c>
      <c r="I528" s="36">
        <f t="shared" si="324"/>
        <v>0.34984061488651735</v>
      </c>
      <c r="J528" s="37"/>
    </row>
    <row r="530" spans="2:10" s="1" customFormat="1">
      <c r="B530" s="6" t="s">
        <v>164</v>
      </c>
    </row>
    <row r="531" spans="2:10" ht="13.5" thickBot="1"/>
    <row r="532" spans="2:10" ht="51">
      <c r="B532" s="39"/>
      <c r="C532" s="30"/>
      <c r="D532" s="30"/>
      <c r="E532" s="30"/>
      <c r="F532" s="186" t="s">
        <v>165</v>
      </c>
      <c r="G532" s="186" t="s">
        <v>166</v>
      </c>
      <c r="H532" s="186" t="s">
        <v>167</v>
      </c>
      <c r="I532" s="186" t="s">
        <v>168</v>
      </c>
      <c r="J532" s="191"/>
    </row>
    <row r="533" spans="2:10" ht="13.5" thickBot="1">
      <c r="B533" s="42"/>
      <c r="C533" s="38" t="s">
        <v>55</v>
      </c>
      <c r="D533" s="38" t="s">
        <v>56</v>
      </c>
      <c r="E533" s="38" t="s">
        <v>157</v>
      </c>
      <c r="F533" s="38" t="s">
        <v>58</v>
      </c>
      <c r="G533" s="38" t="s">
        <v>59</v>
      </c>
      <c r="H533" s="38" t="s">
        <v>60</v>
      </c>
      <c r="I533" s="38" t="s">
        <v>61</v>
      </c>
      <c r="J533" s="192"/>
    </row>
    <row r="534" spans="2:10">
      <c r="B534" s="39" t="s">
        <v>63</v>
      </c>
      <c r="C534" s="30" t="s">
        <v>64</v>
      </c>
      <c r="D534" s="30" t="s">
        <v>69</v>
      </c>
      <c r="E534" s="30">
        <v>2.9</v>
      </c>
      <c r="F534" s="196">
        <v>84.764926818032379</v>
      </c>
      <c r="G534" s="196">
        <v>66.263727939598297</v>
      </c>
      <c r="H534" s="196">
        <v>42.444831040248275</v>
      </c>
      <c r="I534" s="196">
        <v>39.086987948215715</v>
      </c>
      <c r="J534" s="191"/>
    </row>
    <row r="535" spans="2:10">
      <c r="B535" s="40" t="s">
        <v>63</v>
      </c>
      <c r="C535" s="2" t="s">
        <v>64</v>
      </c>
      <c r="D535" s="2" t="s">
        <v>69</v>
      </c>
      <c r="E535" s="4" t="s">
        <v>159</v>
      </c>
      <c r="F535" s="197">
        <v>5.8890452781316851</v>
      </c>
      <c r="G535" s="197">
        <v>7.0297356493365815</v>
      </c>
      <c r="H535" s="197">
        <v>7.0297356493365815</v>
      </c>
      <c r="I535" s="197">
        <v>7.0438084631921347</v>
      </c>
      <c r="J535" s="193"/>
    </row>
    <row r="536" spans="2:10">
      <c r="B536" s="40" t="s">
        <v>63</v>
      </c>
      <c r="C536" s="2" t="s">
        <v>70</v>
      </c>
      <c r="D536" s="2" t="s">
        <v>69</v>
      </c>
      <c r="E536" s="2">
        <v>12</v>
      </c>
      <c r="F536" s="197">
        <v>80.511693953899751</v>
      </c>
      <c r="G536" s="197">
        <v>60.559118621716998</v>
      </c>
      <c r="H536" s="197">
        <v>37.656995197672813</v>
      </c>
      <c r="I536" s="197">
        <v>34.752982941867693</v>
      </c>
      <c r="J536" s="193"/>
    </row>
    <row r="537" spans="2:10">
      <c r="B537" s="40" t="s">
        <v>63</v>
      </c>
      <c r="C537" s="2" t="s">
        <v>70</v>
      </c>
      <c r="D537" s="2" t="s">
        <v>69</v>
      </c>
      <c r="E537" s="4" t="s">
        <v>159</v>
      </c>
      <c r="F537" s="197">
        <v>3.7384496908142562</v>
      </c>
      <c r="G537" s="197">
        <v>3.8179571553404559</v>
      </c>
      <c r="H537" s="197">
        <v>3.8179571553404559</v>
      </c>
      <c r="I537" s="197">
        <v>3.8579827423557536</v>
      </c>
      <c r="J537" s="193"/>
    </row>
    <row r="538" spans="2:10">
      <c r="B538" s="40" t="s">
        <v>63</v>
      </c>
      <c r="C538" s="2" t="s">
        <v>64</v>
      </c>
      <c r="D538" s="2" t="s">
        <v>65</v>
      </c>
      <c r="E538" s="2">
        <v>2.9</v>
      </c>
      <c r="F538" s="197">
        <v>21.547189728518941</v>
      </c>
      <c r="G538" s="197">
        <v>16.844196905856879</v>
      </c>
      <c r="H538" s="197">
        <v>10.78944867589504</v>
      </c>
      <c r="I538" s="197">
        <v>9.9358871275208784</v>
      </c>
      <c r="J538" s="193"/>
    </row>
    <row r="539" spans="2:10">
      <c r="B539" s="40" t="s">
        <v>63</v>
      </c>
      <c r="C539" s="2" t="s">
        <v>64</v>
      </c>
      <c r="D539" s="2" t="s">
        <v>65</v>
      </c>
      <c r="E539" s="4" t="s">
        <v>159</v>
      </c>
      <c r="F539" s="197">
        <v>1.4969915115970782</v>
      </c>
      <c r="G539" s="197">
        <v>1.7869542682760338</v>
      </c>
      <c r="H539" s="197">
        <v>1.7869542682760338</v>
      </c>
      <c r="I539" s="197">
        <v>1.7905315684819394</v>
      </c>
      <c r="J539" s="193"/>
    </row>
    <row r="540" spans="2:10">
      <c r="B540" s="40" t="s">
        <v>63</v>
      </c>
      <c r="C540" s="2" t="s">
        <v>70</v>
      </c>
      <c r="D540" s="2" t="s">
        <v>65</v>
      </c>
      <c r="E540" s="2">
        <v>12</v>
      </c>
      <c r="F540" s="197">
        <v>19.41970781344186</v>
      </c>
      <c r="G540" s="197">
        <v>14.607075460947323</v>
      </c>
      <c r="H540" s="197">
        <v>9.0830015859524451</v>
      </c>
      <c r="I540" s="197">
        <v>8.38254346956154</v>
      </c>
      <c r="J540" s="193"/>
    </row>
    <row r="541" spans="2:10" ht="13.5" thickBot="1">
      <c r="B541" s="41" t="s">
        <v>63</v>
      </c>
      <c r="C541" s="34" t="s">
        <v>70</v>
      </c>
      <c r="D541" s="34" t="s">
        <v>65</v>
      </c>
      <c r="E541" s="35" t="s">
        <v>159</v>
      </c>
      <c r="F541" s="198">
        <v>0.90172740263588003</v>
      </c>
      <c r="G541" s="198">
        <v>0.92090488672869364</v>
      </c>
      <c r="H541" s="198">
        <v>0.92090488672869364</v>
      </c>
      <c r="I541" s="198">
        <v>0.93055920111119372</v>
      </c>
      <c r="J541" s="194"/>
    </row>
    <row r="542" spans="2:10">
      <c r="B542" s="39" t="s">
        <v>130</v>
      </c>
      <c r="C542" s="30" t="s">
        <v>64</v>
      </c>
      <c r="D542" s="30" t="s">
        <v>69</v>
      </c>
      <c r="E542" s="30">
        <v>2.9</v>
      </c>
      <c r="F542" s="196">
        <v>83.973351102090376</v>
      </c>
      <c r="G542" s="196">
        <v>66.107595165460381</v>
      </c>
      <c r="H542" s="196">
        <v>42.46064135927049</v>
      </c>
      <c r="I542" s="196">
        <v>39.1218636582336</v>
      </c>
      <c r="J542" s="191"/>
    </row>
    <row r="543" spans="2:10">
      <c r="B543" s="40" t="s">
        <v>130</v>
      </c>
      <c r="C543" s="2" t="s">
        <v>64</v>
      </c>
      <c r="D543" s="2" t="s">
        <v>69</v>
      </c>
      <c r="E543" s="4" t="s">
        <v>159</v>
      </c>
      <c r="F543" s="197">
        <v>6.8294122981316852</v>
      </c>
      <c r="G543" s="197">
        <v>7.8214640113365821</v>
      </c>
      <c r="H543" s="197">
        <v>7.8214640113365821</v>
      </c>
      <c r="I543" s="197">
        <v>7.8355368251921345</v>
      </c>
      <c r="J543" s="193"/>
    </row>
    <row r="544" spans="2:10">
      <c r="B544" s="40" t="s">
        <v>130</v>
      </c>
      <c r="C544" s="2" t="s">
        <v>70</v>
      </c>
      <c r="D544" s="2" t="s">
        <v>69</v>
      </c>
      <c r="E544" s="2">
        <v>12</v>
      </c>
      <c r="F544" s="197">
        <v>79.932365513621349</v>
      </c>
      <c r="G544" s="197">
        <v>60.181911381525275</v>
      </c>
      <c r="H544" s="197">
        <v>37.279787957481084</v>
      </c>
      <c r="I544" s="197">
        <v>34.375775705785415</v>
      </c>
      <c r="J544" s="193"/>
    </row>
    <row r="545" spans="2:10">
      <c r="B545" s="40" t="s">
        <v>130</v>
      </c>
      <c r="C545" s="2" t="s">
        <v>70</v>
      </c>
      <c r="D545" s="2" t="s">
        <v>69</v>
      </c>
      <c r="E545" s="4" t="s">
        <v>159</v>
      </c>
      <c r="F545" s="197">
        <v>3.7384496908142562</v>
      </c>
      <c r="G545" s="197">
        <v>3.8179571553404559</v>
      </c>
      <c r="H545" s="197">
        <v>3.8179571553404559</v>
      </c>
      <c r="I545" s="197">
        <v>3.8579827423557536</v>
      </c>
      <c r="J545" s="193"/>
    </row>
    <row r="546" spans="2:10">
      <c r="B546" s="40" t="s">
        <v>130</v>
      </c>
      <c r="C546" s="2" t="s">
        <v>64</v>
      </c>
      <c r="D546" s="2" t="s">
        <v>65</v>
      </c>
      <c r="E546" s="2">
        <v>2.9</v>
      </c>
      <c r="F546" s="197">
        <v>21.345971692048433</v>
      </c>
      <c r="G546" s="197">
        <v>16.804508055367904</v>
      </c>
      <c r="H546" s="197">
        <v>10.793467648793717</v>
      </c>
      <c r="I546" s="197">
        <v>9.9447525105145473</v>
      </c>
      <c r="J546" s="193"/>
    </row>
    <row r="547" spans="2:10">
      <c r="B547" s="40" t="s">
        <v>130</v>
      </c>
      <c r="C547" s="2" t="s">
        <v>64</v>
      </c>
      <c r="D547" s="2" t="s">
        <v>65</v>
      </c>
      <c r="E547" s="4" t="s">
        <v>159</v>
      </c>
      <c r="F547" s="197">
        <v>1.7360322015970782</v>
      </c>
      <c r="G547" s="197">
        <v>1.9882111072760338</v>
      </c>
      <c r="H547" s="197">
        <v>1.9882111072760338</v>
      </c>
      <c r="I547" s="197">
        <v>1.9917884074819394</v>
      </c>
      <c r="J547" s="193"/>
    </row>
    <row r="548" spans="2:10">
      <c r="B548" s="40" t="s">
        <v>130</v>
      </c>
      <c r="C548" s="2" t="s">
        <v>70</v>
      </c>
      <c r="D548" s="2" t="s">
        <v>65</v>
      </c>
      <c r="E548" s="2">
        <v>12</v>
      </c>
      <c r="F548" s="197">
        <v>19.279971726847219</v>
      </c>
      <c r="G548" s="197">
        <v>14.516091728896766</v>
      </c>
      <c r="H548" s="197">
        <v>8.9920178539018867</v>
      </c>
      <c r="I548" s="197">
        <v>8.2915597385021975</v>
      </c>
      <c r="J548" s="193"/>
    </row>
    <row r="549" spans="2:10" ht="13.5" thickBot="1">
      <c r="B549" s="41" t="s">
        <v>130</v>
      </c>
      <c r="C549" s="34" t="s">
        <v>70</v>
      </c>
      <c r="D549" s="34" t="s">
        <v>65</v>
      </c>
      <c r="E549" s="35" t="s">
        <v>159</v>
      </c>
      <c r="F549" s="198">
        <v>0.90172740263588003</v>
      </c>
      <c r="G549" s="198">
        <v>0.92090488672869364</v>
      </c>
      <c r="H549" s="198">
        <v>0.92090488672869364</v>
      </c>
      <c r="I549" s="198">
        <v>0.93055920111119372</v>
      </c>
      <c r="J549" s="194"/>
    </row>
    <row r="550" spans="2:10">
      <c r="B550" s="39" t="s">
        <v>132</v>
      </c>
      <c r="C550" s="30" t="s">
        <v>64</v>
      </c>
      <c r="D550" s="30" t="s">
        <v>69</v>
      </c>
      <c r="E550" s="30">
        <v>2.9</v>
      </c>
      <c r="F550" s="196">
        <v>85.256624992276571</v>
      </c>
      <c r="G550" s="196">
        <v>66.417924773309281</v>
      </c>
      <c r="H550" s="196">
        <v>42.222789836099075</v>
      </c>
      <c r="I550" s="196">
        <v>38.845014776181699</v>
      </c>
      <c r="J550" s="191"/>
    </row>
    <row r="551" spans="2:10">
      <c r="B551" s="40" t="s">
        <v>132</v>
      </c>
      <c r="C551" s="2" t="s">
        <v>64</v>
      </c>
      <c r="D551" s="2" t="s">
        <v>69</v>
      </c>
      <c r="E551" s="4" t="s">
        <v>159</v>
      </c>
      <c r="F551" s="197">
        <v>6.7748103421316852</v>
      </c>
      <c r="G551" s="197">
        <v>7.6197401183365816</v>
      </c>
      <c r="H551" s="197">
        <v>7.6197401183365816</v>
      </c>
      <c r="I551" s="197">
        <v>7.6338129321921331</v>
      </c>
      <c r="J551" s="193"/>
    </row>
    <row r="552" spans="2:10">
      <c r="B552" s="40" t="s">
        <v>132</v>
      </c>
      <c r="C552" s="2" t="s">
        <v>70</v>
      </c>
      <c r="D552" s="2" t="s">
        <v>69</v>
      </c>
      <c r="E552" s="2">
        <v>12</v>
      </c>
      <c r="F552" s="197">
        <v>80.130626566037819</v>
      </c>
      <c r="G552" s="197">
        <v>60.223729753087234</v>
      </c>
      <c r="H552" s="197">
        <v>37.32160632904305</v>
      </c>
      <c r="I552" s="197">
        <v>34.417594073686828</v>
      </c>
      <c r="J552" s="193"/>
    </row>
    <row r="553" spans="2:10">
      <c r="B553" s="40" t="s">
        <v>132</v>
      </c>
      <c r="C553" s="2" t="s">
        <v>70</v>
      </c>
      <c r="D553" s="2" t="s">
        <v>69</v>
      </c>
      <c r="E553" s="4" t="s">
        <v>159</v>
      </c>
      <c r="F553" s="197">
        <v>3.7384496908142562</v>
      </c>
      <c r="G553" s="197">
        <v>3.8179571553404559</v>
      </c>
      <c r="H553" s="197">
        <v>3.8179571553404559</v>
      </c>
      <c r="I553" s="197">
        <v>3.8579827423557536</v>
      </c>
      <c r="J553" s="193"/>
    </row>
    <row r="554" spans="2:10">
      <c r="B554" s="40" t="s">
        <v>132</v>
      </c>
      <c r="C554" s="2" t="s">
        <v>64</v>
      </c>
      <c r="D554" s="2" t="s">
        <v>65</v>
      </c>
      <c r="E554" s="2">
        <v>2.9</v>
      </c>
      <c r="F554" s="197">
        <v>21.672179087294058</v>
      </c>
      <c r="G554" s="197">
        <v>16.8833936415379</v>
      </c>
      <c r="H554" s="197">
        <v>10.733005945004441</v>
      </c>
      <c r="I554" s="197">
        <v>9.8743777032489604</v>
      </c>
      <c r="J554" s="193"/>
    </row>
    <row r="555" spans="2:10">
      <c r="B555" s="40" t="s">
        <v>132</v>
      </c>
      <c r="C555" s="2" t="s">
        <v>64</v>
      </c>
      <c r="D555" s="2" t="s">
        <v>65</v>
      </c>
      <c r="E555" s="4" t="s">
        <v>159</v>
      </c>
      <c r="F555" s="197">
        <v>1.7221524195970781</v>
      </c>
      <c r="G555" s="197">
        <v>1.9369330237760338</v>
      </c>
      <c r="H555" s="197">
        <v>1.9369330237760338</v>
      </c>
      <c r="I555" s="197">
        <v>1.940510323981939</v>
      </c>
      <c r="J555" s="193"/>
    </row>
    <row r="556" spans="2:10">
      <c r="B556" s="40" t="s">
        <v>132</v>
      </c>
      <c r="C556" s="2" t="s">
        <v>70</v>
      </c>
      <c r="D556" s="2" t="s">
        <v>65</v>
      </c>
      <c r="E556" s="2">
        <v>12</v>
      </c>
      <c r="F556" s="197">
        <v>19.327793000001869</v>
      </c>
      <c r="G556" s="197">
        <v>14.526178469307821</v>
      </c>
      <c r="H556" s="197">
        <v>9.0021045943129412</v>
      </c>
      <c r="I556" s="197">
        <v>8.3016464780303139</v>
      </c>
      <c r="J556" s="193"/>
    </row>
    <row r="557" spans="2:10" ht="13.5" thickBot="1">
      <c r="B557" s="41" t="s">
        <v>132</v>
      </c>
      <c r="C557" s="34" t="s">
        <v>70</v>
      </c>
      <c r="D557" s="34" t="s">
        <v>65</v>
      </c>
      <c r="E557" s="35" t="s">
        <v>159</v>
      </c>
      <c r="F557" s="198">
        <v>0.90172740263588003</v>
      </c>
      <c r="G557" s="198">
        <v>0.92090488672869364</v>
      </c>
      <c r="H557" s="198">
        <v>0.92090488672869364</v>
      </c>
      <c r="I557" s="198">
        <v>0.93055920111119372</v>
      </c>
      <c r="J557" s="194"/>
    </row>
    <row r="558" spans="2:10">
      <c r="B558" s="39" t="s">
        <v>169</v>
      </c>
      <c r="C558" s="30" t="s">
        <v>64</v>
      </c>
      <c r="D558" s="30" t="s">
        <v>69</v>
      </c>
      <c r="E558" s="30">
        <v>2.9</v>
      </c>
      <c r="F558" s="196">
        <v>85.202856303182941</v>
      </c>
      <c r="G558" s="196">
        <v>67.144906088330572</v>
      </c>
      <c r="H558" s="196">
        <v>43.553215021804519</v>
      </c>
      <c r="I558" s="196">
        <v>40.225191775646671</v>
      </c>
      <c r="J558" s="191"/>
    </row>
    <row r="559" spans="2:10">
      <c r="B559" s="40" t="s">
        <v>169</v>
      </c>
      <c r="C559" s="2" t="s">
        <v>64</v>
      </c>
      <c r="D559" s="2" t="s">
        <v>69</v>
      </c>
      <c r="E559" s="4" t="s">
        <v>159</v>
      </c>
      <c r="F559" s="197">
        <v>6.9901847241316863</v>
      </c>
      <c r="G559" s="197">
        <v>8.0959905123365807</v>
      </c>
      <c r="H559" s="197">
        <v>8.0959905123365807</v>
      </c>
      <c r="I559" s="197">
        <v>8.1100633261921331</v>
      </c>
      <c r="J559" s="193"/>
    </row>
    <row r="560" spans="2:10">
      <c r="B560" s="40" t="s">
        <v>169</v>
      </c>
      <c r="C560" s="2" t="s">
        <v>70</v>
      </c>
      <c r="D560" s="2" t="s">
        <v>69</v>
      </c>
      <c r="E560" s="2">
        <v>12</v>
      </c>
      <c r="F560" s="197">
        <v>80.282359322059719</v>
      </c>
      <c r="G560" s="197">
        <v>60.333539393992851</v>
      </c>
      <c r="H560" s="197">
        <v>37.431415969948667</v>
      </c>
      <c r="I560" s="197">
        <v>34.527403718252998</v>
      </c>
      <c r="J560" s="193"/>
    </row>
    <row r="561" spans="2:10">
      <c r="B561" s="40" t="s">
        <v>169</v>
      </c>
      <c r="C561" s="2" t="s">
        <v>70</v>
      </c>
      <c r="D561" s="2" t="s">
        <v>69</v>
      </c>
      <c r="E561" s="4" t="s">
        <v>159</v>
      </c>
      <c r="F561" s="197">
        <v>3.7384496908142562</v>
      </c>
      <c r="G561" s="197">
        <v>3.8179571553404559</v>
      </c>
      <c r="H561" s="197">
        <v>3.8179571553404559</v>
      </c>
      <c r="I561" s="197">
        <v>3.8579827423557536</v>
      </c>
      <c r="J561" s="193"/>
    </row>
    <row r="562" spans="2:10">
      <c r="B562" s="40" t="s">
        <v>169</v>
      </c>
      <c r="C562" s="2" t="s">
        <v>64</v>
      </c>
      <c r="D562" s="2" t="s">
        <v>65</v>
      </c>
      <c r="E562" s="2">
        <v>2.9</v>
      </c>
      <c r="F562" s="197">
        <v>21.658511121204249</v>
      </c>
      <c r="G562" s="197">
        <v>17.068191822954127</v>
      </c>
      <c r="H562" s="197">
        <v>11.071199169161119</v>
      </c>
      <c r="I562" s="197">
        <v>10.225217806376179</v>
      </c>
      <c r="J562" s="193"/>
    </row>
    <row r="563" spans="2:10">
      <c r="B563" s="40" t="s">
        <v>169</v>
      </c>
      <c r="C563" s="2" t="s">
        <v>64</v>
      </c>
      <c r="D563" s="2" t="s">
        <v>65</v>
      </c>
      <c r="E563" s="4" t="s">
        <v>159</v>
      </c>
      <c r="F563" s="197">
        <v>1.7769004485970783</v>
      </c>
      <c r="G563" s="197">
        <v>2.0579955667760337</v>
      </c>
      <c r="H563" s="197">
        <v>2.0579955667760337</v>
      </c>
      <c r="I563" s="197">
        <v>2.0615728669819391</v>
      </c>
      <c r="J563" s="193"/>
    </row>
    <row r="564" spans="2:10">
      <c r="B564" s="40" t="s">
        <v>169</v>
      </c>
      <c r="C564" s="2" t="s">
        <v>70</v>
      </c>
      <c r="D564" s="2" t="s">
        <v>65</v>
      </c>
      <c r="E564" s="2">
        <v>12</v>
      </c>
      <c r="F564" s="197">
        <v>19.364391482072818</v>
      </c>
      <c r="G564" s="197">
        <v>14.552664946448731</v>
      </c>
      <c r="H564" s="197">
        <v>9.0285910714538531</v>
      </c>
      <c r="I564" s="197">
        <v>8.3281329560541639</v>
      </c>
      <c r="J564" s="193"/>
    </row>
    <row r="565" spans="2:10" ht="13.5" thickBot="1">
      <c r="B565" s="41" t="s">
        <v>169</v>
      </c>
      <c r="C565" s="34" t="s">
        <v>70</v>
      </c>
      <c r="D565" s="34" t="s">
        <v>65</v>
      </c>
      <c r="E565" s="35" t="s">
        <v>159</v>
      </c>
      <c r="F565" s="198">
        <v>0.90172740263588003</v>
      </c>
      <c r="G565" s="198">
        <v>0.92090488672869364</v>
      </c>
      <c r="H565" s="198">
        <v>0.92090488672869364</v>
      </c>
      <c r="I565" s="198">
        <v>0.93055920111119372</v>
      </c>
      <c r="J565" s="194"/>
    </row>
    <row r="566" spans="2:10">
      <c r="B566" s="39" t="s">
        <v>136</v>
      </c>
      <c r="C566" s="30" t="s">
        <v>64</v>
      </c>
      <c r="D566" s="30" t="s">
        <v>69</v>
      </c>
      <c r="E566" s="30">
        <v>2.9</v>
      </c>
      <c r="F566" s="196">
        <v>86.052407148524992</v>
      </c>
      <c r="G566" s="196">
        <v>66.948699257655107</v>
      </c>
      <c r="H566" s="196">
        <v>42.610723238928067</v>
      </c>
      <c r="I566" s="196">
        <v>39.180200917348202</v>
      </c>
      <c r="J566" s="191"/>
    </row>
    <row r="567" spans="2:10">
      <c r="B567" s="40" t="s">
        <v>136</v>
      </c>
      <c r="C567" s="2" t="s">
        <v>64</v>
      </c>
      <c r="D567" s="2" t="s">
        <v>69</v>
      </c>
      <c r="E567" s="4" t="s">
        <v>159</v>
      </c>
      <c r="F567" s="197">
        <v>6.0513344251316843</v>
      </c>
      <c r="G567" s="197">
        <v>6.773409800336581</v>
      </c>
      <c r="H567" s="197">
        <v>6.773409800336581</v>
      </c>
      <c r="I567" s="197">
        <v>6.7874826141921334</v>
      </c>
      <c r="J567" s="193"/>
    </row>
    <row r="568" spans="2:10">
      <c r="B568" s="40" t="s">
        <v>136</v>
      </c>
      <c r="C568" s="2" t="s">
        <v>70</v>
      </c>
      <c r="D568" s="2" t="s">
        <v>69</v>
      </c>
      <c r="E568" s="2">
        <v>12</v>
      </c>
      <c r="F568" s="197">
        <v>81.104226466712078</v>
      </c>
      <c r="G568" s="197">
        <v>60.988829825104311</v>
      </c>
      <c r="H568" s="197">
        <v>38.08670640106012</v>
      </c>
      <c r="I568" s="197">
        <v>35.182694149586311</v>
      </c>
      <c r="J568" s="193"/>
    </row>
    <row r="569" spans="2:10">
      <c r="B569" s="40" t="s">
        <v>136</v>
      </c>
      <c r="C569" s="2" t="s">
        <v>70</v>
      </c>
      <c r="D569" s="2" t="s">
        <v>69</v>
      </c>
      <c r="E569" s="4" t="s">
        <v>159</v>
      </c>
      <c r="F569" s="197">
        <v>3.7384496908142562</v>
      </c>
      <c r="G569" s="197">
        <v>3.8179571553404559</v>
      </c>
      <c r="H569" s="197">
        <v>3.8179571553404559</v>
      </c>
      <c r="I569" s="197">
        <v>3.8579827423557536</v>
      </c>
      <c r="J569" s="193"/>
    </row>
    <row r="570" spans="2:10">
      <c r="B570" s="40" t="s">
        <v>136</v>
      </c>
      <c r="C570" s="2" t="s">
        <v>64</v>
      </c>
      <c r="D570" s="2" t="s">
        <v>65</v>
      </c>
      <c r="E570" s="2">
        <v>2.9</v>
      </c>
      <c r="F570" s="197">
        <v>21.874466398177539</v>
      </c>
      <c r="G570" s="197">
        <v>17.018316173138828</v>
      </c>
      <c r="H570" s="197">
        <v>10.831618365808277</v>
      </c>
      <c r="I570" s="197">
        <v>9.9595818041572191</v>
      </c>
      <c r="J570" s="193"/>
    </row>
    <row r="571" spans="2:10">
      <c r="B571" s="40" t="s">
        <v>136</v>
      </c>
      <c r="C571" s="2" t="s">
        <v>64</v>
      </c>
      <c r="D571" s="2" t="s">
        <v>65</v>
      </c>
      <c r="E571" s="4" t="s">
        <v>159</v>
      </c>
      <c r="F571" s="197">
        <v>1.5382453080970779</v>
      </c>
      <c r="G571" s="197">
        <v>1.7217964027760335</v>
      </c>
      <c r="H571" s="197">
        <v>1.7217964027760335</v>
      </c>
      <c r="I571" s="197">
        <v>1.7253737029819392</v>
      </c>
      <c r="J571" s="193"/>
    </row>
    <row r="572" spans="2:10">
      <c r="B572" s="40" t="s">
        <v>136</v>
      </c>
      <c r="C572" s="2" t="s">
        <v>70</v>
      </c>
      <c r="D572" s="2" t="s">
        <v>65</v>
      </c>
      <c r="E572" s="2">
        <v>12</v>
      </c>
      <c r="F572" s="197">
        <v>19.562628769438245</v>
      </c>
      <c r="G572" s="197">
        <v>14.710723336232649</v>
      </c>
      <c r="H572" s="197">
        <v>9.1866494612377689</v>
      </c>
      <c r="I572" s="197">
        <v>8.4861913458915907</v>
      </c>
      <c r="J572" s="193"/>
    </row>
    <row r="573" spans="2:10" ht="13.5" thickBot="1">
      <c r="B573" s="41" t="s">
        <v>136</v>
      </c>
      <c r="C573" s="34" t="s">
        <v>70</v>
      </c>
      <c r="D573" s="34" t="s">
        <v>65</v>
      </c>
      <c r="E573" s="35" t="s">
        <v>159</v>
      </c>
      <c r="F573" s="198">
        <v>0.90172740263588003</v>
      </c>
      <c r="G573" s="198">
        <v>0.92090488672869364</v>
      </c>
      <c r="H573" s="198">
        <v>0.92090488672869364</v>
      </c>
      <c r="I573" s="198">
        <v>0.93055920111119372</v>
      </c>
      <c r="J573" s="194"/>
    </row>
    <row r="574" spans="2:10">
      <c r="B574" s="39" t="s">
        <v>170</v>
      </c>
      <c r="C574" s="30" t="s">
        <v>64</v>
      </c>
      <c r="D574" s="30" t="s">
        <v>69</v>
      </c>
      <c r="E574" s="30">
        <v>2.9</v>
      </c>
      <c r="F574" s="196">
        <v>86.489895220158544</v>
      </c>
      <c r="G574" s="196">
        <v>67.921898422031873</v>
      </c>
      <c r="H574" s="196">
        <v>43.56134392874624</v>
      </c>
      <c r="I574" s="196">
        <v>40.143521402529764</v>
      </c>
      <c r="J574" s="191"/>
    </row>
    <row r="575" spans="2:10">
      <c r="B575" s="40" t="s">
        <v>170</v>
      </c>
      <c r="C575" s="2" t="s">
        <v>64</v>
      </c>
      <c r="D575" s="2" t="s">
        <v>69</v>
      </c>
      <c r="E575" s="4" t="s">
        <v>159</v>
      </c>
      <c r="F575" s="197">
        <v>6.9325493261316851</v>
      </c>
      <c r="G575" s="197">
        <v>8.4751707623365817</v>
      </c>
      <c r="H575" s="197">
        <v>8.4751707623365817</v>
      </c>
      <c r="I575" s="197">
        <v>8.4892435761921341</v>
      </c>
      <c r="J575" s="193"/>
    </row>
    <row r="576" spans="2:10">
      <c r="B576" s="40" t="s">
        <v>170</v>
      </c>
      <c r="C576" s="2" t="s">
        <v>70</v>
      </c>
      <c r="D576" s="2" t="s">
        <v>69</v>
      </c>
      <c r="E576" s="2">
        <v>12</v>
      </c>
      <c r="F576" s="197">
        <v>80.281478506761715</v>
      </c>
      <c r="G576" s="197">
        <v>60.333092500434262</v>
      </c>
      <c r="H576" s="197">
        <v>37.43096907639007</v>
      </c>
      <c r="I576" s="197">
        <v>34.526956827661664</v>
      </c>
      <c r="J576" s="193"/>
    </row>
    <row r="577" spans="2:10">
      <c r="B577" s="40" t="s">
        <v>170</v>
      </c>
      <c r="C577" s="2" t="s">
        <v>70</v>
      </c>
      <c r="D577" s="2" t="s">
        <v>69</v>
      </c>
      <c r="E577" s="4" t="s">
        <v>159</v>
      </c>
      <c r="F577" s="197">
        <v>3.7384496908142562</v>
      </c>
      <c r="G577" s="197">
        <v>3.8179571553404559</v>
      </c>
      <c r="H577" s="197">
        <v>3.8179571553404559</v>
      </c>
      <c r="I577" s="197">
        <v>3.8579827423557536</v>
      </c>
      <c r="J577" s="193"/>
    </row>
    <row r="578" spans="2:10">
      <c r="B578" s="40" t="s">
        <v>170</v>
      </c>
      <c r="C578" s="2" t="s">
        <v>64</v>
      </c>
      <c r="D578" s="2" t="s">
        <v>65</v>
      </c>
      <c r="E578" s="2">
        <v>2.9</v>
      </c>
      <c r="F578" s="197">
        <v>21.985675583831512</v>
      </c>
      <c r="G578" s="197">
        <v>17.265702773064511</v>
      </c>
      <c r="H578" s="197">
        <v>11.073265532063015</v>
      </c>
      <c r="I578" s="197">
        <v>10.204457250202674</v>
      </c>
      <c r="J578" s="193"/>
    </row>
    <row r="579" spans="2:10">
      <c r="B579" s="40" t="s">
        <v>170</v>
      </c>
      <c r="C579" s="2" t="s">
        <v>64</v>
      </c>
      <c r="D579" s="2" t="s">
        <v>65</v>
      </c>
      <c r="E579" s="4" t="s">
        <v>159</v>
      </c>
      <c r="F579" s="197">
        <v>1.762249567597078</v>
      </c>
      <c r="G579" s="197">
        <v>2.1543829417760341</v>
      </c>
      <c r="H579" s="197">
        <v>2.1543829417760341</v>
      </c>
      <c r="I579" s="197">
        <v>2.157960241981939</v>
      </c>
      <c r="J579" s="193"/>
    </row>
    <row r="580" spans="2:10">
      <c r="B580" s="40" t="s">
        <v>170</v>
      </c>
      <c r="C580" s="2" t="s">
        <v>70</v>
      </c>
      <c r="D580" s="2" t="s">
        <v>65</v>
      </c>
      <c r="E580" s="2">
        <v>12</v>
      </c>
      <c r="F580" s="197">
        <v>19.364179026280564</v>
      </c>
      <c r="G580" s="197">
        <v>14.552557154128072</v>
      </c>
      <c r="H580" s="197">
        <v>9.0284832791331926</v>
      </c>
      <c r="I580" s="197">
        <v>8.3280251644492171</v>
      </c>
      <c r="J580" s="193"/>
    </row>
    <row r="581" spans="2:10" ht="13.5" thickBot="1">
      <c r="B581" s="41" t="s">
        <v>170</v>
      </c>
      <c r="C581" s="34" t="s">
        <v>70</v>
      </c>
      <c r="D581" s="34" t="s">
        <v>65</v>
      </c>
      <c r="E581" s="35" t="s">
        <v>159</v>
      </c>
      <c r="F581" s="198">
        <v>0.90172740263588003</v>
      </c>
      <c r="G581" s="198">
        <v>0.92090488672869364</v>
      </c>
      <c r="H581" s="198">
        <v>0.92090488672869364</v>
      </c>
      <c r="I581" s="198">
        <v>0.93055920111119372</v>
      </c>
      <c r="J581" s="194"/>
    </row>
    <row r="582" spans="2:10">
      <c r="B582" s="39" t="s">
        <v>171</v>
      </c>
      <c r="C582" s="30" t="s">
        <v>64</v>
      </c>
      <c r="D582" s="30" t="s">
        <v>69</v>
      </c>
      <c r="E582" s="30">
        <v>2.9</v>
      </c>
      <c r="F582" s="196">
        <v>89.213656676203613</v>
      </c>
      <c r="G582" s="196">
        <v>70.148971043302865</v>
      </c>
      <c r="H582" s="196">
        <v>45.287696353888997</v>
      </c>
      <c r="I582" s="196">
        <v>41.810892063250506</v>
      </c>
      <c r="J582" s="191"/>
    </row>
    <row r="583" spans="2:10">
      <c r="B583" s="40" t="s">
        <v>171</v>
      </c>
      <c r="C583" s="2" t="s">
        <v>64</v>
      </c>
      <c r="D583" s="2" t="s">
        <v>69</v>
      </c>
      <c r="E583" s="4" t="s">
        <v>159</v>
      </c>
      <c r="F583" s="197">
        <v>6.6413388941316844</v>
      </c>
      <c r="G583" s="197">
        <v>8.4964048563365804</v>
      </c>
      <c r="H583" s="197">
        <v>8.4964048563365804</v>
      </c>
      <c r="I583" s="197">
        <v>8.5104776701921327</v>
      </c>
      <c r="J583" s="193"/>
    </row>
    <row r="584" spans="2:10">
      <c r="B584" s="40" t="s">
        <v>171</v>
      </c>
      <c r="C584" s="2" t="s">
        <v>70</v>
      </c>
      <c r="D584" s="2" t="s">
        <v>69</v>
      </c>
      <c r="E584" s="2">
        <v>12</v>
      </c>
      <c r="F584" s="197">
        <v>80.584891718840908</v>
      </c>
      <c r="G584" s="197">
        <v>60.69974530134342</v>
      </c>
      <c r="H584" s="197">
        <v>37.797621877299235</v>
      </c>
      <c r="I584" s="197">
        <v>34.893609626990134</v>
      </c>
      <c r="J584" s="193"/>
    </row>
    <row r="585" spans="2:10">
      <c r="B585" s="40" t="s">
        <v>171</v>
      </c>
      <c r="C585" s="2" t="s">
        <v>70</v>
      </c>
      <c r="D585" s="2" t="s">
        <v>69</v>
      </c>
      <c r="E585" s="4" t="s">
        <v>159</v>
      </c>
      <c r="F585" s="197">
        <v>3.7384496908142562</v>
      </c>
      <c r="G585" s="197">
        <v>3.8179571553404559</v>
      </c>
      <c r="H585" s="197">
        <v>3.8179571553404559</v>
      </c>
      <c r="I585" s="197">
        <v>3.8579827423557536</v>
      </c>
      <c r="J585" s="193"/>
    </row>
    <row r="586" spans="2:10">
      <c r="B586" s="40" t="s">
        <v>171</v>
      </c>
      <c r="C586" s="2" t="s">
        <v>64</v>
      </c>
      <c r="D586" s="2" t="s">
        <v>65</v>
      </c>
      <c r="E586" s="2">
        <v>2.9</v>
      </c>
      <c r="F586" s="197">
        <v>22.678053989284752</v>
      </c>
      <c r="G586" s="197">
        <v>17.831823197054632</v>
      </c>
      <c r="H586" s="197">
        <v>11.512103205133787</v>
      </c>
      <c r="I586" s="197">
        <v>10.628301796797301</v>
      </c>
      <c r="J586" s="193"/>
    </row>
    <row r="587" spans="2:10">
      <c r="B587" s="40" t="s">
        <v>171</v>
      </c>
      <c r="C587" s="2" t="s">
        <v>64</v>
      </c>
      <c r="D587" s="2" t="s">
        <v>65</v>
      </c>
      <c r="E587" s="4" t="s">
        <v>159</v>
      </c>
      <c r="F587" s="197">
        <v>1.688224063597078</v>
      </c>
      <c r="G587" s="197">
        <v>2.1597806347760335</v>
      </c>
      <c r="H587" s="197">
        <v>2.1597806347760335</v>
      </c>
      <c r="I587" s="197">
        <v>2.163357934981939</v>
      </c>
      <c r="J587" s="193"/>
    </row>
    <row r="588" spans="2:10">
      <c r="B588" s="40" t="s">
        <v>171</v>
      </c>
      <c r="C588" s="2" t="s">
        <v>70</v>
      </c>
      <c r="D588" s="2" t="s">
        <v>65</v>
      </c>
      <c r="E588" s="2">
        <v>12</v>
      </c>
      <c r="F588" s="197">
        <v>19.437363375484413</v>
      </c>
      <c r="G588" s="197">
        <v>14.640995117769888</v>
      </c>
      <c r="H588" s="197">
        <v>9.1169212427750086</v>
      </c>
      <c r="I588" s="197">
        <v>8.4164631277097648</v>
      </c>
      <c r="J588" s="193"/>
    </row>
    <row r="589" spans="2:10" ht="13.5" thickBot="1">
      <c r="B589" s="41" t="s">
        <v>171</v>
      </c>
      <c r="C589" s="34" t="s">
        <v>70</v>
      </c>
      <c r="D589" s="34" t="s">
        <v>65</v>
      </c>
      <c r="E589" s="35" t="s">
        <v>159</v>
      </c>
      <c r="F589" s="198">
        <v>0.90172740263588003</v>
      </c>
      <c r="G589" s="198">
        <v>0.92090488672869364</v>
      </c>
      <c r="H589" s="198">
        <v>0.92090488672869364</v>
      </c>
      <c r="I589" s="198">
        <v>0.93055920111119372</v>
      </c>
      <c r="J589" s="194"/>
    </row>
    <row r="590" spans="2:10">
      <c r="B590" s="39" t="s">
        <v>142</v>
      </c>
      <c r="C590" s="30" t="s">
        <v>64</v>
      </c>
      <c r="D590" s="30" t="s">
        <v>69</v>
      </c>
      <c r="E590" s="30">
        <v>2.9</v>
      </c>
      <c r="F590" s="196">
        <v>86.605192544315528</v>
      </c>
      <c r="G590" s="196">
        <v>66.728644821318881</v>
      </c>
      <c r="H590" s="196">
        <v>42.071185115343276</v>
      </c>
      <c r="I590" s="196">
        <v>38.655730774998247</v>
      </c>
      <c r="J590" s="191"/>
    </row>
    <row r="591" spans="2:10">
      <c r="B591" s="40" t="s">
        <v>142</v>
      </c>
      <c r="C591" s="2" t="s">
        <v>64</v>
      </c>
      <c r="D591" s="2" t="s">
        <v>69</v>
      </c>
      <c r="E591" s="4" t="s">
        <v>159</v>
      </c>
      <c r="F591" s="197">
        <v>4.4648442591316844</v>
      </c>
      <c r="G591" s="197">
        <v>5.1641688193365818</v>
      </c>
      <c r="H591" s="197">
        <v>5.1641688193365818</v>
      </c>
      <c r="I591" s="197">
        <v>5.1782416331921333</v>
      </c>
      <c r="J591" s="193"/>
    </row>
    <row r="592" spans="2:10">
      <c r="B592" s="40" t="s">
        <v>142</v>
      </c>
      <c r="C592" s="2" t="s">
        <v>70</v>
      </c>
      <c r="D592" s="2" t="s">
        <v>69</v>
      </c>
      <c r="E592" s="2">
        <v>12</v>
      </c>
      <c r="F592" s="197">
        <v>81.342713976666474</v>
      </c>
      <c r="G592" s="197">
        <v>60.552141464551838</v>
      </c>
      <c r="H592" s="197">
        <v>37.650018040507653</v>
      </c>
      <c r="I592" s="197">
        <v>34.74600578373019</v>
      </c>
      <c r="J592" s="193"/>
    </row>
    <row r="593" spans="2:10">
      <c r="B593" s="40" t="s">
        <v>142</v>
      </c>
      <c r="C593" s="2" t="s">
        <v>70</v>
      </c>
      <c r="D593" s="2" t="s">
        <v>69</v>
      </c>
      <c r="E593" s="4" t="s">
        <v>159</v>
      </c>
      <c r="F593" s="197">
        <v>3.7384496908142562</v>
      </c>
      <c r="G593" s="197">
        <v>3.8179571553404559</v>
      </c>
      <c r="H593" s="197">
        <v>3.8179571553404559</v>
      </c>
      <c r="I593" s="197">
        <v>3.8579827423557536</v>
      </c>
      <c r="J593" s="193"/>
    </row>
    <row r="594" spans="2:10">
      <c r="B594" s="40" t="s">
        <v>142</v>
      </c>
      <c r="C594" s="2" t="s">
        <v>64</v>
      </c>
      <c r="D594" s="2" t="s">
        <v>65</v>
      </c>
      <c r="E594" s="2">
        <v>2.9</v>
      </c>
      <c r="F594" s="197">
        <v>22.014984089271906</v>
      </c>
      <c r="G594" s="197">
        <v>16.962378477344934</v>
      </c>
      <c r="H594" s="197">
        <v>10.69446812276486</v>
      </c>
      <c r="I594" s="197">
        <v>9.8262618322256934</v>
      </c>
      <c r="J594" s="193"/>
    </row>
    <row r="595" spans="2:10">
      <c r="B595" s="40" t="s">
        <v>142</v>
      </c>
      <c r="C595" s="2" t="s">
        <v>64</v>
      </c>
      <c r="D595" s="2" t="s">
        <v>65</v>
      </c>
      <c r="E595" s="4" t="s">
        <v>159</v>
      </c>
      <c r="F595" s="197">
        <v>1.1349605310970781</v>
      </c>
      <c r="G595" s="197">
        <v>1.3127283832760337</v>
      </c>
      <c r="H595" s="197">
        <v>1.3127283832760337</v>
      </c>
      <c r="I595" s="197">
        <v>1.3163056834819391</v>
      </c>
      <c r="J595" s="193"/>
    </row>
    <row r="596" spans="2:10">
      <c r="B596" s="40" t="s">
        <v>142</v>
      </c>
      <c r="C596" s="2" t="s">
        <v>70</v>
      </c>
      <c r="D596" s="2" t="s">
        <v>65</v>
      </c>
      <c r="E596" s="2">
        <v>12</v>
      </c>
      <c r="F596" s="197">
        <v>19.62015280766208</v>
      </c>
      <c r="G596" s="197">
        <v>14.605392545747533</v>
      </c>
      <c r="H596" s="197">
        <v>9.0813186707526548</v>
      </c>
      <c r="I596" s="197">
        <v>8.3808605541272172</v>
      </c>
      <c r="J596" s="193"/>
    </row>
    <row r="597" spans="2:10" ht="13.5" thickBot="1">
      <c r="B597" s="41" t="s">
        <v>142</v>
      </c>
      <c r="C597" s="34" t="s">
        <v>70</v>
      </c>
      <c r="D597" s="34" t="s">
        <v>65</v>
      </c>
      <c r="E597" s="35" t="s">
        <v>159</v>
      </c>
      <c r="F597" s="198">
        <v>0.90172740263588003</v>
      </c>
      <c r="G597" s="198">
        <v>0.92090488672869364</v>
      </c>
      <c r="H597" s="198">
        <v>0.92090488672869364</v>
      </c>
      <c r="I597" s="198">
        <v>0.93055920111119372</v>
      </c>
      <c r="J597" s="194"/>
    </row>
    <row r="598" spans="2:10">
      <c r="B598" s="39" t="s">
        <v>144</v>
      </c>
      <c r="C598" s="30" t="s">
        <v>64</v>
      </c>
      <c r="D598" s="30" t="s">
        <v>69</v>
      </c>
      <c r="E598" s="30">
        <v>2.9</v>
      </c>
      <c r="F598" s="196">
        <v>87.148435297389852</v>
      </c>
      <c r="G598" s="196">
        <v>67.397169925097273</v>
      </c>
      <c r="H598" s="196">
        <v>42.9967013605118</v>
      </c>
      <c r="I598" s="196">
        <v>39.543734023017777</v>
      </c>
      <c r="J598" s="191"/>
    </row>
    <row r="599" spans="2:10">
      <c r="B599" s="40" t="s">
        <v>144</v>
      </c>
      <c r="C599" s="2" t="s">
        <v>64</v>
      </c>
      <c r="D599" s="2" t="s">
        <v>69</v>
      </c>
      <c r="E599" s="4" t="s">
        <v>159</v>
      </c>
      <c r="F599" s="197">
        <v>5.8071423441316847</v>
      </c>
      <c r="G599" s="197">
        <v>6.4366977383365818</v>
      </c>
      <c r="H599" s="197">
        <v>6.4366977383365818</v>
      </c>
      <c r="I599" s="197">
        <v>6.4507705521921341</v>
      </c>
      <c r="J599" s="193"/>
    </row>
    <row r="600" spans="2:10">
      <c r="B600" s="40" t="s">
        <v>144</v>
      </c>
      <c r="C600" s="2" t="s">
        <v>70</v>
      </c>
      <c r="D600" s="2" t="s">
        <v>69</v>
      </c>
      <c r="E600" s="2">
        <v>12</v>
      </c>
      <c r="F600" s="197">
        <v>80.366130957624762</v>
      </c>
      <c r="G600" s="197">
        <v>60.675094677214389</v>
      </c>
      <c r="H600" s="197">
        <v>37.772971253170205</v>
      </c>
      <c r="I600" s="197">
        <v>34.868959002188625</v>
      </c>
      <c r="J600" s="193"/>
    </row>
    <row r="601" spans="2:10">
      <c r="B601" s="40" t="s">
        <v>144</v>
      </c>
      <c r="C601" s="2" t="s">
        <v>70</v>
      </c>
      <c r="D601" s="2" t="s">
        <v>69</v>
      </c>
      <c r="E601" s="4" t="s">
        <v>159</v>
      </c>
      <c r="F601" s="197">
        <v>3.7384496908142562</v>
      </c>
      <c r="G601" s="197">
        <v>3.8179571553404559</v>
      </c>
      <c r="H601" s="197">
        <v>3.8179571553404559</v>
      </c>
      <c r="I601" s="197">
        <v>3.8579827423557536</v>
      </c>
      <c r="J601" s="193"/>
    </row>
    <row r="602" spans="2:10">
      <c r="B602" s="40" t="s">
        <v>144</v>
      </c>
      <c r="C602" s="2" t="s">
        <v>64</v>
      </c>
      <c r="D602" s="2" t="s">
        <v>65</v>
      </c>
      <c r="E602" s="2">
        <v>2.9</v>
      </c>
      <c r="F602" s="197">
        <v>22.153076046742285</v>
      </c>
      <c r="G602" s="197">
        <v>17.132317127564193</v>
      </c>
      <c r="H602" s="197">
        <v>10.929733755380617</v>
      </c>
      <c r="I602" s="197">
        <v>10.051991685159953</v>
      </c>
      <c r="J602" s="193"/>
    </row>
    <row r="603" spans="2:10">
      <c r="B603" s="40" t="s">
        <v>144</v>
      </c>
      <c r="C603" s="2" t="s">
        <v>64</v>
      </c>
      <c r="D603" s="2" t="s">
        <v>65</v>
      </c>
      <c r="E603" s="4" t="s">
        <v>159</v>
      </c>
      <c r="F603" s="197">
        <v>1.4761718385970781</v>
      </c>
      <c r="G603" s="197">
        <v>1.6362044137760339</v>
      </c>
      <c r="H603" s="197">
        <v>1.6362044137760339</v>
      </c>
      <c r="I603" s="197">
        <v>1.6397817139819395</v>
      </c>
      <c r="J603" s="193"/>
    </row>
    <row r="604" spans="2:10">
      <c r="B604" s="40" t="s">
        <v>144</v>
      </c>
      <c r="C604" s="2" t="s">
        <v>70</v>
      </c>
      <c r="D604" s="2" t="s">
        <v>65</v>
      </c>
      <c r="E604" s="2">
        <v>12</v>
      </c>
      <c r="F604" s="197">
        <v>19.384597499432964</v>
      </c>
      <c r="G604" s="197">
        <v>14.635049299286937</v>
      </c>
      <c r="H604" s="197">
        <v>9.1109754242920591</v>
      </c>
      <c r="I604" s="197">
        <v>8.410517309064609</v>
      </c>
      <c r="J604" s="193"/>
    </row>
    <row r="605" spans="2:10" ht="13.5" thickBot="1">
      <c r="B605" s="41" t="s">
        <v>144</v>
      </c>
      <c r="C605" s="34" t="s">
        <v>70</v>
      </c>
      <c r="D605" s="34" t="s">
        <v>65</v>
      </c>
      <c r="E605" s="35" t="s">
        <v>159</v>
      </c>
      <c r="F605" s="198">
        <v>0.90172740263588003</v>
      </c>
      <c r="G605" s="198">
        <v>0.92090488672869364</v>
      </c>
      <c r="H605" s="198">
        <v>0.92090488672869364</v>
      </c>
      <c r="I605" s="198">
        <v>0.93055920111119372</v>
      </c>
      <c r="J605" s="194"/>
    </row>
    <row r="606" spans="2:10">
      <c r="B606" s="39" t="s">
        <v>146</v>
      </c>
      <c r="C606" s="30" t="s">
        <v>64</v>
      </c>
      <c r="D606" s="30" t="s">
        <v>69</v>
      </c>
      <c r="E606" s="30">
        <v>2.9</v>
      </c>
      <c r="F606" s="196">
        <v>86.302969009553962</v>
      </c>
      <c r="G606" s="196">
        <v>66.665762139504309</v>
      </c>
      <c r="H606" s="196">
        <v>42.281550280289522</v>
      </c>
      <c r="I606" s="196">
        <v>38.84101194143998</v>
      </c>
      <c r="J606" s="191"/>
    </row>
    <row r="607" spans="2:10">
      <c r="B607" s="40" t="s">
        <v>146</v>
      </c>
      <c r="C607" s="2" t="s">
        <v>64</v>
      </c>
      <c r="D607" s="2" t="s">
        <v>69</v>
      </c>
      <c r="E607" s="4" t="s">
        <v>159</v>
      </c>
      <c r="F607" s="197">
        <v>5.2793234361316852</v>
      </c>
      <c r="G607" s="197">
        <v>5.9361798083365809</v>
      </c>
      <c r="H607" s="197">
        <v>5.9361798083365809</v>
      </c>
      <c r="I607" s="197">
        <v>5.9502526221921332</v>
      </c>
      <c r="J607" s="193"/>
    </row>
    <row r="608" spans="2:10">
      <c r="B608" s="40" t="s">
        <v>146</v>
      </c>
      <c r="C608" s="2" t="s">
        <v>70</v>
      </c>
      <c r="D608" s="2" t="s">
        <v>69</v>
      </c>
      <c r="E608" s="2">
        <v>12</v>
      </c>
      <c r="F608" s="197">
        <v>80.430850486862127</v>
      </c>
      <c r="G608" s="197">
        <v>60.039036934150531</v>
      </c>
      <c r="H608" s="197">
        <v>37.136913510106339</v>
      </c>
      <c r="I608" s="197">
        <v>34.232901260185486</v>
      </c>
      <c r="J608" s="193"/>
    </row>
    <row r="609" spans="2:10">
      <c r="B609" s="40" t="s">
        <v>146</v>
      </c>
      <c r="C609" s="2" t="s">
        <v>70</v>
      </c>
      <c r="D609" s="2" t="s">
        <v>69</v>
      </c>
      <c r="E609" s="4" t="s">
        <v>159</v>
      </c>
      <c r="F609" s="197">
        <v>3.7384496908142562</v>
      </c>
      <c r="G609" s="197">
        <v>3.8179571553404559</v>
      </c>
      <c r="H609" s="197">
        <v>3.8179571553404559</v>
      </c>
      <c r="I609" s="197">
        <v>3.8579827423557536</v>
      </c>
      <c r="J609" s="193"/>
    </row>
    <row r="610" spans="2:10">
      <c r="B610" s="40" t="s">
        <v>146</v>
      </c>
      <c r="C610" s="2" t="s">
        <v>64</v>
      </c>
      <c r="D610" s="2" t="s">
        <v>65</v>
      </c>
      <c r="E610" s="2">
        <v>2.9</v>
      </c>
      <c r="F610" s="197">
        <v>21.938159061652751</v>
      </c>
      <c r="G610" s="197">
        <v>16.946393740183471</v>
      </c>
      <c r="H610" s="197">
        <v>10.74794281202046</v>
      </c>
      <c r="I610" s="197">
        <v>9.8733601852392194</v>
      </c>
      <c r="J610" s="193"/>
    </row>
    <row r="611" spans="2:10">
      <c r="B611" s="40" t="s">
        <v>146</v>
      </c>
      <c r="C611" s="2" t="s">
        <v>64</v>
      </c>
      <c r="D611" s="2" t="s">
        <v>65</v>
      </c>
      <c r="E611" s="4" t="s">
        <v>159</v>
      </c>
      <c r="F611" s="197">
        <v>1.342000612597078</v>
      </c>
      <c r="G611" s="197">
        <v>1.5089730787760336</v>
      </c>
      <c r="H611" s="197">
        <v>1.5089730787760336</v>
      </c>
      <c r="I611" s="197">
        <v>1.5125503789819392</v>
      </c>
      <c r="J611" s="193"/>
    </row>
    <row r="612" spans="2:10">
      <c r="B612" s="40" t="s">
        <v>146</v>
      </c>
      <c r="C612" s="2" t="s">
        <v>70</v>
      </c>
      <c r="D612" s="2" t="s">
        <v>65</v>
      </c>
      <c r="E612" s="2">
        <v>12</v>
      </c>
      <c r="F612" s="197">
        <v>19.400208080776995</v>
      </c>
      <c r="G612" s="197">
        <v>14.48162990247422</v>
      </c>
      <c r="H612" s="197">
        <v>8.95755602747934</v>
      </c>
      <c r="I612" s="197">
        <v>8.2570979125077404</v>
      </c>
      <c r="J612" s="193"/>
    </row>
    <row r="613" spans="2:10" ht="13.5" thickBot="1">
      <c r="B613" s="41" t="s">
        <v>146</v>
      </c>
      <c r="C613" s="34" t="s">
        <v>70</v>
      </c>
      <c r="D613" s="34" t="s">
        <v>65</v>
      </c>
      <c r="E613" s="35" t="s">
        <v>159</v>
      </c>
      <c r="F613" s="198">
        <v>0.90172740263588003</v>
      </c>
      <c r="G613" s="198">
        <v>0.92090488672869364</v>
      </c>
      <c r="H613" s="198">
        <v>0.92090488672869364</v>
      </c>
      <c r="I613" s="198">
        <v>0.93055920111119372</v>
      </c>
      <c r="J613" s="194"/>
    </row>
    <row r="614" spans="2:10">
      <c r="B614" s="39" t="s">
        <v>172</v>
      </c>
      <c r="C614" s="30" t="s">
        <v>64</v>
      </c>
      <c r="D614" s="30" t="s">
        <v>69</v>
      </c>
      <c r="E614" s="30">
        <v>2.9</v>
      </c>
      <c r="F614" s="196">
        <v>84.497762597505996</v>
      </c>
      <c r="G614" s="196">
        <v>65.719664579113157</v>
      </c>
      <c r="H614" s="196">
        <v>41.741300886216337</v>
      </c>
      <c r="I614" s="196">
        <v>38.38155505240988</v>
      </c>
      <c r="J614" s="191"/>
    </row>
    <row r="615" spans="2:10">
      <c r="B615" s="40" t="s">
        <v>172</v>
      </c>
      <c r="C615" s="2" t="s">
        <v>64</v>
      </c>
      <c r="D615" s="2" t="s">
        <v>69</v>
      </c>
      <c r="E615" s="4" t="s">
        <v>159</v>
      </c>
      <c r="F615" s="197">
        <v>6.2424412711316846</v>
      </c>
      <c r="G615" s="197">
        <v>6.8735133863365814</v>
      </c>
      <c r="H615" s="197">
        <v>6.8735133863365814</v>
      </c>
      <c r="I615" s="197">
        <v>6.8875862001921346</v>
      </c>
      <c r="J615" s="193"/>
    </row>
    <row r="616" spans="2:10">
      <c r="B616" s="40" t="s">
        <v>172</v>
      </c>
      <c r="C616" s="2" t="s">
        <v>70</v>
      </c>
      <c r="D616" s="2" t="s">
        <v>69</v>
      </c>
      <c r="E616" s="2">
        <v>12</v>
      </c>
      <c r="F616" s="197">
        <v>80.101485270453409</v>
      </c>
      <c r="G616" s="197">
        <v>59.948995093093103</v>
      </c>
      <c r="H616" s="197">
        <v>37.046871669048905</v>
      </c>
      <c r="I616" s="197">
        <v>34.142859417464166</v>
      </c>
      <c r="J616" s="193"/>
    </row>
    <row r="617" spans="2:10">
      <c r="B617" s="40" t="s">
        <v>172</v>
      </c>
      <c r="C617" s="2" t="s">
        <v>70</v>
      </c>
      <c r="D617" s="2" t="s">
        <v>69</v>
      </c>
      <c r="E617" s="4" t="s">
        <v>159</v>
      </c>
      <c r="F617" s="197">
        <v>3.7384496908142562</v>
      </c>
      <c r="G617" s="197">
        <v>3.8179571553404559</v>
      </c>
      <c r="H617" s="197">
        <v>3.8179571553404559</v>
      </c>
      <c r="I617" s="197">
        <v>3.8579827423557536</v>
      </c>
      <c r="J617" s="193"/>
    </row>
    <row r="618" spans="2:10">
      <c r="B618" s="40" t="s">
        <v>172</v>
      </c>
      <c r="C618" s="2" t="s">
        <v>64</v>
      </c>
      <c r="D618" s="2" t="s">
        <v>65</v>
      </c>
      <c r="E618" s="2">
        <v>2.9</v>
      </c>
      <c r="F618" s="197">
        <v>21.479276755967074</v>
      </c>
      <c r="G618" s="197">
        <v>16.705896350511917</v>
      </c>
      <c r="H618" s="197">
        <v>10.610611764477621</v>
      </c>
      <c r="I618" s="197">
        <v>9.7565665403716988</v>
      </c>
      <c r="J618" s="193"/>
    </row>
    <row r="619" spans="2:10">
      <c r="B619" s="40" t="s">
        <v>172</v>
      </c>
      <c r="C619" s="2" t="s">
        <v>64</v>
      </c>
      <c r="D619" s="2" t="s">
        <v>65</v>
      </c>
      <c r="E619" s="4" t="s">
        <v>159</v>
      </c>
      <c r="F619" s="197">
        <v>1.5868245450970779</v>
      </c>
      <c r="G619" s="197">
        <v>1.7472426697760337</v>
      </c>
      <c r="H619" s="197">
        <v>1.7472426697760337</v>
      </c>
      <c r="I619" s="197">
        <v>1.7508199699819393</v>
      </c>
      <c r="J619" s="193"/>
    </row>
    <row r="620" spans="2:10">
      <c r="B620" s="40" t="s">
        <v>172</v>
      </c>
      <c r="C620" s="2" t="s">
        <v>70</v>
      </c>
      <c r="D620" s="2" t="s">
        <v>65</v>
      </c>
      <c r="E620" s="2">
        <v>12</v>
      </c>
      <c r="F620" s="197">
        <v>19.320764015543059</v>
      </c>
      <c r="G620" s="197">
        <v>14.459911489179861</v>
      </c>
      <c r="H620" s="197">
        <v>8.9358376141849813</v>
      </c>
      <c r="I620" s="197">
        <v>8.2353794988120459</v>
      </c>
      <c r="J620" s="193"/>
    </row>
    <row r="621" spans="2:10" ht="13.5" thickBot="1">
      <c r="B621" s="41" t="s">
        <v>172</v>
      </c>
      <c r="C621" s="34" t="s">
        <v>70</v>
      </c>
      <c r="D621" s="34" t="s">
        <v>65</v>
      </c>
      <c r="E621" s="35" t="s">
        <v>159</v>
      </c>
      <c r="F621" s="198">
        <v>0.90172740263588003</v>
      </c>
      <c r="G621" s="198">
        <v>0.92090488672869364</v>
      </c>
      <c r="H621" s="198">
        <v>0.92090488672869364</v>
      </c>
      <c r="I621" s="198">
        <v>0.93055920111119372</v>
      </c>
      <c r="J621" s="194"/>
    </row>
    <row r="622" spans="2:10">
      <c r="B622" s="39" t="s">
        <v>150</v>
      </c>
      <c r="C622" s="30" t="s">
        <v>64</v>
      </c>
      <c r="D622" s="30" t="s">
        <v>69</v>
      </c>
      <c r="E622" s="30">
        <v>2.9</v>
      </c>
      <c r="F622" s="196">
        <v>86.179010593973359</v>
      </c>
      <c r="G622" s="196">
        <v>66.71933829560858</v>
      </c>
      <c r="H622" s="196">
        <v>42.404468531752499</v>
      </c>
      <c r="I622" s="196">
        <v>39.011053555753939</v>
      </c>
      <c r="J622" s="191"/>
    </row>
    <row r="623" spans="2:10">
      <c r="B623" s="40" t="s">
        <v>150</v>
      </c>
      <c r="C623" s="2" t="s">
        <v>64</v>
      </c>
      <c r="D623" s="2" t="s">
        <v>69</v>
      </c>
      <c r="E623" s="4" t="s">
        <v>159</v>
      </c>
      <c r="F623" s="197">
        <v>6.7186916651316846</v>
      </c>
      <c r="G623" s="197">
        <v>7.3891985263365818</v>
      </c>
      <c r="H623" s="197">
        <v>7.3891985263365818</v>
      </c>
      <c r="I623" s="197">
        <v>7.4032713401921333</v>
      </c>
      <c r="J623" s="193"/>
    </row>
    <row r="624" spans="2:10">
      <c r="B624" s="40" t="s">
        <v>150</v>
      </c>
      <c r="C624" s="2" t="s">
        <v>70</v>
      </c>
      <c r="D624" s="2" t="s">
        <v>69</v>
      </c>
      <c r="E624" s="2">
        <v>12</v>
      </c>
      <c r="F624" s="197">
        <v>80.542882963417398</v>
      </c>
      <c r="G624" s="197">
        <v>60.189048314149289</v>
      </c>
      <c r="H624" s="197">
        <v>37.286924890105091</v>
      </c>
      <c r="I624" s="197">
        <v>34.382912638560214</v>
      </c>
      <c r="J624" s="193"/>
    </row>
    <row r="625" spans="2:10">
      <c r="B625" s="40" t="s">
        <v>150</v>
      </c>
      <c r="C625" s="2" t="s">
        <v>70</v>
      </c>
      <c r="D625" s="2" t="s">
        <v>69</v>
      </c>
      <c r="E625" s="4" t="s">
        <v>159</v>
      </c>
      <c r="F625" s="197">
        <v>3.7384496908142562</v>
      </c>
      <c r="G625" s="197">
        <v>3.8179571553404559</v>
      </c>
      <c r="H625" s="197">
        <v>3.8179571553404559</v>
      </c>
      <c r="I625" s="197">
        <v>3.8579827423557536</v>
      </c>
      <c r="J625" s="193"/>
    </row>
    <row r="626" spans="2:10">
      <c r="B626" s="40" t="s">
        <v>150</v>
      </c>
      <c r="C626" s="2" t="s">
        <v>64</v>
      </c>
      <c r="D626" s="2" t="s">
        <v>65</v>
      </c>
      <c r="E626" s="2">
        <v>2.9</v>
      </c>
      <c r="F626" s="197">
        <v>21.906648912358392</v>
      </c>
      <c r="G626" s="197">
        <v>16.960012764511561</v>
      </c>
      <c r="H626" s="197">
        <v>10.779188552266968</v>
      </c>
      <c r="I626" s="197">
        <v>9.9165846539305207</v>
      </c>
      <c r="J626" s="193"/>
    </row>
    <row r="627" spans="2:10">
      <c r="B627" s="40" t="s">
        <v>150</v>
      </c>
      <c r="C627" s="2" t="s">
        <v>64</v>
      </c>
      <c r="D627" s="2" t="s">
        <v>65</v>
      </c>
      <c r="E627" s="4" t="s">
        <v>159</v>
      </c>
      <c r="F627" s="197">
        <v>1.707887088097078</v>
      </c>
      <c r="G627" s="197">
        <v>1.8783294997760338</v>
      </c>
      <c r="H627" s="197">
        <v>1.8783294997760338</v>
      </c>
      <c r="I627" s="197">
        <v>1.881906799981939</v>
      </c>
      <c r="J627" s="193"/>
    </row>
    <row r="628" spans="2:10">
      <c r="B628" s="40" t="s">
        <v>150</v>
      </c>
      <c r="C628" s="2" t="s">
        <v>70</v>
      </c>
      <c r="D628" s="2" t="s">
        <v>65</v>
      </c>
      <c r="E628" s="2">
        <v>12</v>
      </c>
      <c r="F628" s="197">
        <v>19.427230713806743</v>
      </c>
      <c r="G628" s="197">
        <v>14.517813182507242</v>
      </c>
      <c r="H628" s="197">
        <v>8.9937393075123619</v>
      </c>
      <c r="I628" s="197">
        <v>8.2932811921490437</v>
      </c>
      <c r="J628" s="193"/>
    </row>
    <row r="629" spans="2:10" ht="13.5" thickBot="1">
      <c r="B629" s="41" t="s">
        <v>150</v>
      </c>
      <c r="C629" s="34" t="s">
        <v>70</v>
      </c>
      <c r="D629" s="34" t="s">
        <v>65</v>
      </c>
      <c r="E629" s="35" t="s">
        <v>159</v>
      </c>
      <c r="F629" s="198">
        <v>0.90172740263588003</v>
      </c>
      <c r="G629" s="198">
        <v>0.92090488672869364</v>
      </c>
      <c r="H629" s="198">
        <v>0.92090488672869364</v>
      </c>
      <c r="I629" s="198">
        <v>0.93055920111119372</v>
      </c>
      <c r="J629" s="194"/>
    </row>
    <row r="630" spans="2:10">
      <c r="B630" s="39" t="s">
        <v>160</v>
      </c>
      <c r="C630" s="30" t="s">
        <v>64</v>
      </c>
      <c r="D630" s="30" t="s">
        <v>69</v>
      </c>
      <c r="E630" s="30">
        <v>2.9</v>
      </c>
      <c r="F630" s="196">
        <v>86.530541890541386</v>
      </c>
      <c r="G630" s="196">
        <v>67.313269495186148</v>
      </c>
      <c r="H630" s="196">
        <v>43.425303438865072</v>
      </c>
      <c r="I630" s="196">
        <v>40.028539457045262</v>
      </c>
      <c r="J630" s="191"/>
    </row>
    <row r="631" spans="2:10">
      <c r="B631" s="40" t="s">
        <v>160</v>
      </c>
      <c r="C631" s="2" t="s">
        <v>64</v>
      </c>
      <c r="D631" s="2" t="s">
        <v>69</v>
      </c>
      <c r="E631" s="4" t="s">
        <v>159</v>
      </c>
      <c r="F631" s="197">
        <v>7.2116259901316848</v>
      </c>
      <c r="G631" s="197">
        <v>7.9974036473365819</v>
      </c>
      <c r="H631" s="197">
        <v>7.9974036473365819</v>
      </c>
      <c r="I631" s="197">
        <v>8.0114764611921334</v>
      </c>
      <c r="J631" s="193"/>
    </row>
    <row r="632" spans="2:10">
      <c r="B632" s="40" t="s">
        <v>160</v>
      </c>
      <c r="C632" s="2" t="s">
        <v>70</v>
      </c>
      <c r="D632" s="2" t="s">
        <v>69</v>
      </c>
      <c r="E632" s="2">
        <v>12</v>
      </c>
      <c r="F632" s="197">
        <v>80.961709140548209</v>
      </c>
      <c r="G632" s="197">
        <v>61.470966410269831</v>
      </c>
      <c r="H632" s="197">
        <v>38.568842986225647</v>
      </c>
      <c r="I632" s="197">
        <v>35.664830729760169</v>
      </c>
      <c r="J632" s="193"/>
    </row>
    <row r="633" spans="2:10">
      <c r="B633" s="40" t="s">
        <v>160</v>
      </c>
      <c r="C633" s="2" t="s">
        <v>70</v>
      </c>
      <c r="D633" s="2" t="s">
        <v>69</v>
      </c>
      <c r="E633" s="4" t="s">
        <v>159</v>
      </c>
      <c r="F633" s="197">
        <v>3.7384496908142562</v>
      </c>
      <c r="G633" s="197">
        <v>3.8179571553404559</v>
      </c>
      <c r="H633" s="197">
        <v>3.8179571553404559</v>
      </c>
      <c r="I633" s="197">
        <v>3.8579827423557536</v>
      </c>
      <c r="J633" s="193"/>
    </row>
    <row r="634" spans="2:10">
      <c r="B634" s="40" t="s">
        <v>160</v>
      </c>
      <c r="C634" s="2" t="s">
        <v>64</v>
      </c>
      <c r="D634" s="2" t="s">
        <v>65</v>
      </c>
      <c r="E634" s="2">
        <v>2.9</v>
      </c>
      <c r="F634" s="197">
        <v>21.996007941228008</v>
      </c>
      <c r="G634" s="197">
        <v>17.110989692391858</v>
      </c>
      <c r="H634" s="197">
        <v>11.03868412727371</v>
      </c>
      <c r="I634" s="197">
        <v>10.175228913817419</v>
      </c>
      <c r="J634" s="193"/>
    </row>
    <row r="635" spans="2:10">
      <c r="B635" s="40" t="s">
        <v>160</v>
      </c>
      <c r="C635" s="2" t="s">
        <v>64</v>
      </c>
      <c r="D635" s="2" t="s">
        <v>65</v>
      </c>
      <c r="E635" s="4" t="s">
        <v>159</v>
      </c>
      <c r="F635" s="197">
        <v>1.8331906755970782</v>
      </c>
      <c r="G635" s="197">
        <v>2.032934849276034</v>
      </c>
      <c r="H635" s="197">
        <v>2.032934849276034</v>
      </c>
      <c r="I635" s="197">
        <v>2.0365121494819394</v>
      </c>
      <c r="J635" s="193"/>
    </row>
    <row r="636" spans="2:10">
      <c r="B636" s="40" t="s">
        <v>160</v>
      </c>
      <c r="C636" s="2" t="s">
        <v>70</v>
      </c>
      <c r="D636" s="2" t="s">
        <v>65</v>
      </c>
      <c r="E636" s="2">
        <v>12</v>
      </c>
      <c r="F636" s="197">
        <v>19.528253081925818</v>
      </c>
      <c r="G636" s="197">
        <v>14.827016400634525</v>
      </c>
      <c r="H636" s="197">
        <v>9.3029425256396472</v>
      </c>
      <c r="I636" s="197">
        <v>8.6024844090894614</v>
      </c>
      <c r="J636" s="193"/>
    </row>
    <row r="637" spans="2:10" ht="13.5" thickBot="1">
      <c r="B637" s="41" t="s">
        <v>160</v>
      </c>
      <c r="C637" s="34" t="s">
        <v>70</v>
      </c>
      <c r="D637" s="34" t="s">
        <v>65</v>
      </c>
      <c r="E637" s="35" t="s">
        <v>159</v>
      </c>
      <c r="F637" s="198">
        <v>0.90172740263588003</v>
      </c>
      <c r="G637" s="198">
        <v>0.92090488672869364</v>
      </c>
      <c r="H637" s="198">
        <v>0.92090488672869364</v>
      </c>
      <c r="I637" s="198">
        <v>0.93055920111119372</v>
      </c>
      <c r="J637" s="194"/>
    </row>
    <row r="638" spans="2:10">
      <c r="B638" s="44" t="s">
        <v>154</v>
      </c>
      <c r="C638" s="45" t="s">
        <v>64</v>
      </c>
      <c r="D638" s="45" t="s">
        <v>69</v>
      </c>
      <c r="E638" s="45">
        <v>2.9</v>
      </c>
      <c r="F638" s="199">
        <v>86.352810188250061</v>
      </c>
      <c r="G638" s="199">
        <v>67.269123784398644</v>
      </c>
      <c r="H638" s="199">
        <v>43.12352502231434</v>
      </c>
      <c r="I638" s="199">
        <v>39.708824780942912</v>
      </c>
      <c r="J638" s="195"/>
    </row>
    <row r="639" spans="2:10">
      <c r="B639" s="40" t="s">
        <v>154</v>
      </c>
      <c r="C639" s="2" t="s">
        <v>64</v>
      </c>
      <c r="D639" s="2" t="s">
        <v>69</v>
      </c>
      <c r="E639" s="4" t="s">
        <v>159</v>
      </c>
      <c r="F639" s="197">
        <v>6.7217251071316841</v>
      </c>
      <c r="G639" s="197">
        <v>7.3694811533365812</v>
      </c>
      <c r="H639" s="197">
        <v>7.3694811533365812</v>
      </c>
      <c r="I639" s="197">
        <v>7.3835539671921344</v>
      </c>
      <c r="J639" s="193"/>
    </row>
    <row r="640" spans="2:10">
      <c r="B640" s="40" t="s">
        <v>154</v>
      </c>
      <c r="C640" s="2" t="s">
        <v>70</v>
      </c>
      <c r="D640" s="2" t="s">
        <v>69</v>
      </c>
      <c r="E640" s="2">
        <v>12</v>
      </c>
      <c r="F640" s="197">
        <v>80.817362807100082</v>
      </c>
      <c r="G640" s="197">
        <v>61.246953803682842</v>
      </c>
      <c r="H640" s="197">
        <v>38.344830379638651</v>
      </c>
      <c r="I640" s="197">
        <v>35.440818124837058</v>
      </c>
      <c r="J640" s="193"/>
    </row>
    <row r="641" spans="2:10">
      <c r="B641" s="40" t="s">
        <v>154</v>
      </c>
      <c r="C641" s="2" t="s">
        <v>70</v>
      </c>
      <c r="D641" s="2" t="s">
        <v>69</v>
      </c>
      <c r="E641" s="4" t="s">
        <v>159</v>
      </c>
      <c r="F641" s="197">
        <v>3.7384496908142562</v>
      </c>
      <c r="G641" s="197">
        <v>3.8179571553404559</v>
      </c>
      <c r="H641" s="197">
        <v>3.8179571553404559</v>
      </c>
      <c r="I641" s="197">
        <v>3.8579827423557536</v>
      </c>
      <c r="J641" s="193"/>
    </row>
    <row r="642" spans="2:10">
      <c r="B642" s="40" t="s">
        <v>154</v>
      </c>
      <c r="C642" s="2" t="s">
        <v>64</v>
      </c>
      <c r="D642" s="2" t="s">
        <v>65</v>
      </c>
      <c r="E642" s="2">
        <v>2.9</v>
      </c>
      <c r="F642" s="197">
        <v>21.950828657132536</v>
      </c>
      <c r="G642" s="197">
        <v>17.099767881181183</v>
      </c>
      <c r="H642" s="197">
        <v>10.96197224841667</v>
      </c>
      <c r="I642" s="197">
        <v>10.093957649350243</v>
      </c>
      <c r="J642" s="193"/>
    </row>
    <row r="643" spans="2:10">
      <c r="B643" s="40" t="s">
        <v>154</v>
      </c>
      <c r="C643" s="2" t="s">
        <v>64</v>
      </c>
      <c r="D643" s="2" t="s">
        <v>65</v>
      </c>
      <c r="E643" s="4" t="s">
        <v>159</v>
      </c>
      <c r="F643" s="197">
        <v>1.7086581870970778</v>
      </c>
      <c r="G643" s="197">
        <v>1.8733173562760337</v>
      </c>
      <c r="H643" s="197">
        <v>1.8733173562760337</v>
      </c>
      <c r="I643" s="197">
        <v>1.8768946564819393</v>
      </c>
      <c r="J643" s="193"/>
    </row>
    <row r="644" spans="2:10">
      <c r="B644" s="40" t="s">
        <v>154</v>
      </c>
      <c r="C644" s="2" t="s">
        <v>70</v>
      </c>
      <c r="D644" s="2" t="s">
        <v>65</v>
      </c>
      <c r="E644" s="2">
        <v>12</v>
      </c>
      <c r="F644" s="197">
        <v>19.493436231331305</v>
      </c>
      <c r="G644" s="197">
        <v>14.77298376074326</v>
      </c>
      <c r="H644" s="197">
        <v>9.2489098857483807</v>
      </c>
      <c r="I644" s="197">
        <v>8.548451769599529</v>
      </c>
      <c r="J644" s="193"/>
    </row>
    <row r="645" spans="2:10" ht="13.5" thickBot="1">
      <c r="B645" s="41" t="s">
        <v>154</v>
      </c>
      <c r="C645" s="34" t="s">
        <v>70</v>
      </c>
      <c r="D645" s="34" t="s">
        <v>65</v>
      </c>
      <c r="E645" s="35" t="s">
        <v>159</v>
      </c>
      <c r="F645" s="198">
        <v>0.90172740263588003</v>
      </c>
      <c r="G645" s="198">
        <v>0.92090488672869364</v>
      </c>
      <c r="H645" s="198">
        <v>0.92090488672869364</v>
      </c>
      <c r="I645" s="198">
        <v>0.93055920111119372</v>
      </c>
      <c r="J645" s="194"/>
    </row>
    <row r="647" spans="2:10" s="1" customFormat="1">
      <c r="B647" s="6" t="s">
        <v>173</v>
      </c>
    </row>
    <row r="648" spans="2:10" ht="13.5" thickBot="1"/>
    <row r="649" spans="2:10" ht="51">
      <c r="B649" s="39"/>
      <c r="C649" s="30"/>
      <c r="D649" s="30"/>
      <c r="E649" s="30"/>
      <c r="F649" s="186" t="s">
        <v>165</v>
      </c>
      <c r="G649" s="186" t="s">
        <v>166</v>
      </c>
      <c r="H649" s="186" t="s">
        <v>167</v>
      </c>
      <c r="I649" s="186" t="s">
        <v>168</v>
      </c>
      <c r="J649" s="191"/>
    </row>
    <row r="650" spans="2:10" ht="13.5" thickBot="1">
      <c r="B650" s="42"/>
      <c r="C650" s="38" t="s">
        <v>55</v>
      </c>
      <c r="D650" s="38" t="s">
        <v>56</v>
      </c>
      <c r="E650" s="38" t="s">
        <v>157</v>
      </c>
      <c r="F650" s="38" t="s">
        <v>58</v>
      </c>
      <c r="G650" s="38" t="s">
        <v>59</v>
      </c>
      <c r="H650" s="38" t="s">
        <v>60</v>
      </c>
      <c r="I650" s="38" t="s">
        <v>61</v>
      </c>
      <c r="J650" s="192"/>
    </row>
    <row r="651" spans="2:10">
      <c r="B651" s="39" t="s">
        <v>63</v>
      </c>
      <c r="C651" s="30" t="s">
        <v>64</v>
      </c>
      <c r="D651" s="30" t="s">
        <v>69</v>
      </c>
      <c r="E651" s="30">
        <v>2.9</v>
      </c>
      <c r="F651" s="196">
        <f>(('Regional Cap levels'!F534-'Regional Cap levels'!F535)*1.05)/3100</f>
        <v>2.6716024392547007E-2</v>
      </c>
      <c r="G651" s="196">
        <f>(('Regional Cap levels'!G534-'Regional Cap levels'!G535)*1.05)/3100</f>
        <v>2.0063126420895097E-2</v>
      </c>
      <c r="H651" s="196">
        <f>(('Regional Cap levels'!H534-'Regional Cap levels'!H535)*1.05)/3100</f>
        <v>1.199543553563138E-2</v>
      </c>
      <c r="I651" s="196">
        <f>(('Regional Cap levels'!I534-'Regional Cap levels'!I535)*1.05)/3100</f>
        <v>1.0853334986862827E-2</v>
      </c>
      <c r="J651" s="191"/>
    </row>
    <row r="652" spans="2:10">
      <c r="B652" s="40" t="s">
        <v>63</v>
      </c>
      <c r="C652" s="2" t="s">
        <v>64</v>
      </c>
      <c r="D652" s="2" t="s">
        <v>69</v>
      </c>
      <c r="E652" s="4" t="s">
        <v>159</v>
      </c>
      <c r="F652" s="197">
        <f>(('Regional Cap levels'!F535*1.05)/365)</f>
        <v>1.694108915626923E-2</v>
      </c>
      <c r="G652" s="197">
        <f>(('Regional Cap levels'!G535*1.05)/365)</f>
        <v>2.0222527210420303E-2</v>
      </c>
      <c r="H652" s="197">
        <f>(('Regional Cap levels'!H535*1.05)/365)</f>
        <v>2.0222527210420303E-2</v>
      </c>
      <c r="I652" s="197">
        <f>('Regional Cap levels'!I535*1.05)/365</f>
        <v>2.026301064753902E-2</v>
      </c>
      <c r="J652" s="193"/>
    </row>
    <row r="653" spans="2:10">
      <c r="B653" s="40" t="s">
        <v>63</v>
      </c>
      <c r="C653" s="2" t="s">
        <v>70</v>
      </c>
      <c r="D653" s="2" t="s">
        <v>69</v>
      </c>
      <c r="E653" s="2">
        <v>12</v>
      </c>
      <c r="F653" s="197">
        <f>(('Regional Cap levels'!F536-'Regional Cap levels'!F537)*1.05)/12000</f>
        <v>6.7176588730199814E-3</v>
      </c>
      <c r="G653" s="197">
        <f>(('Regional Cap levels'!G536-'Regional Cap levels'!G537)*1.05)/12000</f>
        <v>4.9648516283079475E-3</v>
      </c>
      <c r="H653" s="197">
        <f>(('Regional Cap levels'!H536-'Regional Cap levels'!H537)*1.05)/12000</f>
        <v>2.9609158287040812E-3</v>
      </c>
      <c r="I653" s="197">
        <f>(('Regional Cap levels'!I536-'Regional Cap levels'!I537)*1.05)/12000</f>
        <v>2.7033125174572951E-3</v>
      </c>
      <c r="J653" s="193"/>
    </row>
    <row r="654" spans="2:10">
      <c r="B654" s="40" t="s">
        <v>63</v>
      </c>
      <c r="C654" s="2" t="s">
        <v>70</v>
      </c>
      <c r="D654" s="2" t="s">
        <v>69</v>
      </c>
      <c r="E654" s="4" t="s">
        <v>159</v>
      </c>
      <c r="F654" s="197">
        <f>(('Regional Cap levels'!F537*1.05)/365)</f>
        <v>1.0754444316041011E-2</v>
      </c>
      <c r="G654" s="197">
        <f>(('Regional Cap levels'!G537*1.05)/365)</f>
        <v>1.0983164419472545E-2</v>
      </c>
      <c r="H654" s="197">
        <f>(('Regional Cap levels'!H537*1.05)/365)</f>
        <v>1.0983164419472545E-2</v>
      </c>
      <c r="I654" s="197">
        <f>(('Regional Cap levels'!I537*1.05)/365)</f>
        <v>1.1098306519105592E-2</v>
      </c>
      <c r="J654" s="193"/>
    </row>
    <row r="655" spans="2:10">
      <c r="B655" s="40" t="s">
        <v>63</v>
      </c>
      <c r="C655" s="2" t="s">
        <v>64</v>
      </c>
      <c r="D655" s="2" t="s">
        <v>65</v>
      </c>
      <c r="E655" s="2">
        <v>2.9</v>
      </c>
      <c r="F655" s="197">
        <f>(('Regional Cap levels'!F538-'Regional Cap levels'!F539)*1.05)/3100</f>
        <v>6.7911961702477285E-3</v>
      </c>
      <c r="G655" s="197">
        <f>(('Regional Cap levels'!G538-'Regional Cap levels'!G539)*1.05)/3100</f>
        <v>5.1000337965999643E-3</v>
      </c>
      <c r="H655" s="197">
        <f>((('Regional Cap levels'!H538/3100)*3100-'Regional Cap levels'!H539)*1.05)/3100</f>
        <v>3.0492319767741792E-3</v>
      </c>
      <c r="I655" s="197">
        <f>(('Regional Cap levels'!I538-'Regional Cap levels'!I539)*1.05)/3100</f>
        <v>2.7589107538680282E-3</v>
      </c>
      <c r="J655" s="193"/>
    </row>
    <row r="656" spans="2:10">
      <c r="B656" s="40" t="s">
        <v>63</v>
      </c>
      <c r="C656" s="2" t="s">
        <v>64</v>
      </c>
      <c r="D656" s="2" t="s">
        <v>65</v>
      </c>
      <c r="E656" s="4" t="s">
        <v>159</v>
      </c>
      <c r="F656" s="197">
        <f>(('Regional Cap levels'!F539*1.05)/365)</f>
        <v>4.3064139374710472E-3</v>
      </c>
      <c r="G656" s="197">
        <f>(('Regional Cap levels'!G539*1.05)/365)</f>
        <v>5.1405533744927007E-3</v>
      </c>
      <c r="H656" s="197">
        <f>(('Regional Cap levels'!H539*1.05)/365)</f>
        <v>5.1405533744927007E-3</v>
      </c>
      <c r="I656" s="197">
        <f>(('Regional Cap levels'!I539*1.05)/365)</f>
        <v>5.1508442380987299E-3</v>
      </c>
      <c r="J656" s="193"/>
    </row>
    <row r="657" spans="2:10">
      <c r="B657" s="40" t="s">
        <v>63</v>
      </c>
      <c r="C657" s="2" t="s">
        <v>70</v>
      </c>
      <c r="D657" s="2" t="s">
        <v>65</v>
      </c>
      <c r="E657" s="2">
        <v>12</v>
      </c>
      <c r="F657" s="197">
        <f>(('Regional Cap levels'!F540-'Regional Cap levels'!F541)*1.05)/12000</f>
        <v>1.6203232859455232E-3</v>
      </c>
      <c r="G657" s="197">
        <f>(('Regional Cap levels'!G540-'Regional Cap levels'!G541)*1.05)/12000</f>
        <v>1.1975399252441301E-3</v>
      </c>
      <c r="H657" s="197">
        <f>(('Regional Cap levels'!H540-'Regional Cap levels'!H541)*1.05)/12000</f>
        <v>7.1418346118207827E-4</v>
      </c>
      <c r="I657" s="197">
        <f>(('Regional Cap levels'!I540-'Regional Cap levels'!I541)*1.05)/3100</f>
        <v>2.5240591877009238E-3</v>
      </c>
      <c r="J657" s="193"/>
    </row>
    <row r="658" spans="2:10" ht="13.5" thickBot="1">
      <c r="B658" s="41" t="s">
        <v>63</v>
      </c>
      <c r="C658" s="34" t="s">
        <v>70</v>
      </c>
      <c r="D658" s="34" t="s">
        <v>65</v>
      </c>
      <c r="E658" s="35" t="s">
        <v>159</v>
      </c>
      <c r="F658" s="198">
        <f>(('Regional Cap levels'!F541*1.05)/365)</f>
        <v>2.5940103363497921E-3</v>
      </c>
      <c r="G658" s="198">
        <f>(('Regional Cap levels'!G541*1.05)/365)</f>
        <v>2.6491784412743242E-3</v>
      </c>
      <c r="H658" s="198">
        <f>(('Regional Cap levels'!H541*1.05)/365)</f>
        <v>2.6491784412743242E-3</v>
      </c>
      <c r="I658" s="198">
        <f>(('Regional Cap levels'!I541*1.05)/365)</f>
        <v>2.6769511264842561E-3</v>
      </c>
      <c r="J658" s="194"/>
    </row>
    <row r="659" spans="2:10">
      <c r="B659" s="39" t="s">
        <v>130</v>
      </c>
      <c r="C659" s="30" t="s">
        <v>64</v>
      </c>
      <c r="D659" s="30" t="s">
        <v>69</v>
      </c>
      <c r="E659" s="30">
        <v>2.9</v>
      </c>
      <c r="F659" s="196">
        <f>(('Regional Cap levels'!F542-'Regional Cap levels'!F543)*1.05)/3100</f>
        <v>2.6129398627147297E-2</v>
      </c>
      <c r="G659" s="196">
        <f>(('Regional Cap levels'!G542-'Regional Cap levels'!G543)*1.05)/3100</f>
        <v>1.9742076681235482E-2</v>
      </c>
      <c r="H659" s="196">
        <f>(('Regional Cap levels'!H542-'Regional Cap levels'!H543)*1.05)/3100</f>
        <v>1.1732624585590519E-2</v>
      </c>
      <c r="I659" s="196">
        <f>(('Regional Cap levels'!I542-'Regional Cap levels'!I543)*1.05)/3100</f>
        <v>1.0596981669255981E-2</v>
      </c>
      <c r="J659" s="191"/>
    </row>
    <row r="660" spans="2:10">
      <c r="B660" s="40" t="s">
        <v>130</v>
      </c>
      <c r="C660" s="2" t="s">
        <v>64</v>
      </c>
      <c r="D660" s="2" t="s">
        <v>69</v>
      </c>
      <c r="E660" s="4" t="s">
        <v>159</v>
      </c>
      <c r="F660" s="197">
        <f>(('Regional Cap levels'!F543*1.05)/365)</f>
        <v>1.964625455626923E-2</v>
      </c>
      <c r="G660" s="197">
        <f>(('Regional Cap levels'!G543*1.05)/365)</f>
        <v>2.2500101950420306E-2</v>
      </c>
      <c r="H660" s="197">
        <f>(('Regional Cap levels'!H543*1.05)/365)</f>
        <v>2.2500101950420306E-2</v>
      </c>
      <c r="I660" s="197">
        <f>('Regional Cap levels'!I543*1.05)/365</f>
        <v>2.254058538753902E-2</v>
      </c>
      <c r="J660" s="193"/>
    </row>
    <row r="661" spans="2:10">
      <c r="B661" s="40" t="s">
        <v>130</v>
      </c>
      <c r="C661" s="2" t="s">
        <v>70</v>
      </c>
      <c r="D661" s="2" t="s">
        <v>69</v>
      </c>
      <c r="E661" s="2">
        <v>12</v>
      </c>
      <c r="F661" s="197">
        <f>(('Regional Cap levels'!F544-'Regional Cap levels'!F545)*1.05)/12000</f>
        <v>6.6669676344956212E-3</v>
      </c>
      <c r="G661" s="197">
        <f>(('Regional Cap levels'!G544-'Regional Cap levels'!G545)*1.05)/12000</f>
        <v>4.931845994791172E-3</v>
      </c>
      <c r="H661" s="197">
        <f>(('Regional Cap levels'!H544-'Regional Cap levels'!H545)*1.05)/12000</f>
        <v>2.9279101951873048E-3</v>
      </c>
      <c r="I661" s="197">
        <f>(('Regional Cap levels'!I544-'Regional Cap levels'!I545)*1.05)/12000</f>
        <v>2.6703068843000957E-3</v>
      </c>
      <c r="J661" s="193"/>
    </row>
    <row r="662" spans="2:10">
      <c r="B662" s="40" t="s">
        <v>130</v>
      </c>
      <c r="C662" s="2" t="s">
        <v>70</v>
      </c>
      <c r="D662" s="2" t="s">
        <v>69</v>
      </c>
      <c r="E662" s="4" t="s">
        <v>159</v>
      </c>
      <c r="F662" s="197">
        <f>(('Regional Cap levels'!F545*1.05)/365)</f>
        <v>1.0754444316041011E-2</v>
      </c>
      <c r="G662" s="197">
        <f>(('Regional Cap levels'!G545*1.05)/365)</f>
        <v>1.0983164419472545E-2</v>
      </c>
      <c r="H662" s="197">
        <f>(('Regional Cap levels'!H545*1.05)/365)</f>
        <v>1.0983164419472545E-2</v>
      </c>
      <c r="I662" s="197">
        <f>(('Regional Cap levels'!I545*1.05)/365)</f>
        <v>1.1098306519105592E-2</v>
      </c>
      <c r="J662" s="193"/>
    </row>
    <row r="663" spans="2:10">
      <c r="B663" s="40" t="s">
        <v>130</v>
      </c>
      <c r="C663" s="2" t="s">
        <v>64</v>
      </c>
      <c r="D663" s="2" t="s">
        <v>65</v>
      </c>
      <c r="E663" s="2">
        <v>2.9</v>
      </c>
      <c r="F663" s="197">
        <f>(('Regional Cap levels'!F546-'Regional Cap levels'!F547)*1.05)/3100</f>
        <v>6.6420762790238477E-3</v>
      </c>
      <c r="G663" s="197">
        <f>(('Regional Cap levels'!G546-'Regional Cap levels'!G547)*1.05)/3100</f>
        <v>5.0184231598375695E-3</v>
      </c>
      <c r="H663" s="197">
        <f>((('Regional Cap levels'!H546/3100)*3100-'Regional Cap levels'!H547)*1.05)/3100</f>
        <v>2.9824256027721186E-3</v>
      </c>
      <c r="I663" s="197">
        <f>(('Regional Cap levels'!I546-'Regional Cap levels'!I547)*1.05)/3100</f>
        <v>2.6937459058658836E-3</v>
      </c>
      <c r="J663" s="193"/>
    </row>
    <row r="664" spans="2:10">
      <c r="B664" s="40" t="s">
        <v>130</v>
      </c>
      <c r="C664" s="2" t="s">
        <v>64</v>
      </c>
      <c r="D664" s="2" t="s">
        <v>65</v>
      </c>
      <c r="E664" s="4" t="s">
        <v>159</v>
      </c>
      <c r="F664" s="197">
        <f>(('Regional Cap levels'!F547*1.05)/365)</f>
        <v>4.994065237471047E-3</v>
      </c>
      <c r="G664" s="197">
        <f>(('Regional Cap levels'!G547*1.05)/365)</f>
        <v>5.7195114044926998E-3</v>
      </c>
      <c r="H664" s="197">
        <f>(('Regional Cap levels'!H547*1.05)/365)</f>
        <v>5.7195114044926998E-3</v>
      </c>
      <c r="I664" s="197">
        <f>(('Regional Cap levels'!I547*1.05)/365)</f>
        <v>5.7298022680987307E-3</v>
      </c>
      <c r="J664" s="193"/>
    </row>
    <row r="665" spans="2:10">
      <c r="B665" s="40" t="s">
        <v>130</v>
      </c>
      <c r="C665" s="2" t="s">
        <v>70</v>
      </c>
      <c r="D665" s="2" t="s">
        <v>65</v>
      </c>
      <c r="E665" s="2">
        <v>12</v>
      </c>
      <c r="F665" s="197">
        <f>(('Regional Cap levels'!F548-'Regional Cap levels'!F549)*1.05)/12000</f>
        <v>1.6080963783684922E-3</v>
      </c>
      <c r="G665" s="197">
        <f>(('Regional Cap levels'!G548-'Regional Cap levels'!G549)*1.05)/12000</f>
        <v>1.1895788486897063E-3</v>
      </c>
      <c r="H665" s="197">
        <f>(('Regional Cap levels'!H548-'Regional Cap levels'!H549)*1.05)/12000</f>
        <v>7.0622238462765433E-4</v>
      </c>
      <c r="I665" s="197">
        <f>(('Regional Cap levels'!I548-'Regional Cap levels'!I549)*1.05)/3100</f>
        <v>2.4932421175034043E-3</v>
      </c>
      <c r="J665" s="193"/>
    </row>
    <row r="666" spans="2:10" ht="13.5" thickBot="1">
      <c r="B666" s="41" t="s">
        <v>130</v>
      </c>
      <c r="C666" s="34" t="s">
        <v>70</v>
      </c>
      <c r="D666" s="34" t="s">
        <v>65</v>
      </c>
      <c r="E666" s="35" t="s">
        <v>159</v>
      </c>
      <c r="F666" s="198">
        <f>(('Regional Cap levels'!F549*1.05)/365)</f>
        <v>2.5940103363497921E-3</v>
      </c>
      <c r="G666" s="198">
        <f>(('Regional Cap levels'!G549*1.05)/365)</f>
        <v>2.6491784412743242E-3</v>
      </c>
      <c r="H666" s="198">
        <f>(('Regional Cap levels'!H549*1.05)/365)</f>
        <v>2.6491784412743242E-3</v>
      </c>
      <c r="I666" s="198">
        <f>(('Regional Cap levels'!I549*1.05)/365)</f>
        <v>2.6769511264842561E-3</v>
      </c>
      <c r="J666" s="194"/>
    </row>
    <row r="667" spans="2:10">
      <c r="B667" s="39" t="s">
        <v>132</v>
      </c>
      <c r="C667" s="30" t="s">
        <v>64</v>
      </c>
      <c r="D667" s="30" t="s">
        <v>69</v>
      </c>
      <c r="E667" s="30">
        <v>2.9</v>
      </c>
      <c r="F667" s="196">
        <f>(('Regional Cap levels'!F550-'Regional Cap levels'!F551)*1.05)/3100</f>
        <v>2.6582550123436174E-2</v>
      </c>
      <c r="G667" s="196">
        <f>(('Regional Cap levels'!G550-'Regional Cap levels'!G551)*1.05)/3100</f>
        <v>1.9915514157329464E-2</v>
      </c>
      <c r="H667" s="196">
        <f>(('Regional Cap levels'!H550-'Regional Cap levels'!H551)*1.05)/3100</f>
        <v>1.1720387807629233E-2</v>
      </c>
      <c r="I667" s="196">
        <f>(('Regional Cap levels'!I550-'Regional Cap levels'!I551)*1.05)/3100</f>
        <v>1.0571536108448078E-2</v>
      </c>
      <c r="J667" s="191"/>
    </row>
    <row r="668" spans="2:10">
      <c r="B668" s="40" t="s">
        <v>132</v>
      </c>
      <c r="C668" s="2" t="s">
        <v>64</v>
      </c>
      <c r="D668" s="2" t="s">
        <v>69</v>
      </c>
      <c r="E668" s="4" t="s">
        <v>159</v>
      </c>
      <c r="F668" s="197">
        <f>(('Regional Cap levels'!F551*1.05)/365)</f>
        <v>1.9489180436269234E-2</v>
      </c>
      <c r="G668" s="197">
        <f>(('Regional Cap levels'!G551*1.05)/365)</f>
        <v>2.1919800340420303E-2</v>
      </c>
      <c r="H668" s="197">
        <f>(('Regional Cap levels'!H551*1.05)/365)</f>
        <v>2.1919800340420303E-2</v>
      </c>
      <c r="I668" s="197">
        <f>('Regional Cap levels'!I551*1.05)/365</f>
        <v>2.1960283777539013E-2</v>
      </c>
      <c r="J668" s="193"/>
    </row>
    <row r="669" spans="2:10">
      <c r="B669" s="40" t="s">
        <v>132</v>
      </c>
      <c r="C669" s="2" t="s">
        <v>70</v>
      </c>
      <c r="D669" s="2" t="s">
        <v>69</v>
      </c>
      <c r="E669" s="2">
        <v>12</v>
      </c>
      <c r="F669" s="197">
        <f>(('Regional Cap levels'!F552-'Regional Cap levels'!F553)*1.05)/12000</f>
        <v>6.6843154765820634E-3</v>
      </c>
      <c r="G669" s="197">
        <f>(('Regional Cap levels'!G552-'Regional Cap levels'!G553)*1.05)/12000</f>
        <v>4.935505102302843E-3</v>
      </c>
      <c r="H669" s="197">
        <f>(('Regional Cap levels'!H552-'Regional Cap levels'!H553)*1.05)/12000</f>
        <v>2.9315693026989767E-3</v>
      </c>
      <c r="I669" s="197">
        <f>(('Regional Cap levels'!I552-'Regional Cap levels'!I553)*1.05)/12000</f>
        <v>2.6739659914914692E-3</v>
      </c>
      <c r="J669" s="193"/>
    </row>
    <row r="670" spans="2:10">
      <c r="B670" s="40" t="s">
        <v>132</v>
      </c>
      <c r="C670" s="2" t="s">
        <v>70</v>
      </c>
      <c r="D670" s="2" t="s">
        <v>69</v>
      </c>
      <c r="E670" s="4" t="s">
        <v>159</v>
      </c>
      <c r="F670" s="197">
        <f>(('Regional Cap levels'!F553*1.05)/365)</f>
        <v>1.0754444316041011E-2</v>
      </c>
      <c r="G670" s="197">
        <f>(('Regional Cap levels'!G553*1.05)/365)</f>
        <v>1.0983164419472545E-2</v>
      </c>
      <c r="H670" s="197">
        <f>(('Regional Cap levels'!H553*1.05)/365)</f>
        <v>1.0983164419472545E-2</v>
      </c>
      <c r="I670" s="197">
        <f>(('Regional Cap levels'!I553*1.05)/365)</f>
        <v>1.1098306519105592E-2</v>
      </c>
      <c r="J670" s="193"/>
    </row>
    <row r="671" spans="2:10">
      <c r="B671" s="40" t="s">
        <v>132</v>
      </c>
      <c r="C671" s="2" t="s">
        <v>64</v>
      </c>
      <c r="D671" s="2" t="s">
        <v>65</v>
      </c>
      <c r="E671" s="2">
        <v>2.9</v>
      </c>
      <c r="F671" s="197">
        <f>(('Regional Cap levels'!F554-'Regional Cap levels'!F555)*1.05)/3100</f>
        <v>6.7572670971231714E-3</v>
      </c>
      <c r="G671" s="197">
        <f>(('Regional Cap levels'!G554-'Regional Cap levels'!G555)*1.05)/3100</f>
        <v>5.0625108544032132E-3</v>
      </c>
      <c r="H671" s="197">
        <f>((('Regional Cap levels'!H554/3100)*3100-'Regional Cap levels'!H555)*1.05)/3100</f>
        <v>2.9793150217063964E-3</v>
      </c>
      <c r="I671" s="197">
        <f>(('Regional Cap levels'!I554-'Regional Cap levels'!I555)*1.05)/3100</f>
        <v>2.6872776607194753E-3</v>
      </c>
      <c r="J671" s="193"/>
    </row>
    <row r="672" spans="2:10">
      <c r="B672" s="40" t="s">
        <v>132</v>
      </c>
      <c r="C672" s="2" t="s">
        <v>64</v>
      </c>
      <c r="D672" s="2" t="s">
        <v>65</v>
      </c>
      <c r="E672" s="4" t="s">
        <v>159</v>
      </c>
      <c r="F672" s="197">
        <f>(('Regional Cap levels'!F555*1.05)/365)</f>
        <v>4.9541370974710468E-3</v>
      </c>
      <c r="G672" s="197">
        <f>(('Regional Cap levels'!G555*1.05)/365)</f>
        <v>5.5719991094926999E-3</v>
      </c>
      <c r="H672" s="197">
        <f>(('Regional Cap levels'!H555*1.05)/365)</f>
        <v>5.5719991094926999E-3</v>
      </c>
      <c r="I672" s="197">
        <f>(('Regional Cap levels'!I555*1.05)/365)</f>
        <v>5.582289973098729E-3</v>
      </c>
      <c r="J672" s="193"/>
    </row>
    <row r="673" spans="2:10">
      <c r="B673" s="40" t="s">
        <v>132</v>
      </c>
      <c r="C673" s="2" t="s">
        <v>70</v>
      </c>
      <c r="D673" s="2" t="s">
        <v>65</v>
      </c>
      <c r="E673" s="2">
        <v>12</v>
      </c>
      <c r="F673" s="197">
        <f>(('Regional Cap levels'!F556-'Regional Cap levels'!F557)*1.05)/12000</f>
        <v>1.6122807397695241E-3</v>
      </c>
      <c r="G673" s="197">
        <f>(('Regional Cap levels'!G556-'Regional Cap levels'!G557)*1.05)/12000</f>
        <v>1.1904614384756736E-3</v>
      </c>
      <c r="H673" s="197">
        <f>(('Regional Cap levels'!H556-'Regional Cap levels'!H557)*1.05)/12000</f>
        <v>7.0710497441362169E-4</v>
      </c>
      <c r="I673" s="197">
        <f>(('Regional Cap levels'!I556-'Regional Cap levels'!I557)*1.05)/3100</f>
        <v>2.4966585937951859E-3</v>
      </c>
      <c r="J673" s="193"/>
    </row>
    <row r="674" spans="2:10" ht="13.5" thickBot="1">
      <c r="B674" s="41" t="s">
        <v>132</v>
      </c>
      <c r="C674" s="34" t="s">
        <v>70</v>
      </c>
      <c r="D674" s="34" t="s">
        <v>65</v>
      </c>
      <c r="E674" s="35" t="s">
        <v>159</v>
      </c>
      <c r="F674" s="198">
        <f>(('Regional Cap levels'!F557*1.05)/365)</f>
        <v>2.5940103363497921E-3</v>
      </c>
      <c r="G674" s="198">
        <f>(('Regional Cap levels'!G557*1.05)/365)</f>
        <v>2.6491784412743242E-3</v>
      </c>
      <c r="H674" s="198">
        <f>(('Regional Cap levels'!H557*1.05)/365)</f>
        <v>2.6491784412743242E-3</v>
      </c>
      <c r="I674" s="198">
        <f>(('Regional Cap levels'!I557*1.05)/365)</f>
        <v>2.6769511264842561E-3</v>
      </c>
      <c r="J674" s="194"/>
    </row>
    <row r="675" spans="2:10">
      <c r="B675" s="39" t="s">
        <v>169</v>
      </c>
      <c r="C675" s="30" t="s">
        <v>64</v>
      </c>
      <c r="D675" s="30" t="s">
        <v>69</v>
      </c>
      <c r="E675" s="30">
        <v>2.9</v>
      </c>
      <c r="F675" s="196">
        <f>(('Regional Cap levels'!F558-'Regional Cap levels'!F559)*1.05)/3100</f>
        <v>2.6491388760646398E-2</v>
      </c>
      <c r="G675" s="196">
        <f>(('Regional Cap levels'!G558-'Regional Cap levels'!G559)*1.05)/3100</f>
        <v>2.0000439146707641E-2</v>
      </c>
      <c r="H675" s="196">
        <f>(('Regional Cap levels'!H558-'Regional Cap levels'!H559)*1.05)/3100</f>
        <v>1.2009705075787526E-2</v>
      </c>
      <c r="I675" s="196">
        <f>(('Regional Cap levels'!I558-'Regional Cap levels'!I559)*1.05)/3100</f>
        <v>1.0877704797395893E-2</v>
      </c>
      <c r="J675" s="191"/>
    </row>
    <row r="676" spans="2:10">
      <c r="B676" s="40" t="s">
        <v>169</v>
      </c>
      <c r="C676" s="2" t="s">
        <v>64</v>
      </c>
      <c r="D676" s="2" t="s">
        <v>69</v>
      </c>
      <c r="E676" s="4" t="s">
        <v>159</v>
      </c>
      <c r="F676" s="197">
        <f>(('Regional Cap levels'!F559*1.05)/365)</f>
        <v>2.0108750576269235E-2</v>
      </c>
      <c r="G676" s="197">
        <f>(('Regional Cap levels'!G559*1.05)/365)</f>
        <v>2.3289835720420302E-2</v>
      </c>
      <c r="H676" s="197">
        <f>(('Regional Cap levels'!H559*1.05)/365)</f>
        <v>2.3289835720420302E-2</v>
      </c>
      <c r="I676" s="197">
        <f>('Regional Cap levels'!I559*1.05)/365</f>
        <v>2.3330319157539015E-2</v>
      </c>
      <c r="J676" s="193"/>
    </row>
    <row r="677" spans="2:10">
      <c r="B677" s="40" t="s">
        <v>169</v>
      </c>
      <c r="C677" s="2" t="s">
        <v>70</v>
      </c>
      <c r="D677" s="2" t="s">
        <v>69</v>
      </c>
      <c r="E677" s="2">
        <v>12</v>
      </c>
      <c r="F677" s="197">
        <f>(('Regional Cap levels'!F560-'Regional Cap levels'!F561)*1.05)/12000</f>
        <v>6.6975920927339781E-3</v>
      </c>
      <c r="G677" s="197">
        <f>(('Regional Cap levels'!G560-'Regional Cap levels'!G561)*1.05)/12000</f>
        <v>4.9451134458820848E-3</v>
      </c>
      <c r="H677" s="197">
        <f>(('Regional Cap levels'!H560-'Regional Cap levels'!H561)*1.05)/12000</f>
        <v>2.9411776462782181E-3</v>
      </c>
      <c r="I677" s="197">
        <f>(('Regional Cap levels'!I560-'Regional Cap levels'!I561)*1.05)/12000</f>
        <v>2.6835743353910094E-3</v>
      </c>
      <c r="J677" s="193"/>
    </row>
    <row r="678" spans="2:10">
      <c r="B678" s="40" t="s">
        <v>169</v>
      </c>
      <c r="C678" s="2" t="s">
        <v>70</v>
      </c>
      <c r="D678" s="2" t="s">
        <v>69</v>
      </c>
      <c r="E678" s="4" t="s">
        <v>159</v>
      </c>
      <c r="F678" s="197">
        <f>(('Regional Cap levels'!F561*1.05)/365)</f>
        <v>1.0754444316041011E-2</v>
      </c>
      <c r="G678" s="197">
        <f>(('Regional Cap levels'!G561*1.05)/365)</f>
        <v>1.0983164419472545E-2</v>
      </c>
      <c r="H678" s="197">
        <f>(('Regional Cap levels'!H561*1.05)/365)</f>
        <v>1.0983164419472545E-2</v>
      </c>
      <c r="I678" s="197">
        <f>(('Regional Cap levels'!I561*1.05)/365)</f>
        <v>1.1098306519105592E-2</v>
      </c>
      <c r="J678" s="193"/>
    </row>
    <row r="679" spans="2:10">
      <c r="B679" s="40" t="s">
        <v>169</v>
      </c>
      <c r="C679" s="2" t="s">
        <v>64</v>
      </c>
      <c r="D679" s="2" t="s">
        <v>65</v>
      </c>
      <c r="E679" s="2">
        <v>2.9</v>
      </c>
      <c r="F679" s="197">
        <f>(('Regional Cap levels'!F562-'Regional Cap levels'!F563)*1.05)/3100</f>
        <v>6.7340939374959776E-3</v>
      </c>
      <c r="G679" s="197">
        <f>(('Regional Cap levels'!G562-'Regional Cap levels'!G563)*1.05)/3100</f>
        <v>5.0840987319312895E-3</v>
      </c>
      <c r="H679" s="197">
        <f>((('Regional Cap levels'!H562/3100)*3100-'Regional Cap levels'!H563)*1.05)/3100</f>
        <v>3.0528592846788189E-3</v>
      </c>
      <c r="I679" s="197">
        <f>(('Regional Cap levels'!I562-'Regional Cap levels'!I563)*1.05)/3100</f>
        <v>2.7651055439883716E-3</v>
      </c>
      <c r="J679" s="193"/>
    </row>
    <row r="680" spans="2:10">
      <c r="B680" s="40" t="s">
        <v>169</v>
      </c>
      <c r="C680" s="2" t="s">
        <v>64</v>
      </c>
      <c r="D680" s="2" t="s">
        <v>65</v>
      </c>
      <c r="E680" s="4" t="s">
        <v>159</v>
      </c>
      <c r="F680" s="197">
        <f>(('Regional Cap levels'!F563*1.05)/365)</f>
        <v>5.1116314274710474E-3</v>
      </c>
      <c r="G680" s="197">
        <f>(('Regional Cap levels'!G563*1.05)/365)</f>
        <v>5.9202612194926996E-3</v>
      </c>
      <c r="H680" s="197">
        <f>(('Regional Cap levels'!H563*1.05)/365)</f>
        <v>5.9202612194926996E-3</v>
      </c>
      <c r="I680" s="197">
        <f>(('Regional Cap levels'!I563*1.05)/365)</f>
        <v>5.9305520830987297E-3</v>
      </c>
      <c r="J680" s="193"/>
    </row>
    <row r="681" spans="2:10">
      <c r="B681" s="40" t="s">
        <v>169</v>
      </c>
      <c r="C681" s="2" t="s">
        <v>70</v>
      </c>
      <c r="D681" s="2" t="s">
        <v>65</v>
      </c>
      <c r="E681" s="2">
        <v>12</v>
      </c>
      <c r="F681" s="197">
        <f>(('Regional Cap levels'!F564-'Regional Cap levels'!F565)*1.05)/12000</f>
        <v>1.6154831069507321E-3</v>
      </c>
      <c r="G681" s="197">
        <f>(('Regional Cap levels'!G564-'Regional Cap levels'!G565)*1.05)/12000</f>
        <v>1.1927790052255033E-3</v>
      </c>
      <c r="H681" s="197">
        <f>(('Regional Cap levels'!H564-'Regional Cap levels'!H565)*1.05)/12000</f>
        <v>7.0942254116345142E-4</v>
      </c>
      <c r="I681" s="197">
        <f>(('Regional Cap levels'!I564-'Regional Cap levels'!I565)*1.05)/3100</f>
        <v>2.5056298202226191E-3</v>
      </c>
      <c r="J681" s="193"/>
    </row>
    <row r="682" spans="2:10" ht="13.5" thickBot="1">
      <c r="B682" s="41" t="s">
        <v>169</v>
      </c>
      <c r="C682" s="34" t="s">
        <v>70</v>
      </c>
      <c r="D682" s="34" t="s">
        <v>65</v>
      </c>
      <c r="E682" s="35" t="s">
        <v>159</v>
      </c>
      <c r="F682" s="198">
        <f>(('Regional Cap levels'!F565*1.05)/365)</f>
        <v>2.5940103363497921E-3</v>
      </c>
      <c r="G682" s="198">
        <f>(('Regional Cap levels'!G565*1.05)/365)</f>
        <v>2.6491784412743242E-3</v>
      </c>
      <c r="H682" s="198">
        <f>(('Regional Cap levels'!H565*1.05)/365)</f>
        <v>2.6491784412743242E-3</v>
      </c>
      <c r="I682" s="198">
        <f>(('Regional Cap levels'!I565*1.05)/365)</f>
        <v>2.6769511264842561E-3</v>
      </c>
      <c r="J682" s="194"/>
    </row>
    <row r="683" spans="2:10">
      <c r="B683" s="39" t="s">
        <v>136</v>
      </c>
      <c r="C683" s="30" t="s">
        <v>64</v>
      </c>
      <c r="D683" s="30" t="s">
        <v>69</v>
      </c>
      <c r="E683" s="30">
        <v>2.9</v>
      </c>
      <c r="F683" s="196">
        <f>(('Regional Cap levels'!F566-'Regional Cap levels'!F567)*1.05)/3100</f>
        <v>2.7097137535342895E-2</v>
      </c>
      <c r="G683" s="196">
        <f>(('Regional Cap levels'!G566-'Regional Cap levels'!G567)*1.05)/3100</f>
        <v>2.0381952880704664E-2</v>
      </c>
      <c r="H683" s="196">
        <f>(('Regional Cap levels'!H566-'Regional Cap levels'!H567)*1.05)/3100</f>
        <v>1.2138444874361633E-2</v>
      </c>
      <c r="I683" s="196">
        <f>(('Regional Cap levels'!I566-'Regional Cap levels'!I567)*1.05)/3100</f>
        <v>1.0971727167198023E-2</v>
      </c>
      <c r="J683" s="191"/>
    </row>
    <row r="684" spans="2:10">
      <c r="B684" s="40" t="s">
        <v>136</v>
      </c>
      <c r="C684" s="2" t="s">
        <v>64</v>
      </c>
      <c r="D684" s="2" t="s">
        <v>69</v>
      </c>
      <c r="E684" s="4" t="s">
        <v>159</v>
      </c>
      <c r="F684" s="197">
        <f>(('Regional Cap levels'!F567*1.05)/365)</f>
        <v>1.7407948346269232E-2</v>
      </c>
      <c r="G684" s="197">
        <f>(('Regional Cap levels'!G567*1.05)/365)</f>
        <v>1.9485151480420303E-2</v>
      </c>
      <c r="H684" s="197">
        <f>(('Regional Cap levels'!H567*1.05)/365)</f>
        <v>1.9485151480420303E-2</v>
      </c>
      <c r="I684" s="197">
        <f>('Regional Cap levels'!I567*1.05)/365</f>
        <v>1.9525634917539014E-2</v>
      </c>
      <c r="J684" s="193"/>
    </row>
    <row r="685" spans="2:10">
      <c r="B685" s="40" t="s">
        <v>136</v>
      </c>
      <c r="C685" s="2" t="s">
        <v>70</v>
      </c>
      <c r="D685" s="2" t="s">
        <v>69</v>
      </c>
      <c r="E685" s="2">
        <v>12</v>
      </c>
      <c r="F685" s="197">
        <f>(('Regional Cap levels'!F568-'Regional Cap levels'!F569)*1.05)/12000</f>
        <v>6.7695054678910604E-3</v>
      </c>
      <c r="G685" s="197">
        <f>(('Regional Cap levels'!G568-'Regional Cap levels'!G569)*1.05)/12000</f>
        <v>5.002451358604337E-3</v>
      </c>
      <c r="H685" s="197">
        <f>(('Regional Cap levels'!H568-'Regional Cap levels'!H569)*1.05)/12000</f>
        <v>2.9985155590004707E-3</v>
      </c>
      <c r="I685" s="197">
        <f>(('Regional Cap levels'!I568-'Regional Cap levels'!I569)*1.05)/12000</f>
        <v>2.740912248132674E-3</v>
      </c>
      <c r="J685" s="193"/>
    </row>
    <row r="686" spans="2:10">
      <c r="B686" s="40" t="s">
        <v>136</v>
      </c>
      <c r="C686" s="2" t="s">
        <v>70</v>
      </c>
      <c r="D686" s="2" t="s">
        <v>69</v>
      </c>
      <c r="E686" s="4" t="s">
        <v>159</v>
      </c>
      <c r="F686" s="197">
        <f>(('Regional Cap levels'!F569*1.05)/365)</f>
        <v>1.0754444316041011E-2</v>
      </c>
      <c r="G686" s="197">
        <f>(('Regional Cap levels'!G569*1.05)/365)</f>
        <v>1.0983164419472545E-2</v>
      </c>
      <c r="H686" s="197">
        <f>(('Regional Cap levels'!H569*1.05)/365)</f>
        <v>1.0983164419472545E-2</v>
      </c>
      <c r="I686" s="197">
        <f>(('Regional Cap levels'!I569*1.05)/365)</f>
        <v>1.1098306519105592E-2</v>
      </c>
      <c r="J686" s="193"/>
    </row>
    <row r="687" spans="2:10">
      <c r="B687" s="40" t="s">
        <v>136</v>
      </c>
      <c r="C687" s="2" t="s">
        <v>64</v>
      </c>
      <c r="D687" s="2" t="s">
        <v>65</v>
      </c>
      <c r="E687" s="2">
        <v>2.9</v>
      </c>
      <c r="F687" s="197">
        <f>(('Regional Cap levels'!F570-'Regional Cap levels'!F571)*1.05)/3100</f>
        <v>6.8880748853498344E-3</v>
      </c>
      <c r="G687" s="197">
        <f>(('Regional Cap levels'!G570-'Regional Cap levels'!G571)*1.05)/3100</f>
        <v>5.1810792770583666E-3</v>
      </c>
      <c r="H687" s="197">
        <f>((('Regional Cap levels'!H570/3100)*3100-'Regional Cap levels'!H571)*1.05)/3100</f>
        <v>3.0855848584464053E-3</v>
      </c>
      <c r="I687" s="197">
        <f>(('Regional Cap levels'!I570-'Regional Cap levels'!I571)*1.05)/3100</f>
        <v>2.7890059697529175E-3</v>
      </c>
      <c r="J687" s="193"/>
    </row>
    <row r="688" spans="2:10">
      <c r="B688" s="40" t="s">
        <v>136</v>
      </c>
      <c r="C688" s="2" t="s">
        <v>64</v>
      </c>
      <c r="D688" s="2" t="s">
        <v>65</v>
      </c>
      <c r="E688" s="4" t="s">
        <v>159</v>
      </c>
      <c r="F688" s="197">
        <f>(('Regional Cap levels'!F571*1.05)/365)</f>
        <v>4.425089242471046E-3</v>
      </c>
      <c r="G688" s="197">
        <f>(('Regional Cap levels'!G571*1.05)/365)</f>
        <v>4.9531129394926997E-3</v>
      </c>
      <c r="H688" s="197">
        <f>(('Regional Cap levels'!H571*1.05)/365)</f>
        <v>4.9531129394926997E-3</v>
      </c>
      <c r="I688" s="197">
        <f>(('Regional Cap levels'!I571*1.05)/365)</f>
        <v>4.9634038030987289E-3</v>
      </c>
      <c r="J688" s="193"/>
    </row>
    <row r="689" spans="2:10">
      <c r="B689" s="40" t="s">
        <v>136</v>
      </c>
      <c r="C689" s="2" t="s">
        <v>70</v>
      </c>
      <c r="D689" s="2" t="s">
        <v>65</v>
      </c>
      <c r="E689" s="2">
        <v>12</v>
      </c>
      <c r="F689" s="197">
        <f>(('Regional Cap levels'!F572-'Regional Cap levels'!F573)*1.05)/12000</f>
        <v>1.6328288695952068E-3</v>
      </c>
      <c r="G689" s="197">
        <f>(('Regional Cap levels'!G572-'Regional Cap levels'!G573)*1.05)/12000</f>
        <v>1.206609114331596E-3</v>
      </c>
      <c r="H689" s="197">
        <f>(('Regional Cap levels'!H572-'Regional Cap levels'!H573)*1.05)/12000</f>
        <v>7.2325265026954412E-4</v>
      </c>
      <c r="I689" s="197">
        <f>(('Regional Cap levels'!I572-'Regional Cap levels'!I573)*1.05)/3100</f>
        <v>2.5591657264578765E-3</v>
      </c>
      <c r="J689" s="193"/>
    </row>
    <row r="690" spans="2:10" ht="13.5" thickBot="1">
      <c r="B690" s="41" t="s">
        <v>136</v>
      </c>
      <c r="C690" s="34" t="s">
        <v>70</v>
      </c>
      <c r="D690" s="34" t="s">
        <v>65</v>
      </c>
      <c r="E690" s="35" t="s">
        <v>159</v>
      </c>
      <c r="F690" s="198">
        <f>(('Regional Cap levels'!F573*1.05)/365)</f>
        <v>2.5940103363497921E-3</v>
      </c>
      <c r="G690" s="198">
        <f>(('Regional Cap levels'!G573*1.05)/365)</f>
        <v>2.6491784412743242E-3</v>
      </c>
      <c r="H690" s="198">
        <f>(('Regional Cap levels'!H573*1.05)/365)</f>
        <v>2.6491784412743242E-3</v>
      </c>
      <c r="I690" s="198">
        <f>(('Regional Cap levels'!I573*1.05)/365)</f>
        <v>2.6769511264842561E-3</v>
      </c>
      <c r="J690" s="194"/>
    </row>
    <row r="691" spans="2:10">
      <c r="B691" s="39" t="s">
        <v>170</v>
      </c>
      <c r="C691" s="30" t="s">
        <v>64</v>
      </c>
      <c r="D691" s="30" t="s">
        <v>69</v>
      </c>
      <c r="E691" s="30">
        <v>2.9</v>
      </c>
      <c r="F691" s="196">
        <f>(('Regional Cap levels'!F574-'Regional Cap levels'!F575)*1.05)/3100</f>
        <v>2.6946842964105874E-2</v>
      </c>
      <c r="G691" s="196">
        <f>(('Regional Cap levels'!G574-'Regional Cap levels'!G575)*1.05)/3100</f>
        <v>2.0135181949251631E-2</v>
      </c>
      <c r="H691" s="196">
        <f>(('Regional Cap levels'!H574-'Regional Cap levels'!H575)*1.05)/3100</f>
        <v>1.188402639507424E-2</v>
      </c>
      <c r="I691" s="196">
        <f>(('Regional Cap levels'!I574-'Regional Cap levels'!I575)*1.05)/3100</f>
        <v>1.0721610231501455E-2</v>
      </c>
      <c r="J691" s="191"/>
    </row>
    <row r="692" spans="2:10">
      <c r="B692" s="40" t="s">
        <v>170</v>
      </c>
      <c r="C692" s="2" t="s">
        <v>64</v>
      </c>
      <c r="D692" s="2" t="s">
        <v>69</v>
      </c>
      <c r="E692" s="4" t="s">
        <v>159</v>
      </c>
      <c r="F692" s="197">
        <f>(('Regional Cap levels'!F575*1.05)/365)</f>
        <v>1.9942950116269231E-2</v>
      </c>
      <c r="G692" s="197">
        <f>(('Regional Cap levels'!G575*1.05)/365)</f>
        <v>2.4380628220420301E-2</v>
      </c>
      <c r="H692" s="197">
        <f>(('Regional Cap levels'!H575*1.05)/365)</f>
        <v>2.4380628220420301E-2</v>
      </c>
      <c r="I692" s="197">
        <f>('Regional Cap levels'!I575*1.05)/365</f>
        <v>2.4421111657539019E-2</v>
      </c>
      <c r="J692" s="193"/>
    </row>
    <row r="693" spans="2:10">
      <c r="B693" s="40" t="s">
        <v>170</v>
      </c>
      <c r="C693" s="2" t="s">
        <v>70</v>
      </c>
      <c r="D693" s="2" t="s">
        <v>69</v>
      </c>
      <c r="E693" s="2">
        <v>12</v>
      </c>
      <c r="F693" s="197">
        <f>(('Regional Cap levels'!F576-'Regional Cap levels'!F577)*1.05)/12000</f>
        <v>6.6975150213954039E-3</v>
      </c>
      <c r="G693" s="197">
        <f>(('Regional Cap levels'!G576-'Regional Cap levels'!G577)*1.05)/12000</f>
        <v>4.9450743426957084E-3</v>
      </c>
      <c r="H693" s="197">
        <f>(('Regional Cap levels'!H576-'Regional Cap levels'!H577)*1.05)/12000</f>
        <v>2.9411385430918409E-3</v>
      </c>
      <c r="I693" s="197">
        <f>(('Regional Cap levels'!I576-'Regional Cap levels'!I577)*1.05)/12000</f>
        <v>2.6835352324642674E-3</v>
      </c>
      <c r="J693" s="193"/>
    </row>
    <row r="694" spans="2:10">
      <c r="B694" s="40" t="s">
        <v>170</v>
      </c>
      <c r="C694" s="2" t="s">
        <v>70</v>
      </c>
      <c r="D694" s="2" t="s">
        <v>69</v>
      </c>
      <c r="E694" s="4" t="s">
        <v>159</v>
      </c>
      <c r="F694" s="197">
        <f>(('Regional Cap levels'!F577*1.05)/365)</f>
        <v>1.0754444316041011E-2</v>
      </c>
      <c r="G694" s="197">
        <f>(('Regional Cap levels'!G577*1.05)/365)</f>
        <v>1.0983164419472545E-2</v>
      </c>
      <c r="H694" s="197">
        <f>(('Regional Cap levels'!H577*1.05)/365)</f>
        <v>1.0983164419472545E-2</v>
      </c>
      <c r="I694" s="197">
        <f>(('Regional Cap levels'!I577*1.05)/365)</f>
        <v>1.1098306519105592E-2</v>
      </c>
      <c r="J694" s="193"/>
    </row>
    <row r="695" spans="2:10">
      <c r="B695" s="40" t="s">
        <v>170</v>
      </c>
      <c r="C695" s="2" t="s">
        <v>64</v>
      </c>
      <c r="D695" s="2" t="s">
        <v>65</v>
      </c>
      <c r="E695" s="2">
        <v>2.9</v>
      </c>
      <c r="F695" s="197">
        <f>(('Regional Cap levels'!F578-'Regional Cap levels'!F579)*1.05)/3100</f>
        <v>6.8498701022729532E-3</v>
      </c>
      <c r="G695" s="197">
        <f>(('Regional Cap levels'!G578-'Regional Cap levels'!G579)*1.05)/3100</f>
        <v>5.1183502654364192E-3</v>
      </c>
      <c r="H695" s="197">
        <f>((('Regional Cap levels'!H578/3100)*3100-'Regional Cap levels'!H579)*1.05)/3100</f>
        <v>3.0209118450972034E-3</v>
      </c>
      <c r="I695" s="197">
        <f>(('Regional Cap levels'!I578-'Regional Cap levels'!I579)*1.05)/3100</f>
        <v>2.7254264060102493E-3</v>
      </c>
      <c r="J695" s="193"/>
    </row>
    <row r="696" spans="2:10">
      <c r="B696" s="40" t="s">
        <v>170</v>
      </c>
      <c r="C696" s="2" t="s">
        <v>64</v>
      </c>
      <c r="D696" s="2" t="s">
        <v>65</v>
      </c>
      <c r="E696" s="4" t="s">
        <v>159</v>
      </c>
      <c r="F696" s="197">
        <f>(('Regional Cap levels'!F579*1.05)/365)</f>
        <v>5.0694850574710465E-3</v>
      </c>
      <c r="G696" s="197">
        <f>(('Regional Cap levels'!G579*1.05)/365)</f>
        <v>6.1975399694927016E-3</v>
      </c>
      <c r="H696" s="197">
        <f>(('Regional Cap levels'!H579*1.05)/365)</f>
        <v>6.1975399694927016E-3</v>
      </c>
      <c r="I696" s="197">
        <f>(('Regional Cap levels'!I579*1.05)/365)</f>
        <v>6.2078308330987281E-3</v>
      </c>
      <c r="J696" s="193"/>
    </row>
    <row r="697" spans="2:10">
      <c r="B697" s="40" t="s">
        <v>170</v>
      </c>
      <c r="C697" s="2" t="s">
        <v>70</v>
      </c>
      <c r="D697" s="2" t="s">
        <v>65</v>
      </c>
      <c r="E697" s="2">
        <v>12</v>
      </c>
      <c r="F697" s="197">
        <f>(('Regional Cap levels'!F580-'Regional Cap levels'!F581)*1.05)/12000</f>
        <v>1.6154645170689097E-3</v>
      </c>
      <c r="G697" s="197">
        <f>(('Regional Cap levels'!G580-'Regional Cap levels'!G581)*1.05)/12000</f>
        <v>1.1927695733974456E-3</v>
      </c>
      <c r="H697" s="197">
        <f>(('Regional Cap levels'!H580-'Regional Cap levels'!H581)*1.05)/12000</f>
        <v>7.094131093353937E-4</v>
      </c>
      <c r="I697" s="197">
        <f>(('Regional Cap levels'!I580-'Regional Cap levels'!I581)*1.05)/3100</f>
        <v>2.5055933101628789E-3</v>
      </c>
      <c r="J697" s="193"/>
    </row>
    <row r="698" spans="2:10" ht="13.5" thickBot="1">
      <c r="B698" s="41" t="s">
        <v>170</v>
      </c>
      <c r="C698" s="34" t="s">
        <v>70</v>
      </c>
      <c r="D698" s="34" t="s">
        <v>65</v>
      </c>
      <c r="E698" s="35" t="s">
        <v>159</v>
      </c>
      <c r="F698" s="198">
        <f>(('Regional Cap levels'!F581*1.05)/365)</f>
        <v>2.5940103363497921E-3</v>
      </c>
      <c r="G698" s="198">
        <f>(('Regional Cap levels'!G581*1.05)/365)</f>
        <v>2.6491784412743242E-3</v>
      </c>
      <c r="H698" s="198">
        <f>(('Regional Cap levels'!H581*1.05)/365)</f>
        <v>2.6491784412743242E-3</v>
      </c>
      <c r="I698" s="198">
        <f>(('Regional Cap levels'!I581*1.05)/365)</f>
        <v>2.6769511264842561E-3</v>
      </c>
      <c r="J698" s="194"/>
    </row>
    <row r="699" spans="2:10">
      <c r="B699" s="39" t="s">
        <v>171</v>
      </c>
      <c r="C699" s="30" t="s">
        <v>64</v>
      </c>
      <c r="D699" s="30" t="s">
        <v>69</v>
      </c>
      <c r="E699" s="30">
        <v>2.9</v>
      </c>
      <c r="F699" s="196">
        <f>(('Regional Cap levels'!F582-'Regional Cap levels'!F583)*1.05)/3100</f>
        <v>2.7968043119734044E-2</v>
      </c>
      <c r="G699" s="196">
        <f>(('Regional Cap levels'!G582-'Regional Cap levels'!G583)*1.05)/3100</f>
        <v>2.0882320805262776E-2</v>
      </c>
      <c r="H699" s="196">
        <f>(('Regional Cap levels'!H582-'Regional Cap levels'!H583)*1.05)/3100</f>
        <v>1.2461566474977431E-2</v>
      </c>
      <c r="I699" s="196">
        <f>(('Regional Cap levels'!I582-'Regional Cap levels'!I583)*1.05)/3100</f>
        <v>1.1279172617003645E-2</v>
      </c>
      <c r="J699" s="191"/>
    </row>
    <row r="700" spans="2:10">
      <c r="B700" s="40" t="s">
        <v>171</v>
      </c>
      <c r="C700" s="2" t="s">
        <v>64</v>
      </c>
      <c r="D700" s="2" t="s">
        <v>69</v>
      </c>
      <c r="E700" s="4" t="s">
        <v>159</v>
      </c>
      <c r="F700" s="197">
        <f>(('Regional Cap levels'!F583*1.05)/365)</f>
        <v>1.9105221476269231E-2</v>
      </c>
      <c r="G700" s="197">
        <f>(('Regional Cap levels'!G583*1.05)/365)</f>
        <v>2.4441712600420305E-2</v>
      </c>
      <c r="H700" s="197">
        <f>(('Regional Cap levels'!H583*1.05)/365)</f>
        <v>2.4441712600420305E-2</v>
      </c>
      <c r="I700" s="197">
        <f>('Regional Cap levels'!I583*1.05)/365</f>
        <v>2.4482196037539011E-2</v>
      </c>
      <c r="J700" s="193"/>
    </row>
    <row r="701" spans="2:10">
      <c r="B701" s="40" t="s">
        <v>171</v>
      </c>
      <c r="C701" s="2" t="s">
        <v>70</v>
      </c>
      <c r="D701" s="2" t="s">
        <v>69</v>
      </c>
      <c r="E701" s="2">
        <v>12</v>
      </c>
      <c r="F701" s="197">
        <f>(('Regional Cap levels'!F584-'Regional Cap levels'!F585)*1.05)/12000</f>
        <v>6.7240636774523327E-3</v>
      </c>
      <c r="G701" s="197">
        <f>(('Regional Cap levels'!G584-'Regional Cap levels'!G585)*1.05)/12000</f>
        <v>4.9771564627752599E-3</v>
      </c>
      <c r="H701" s="197">
        <f>(('Regional Cap levels'!H584-'Regional Cap levels'!H585)*1.05)/12000</f>
        <v>2.9732206631713927E-3</v>
      </c>
      <c r="I701" s="197">
        <f>(('Regional Cap levels'!I584-'Regional Cap levels'!I585)*1.05)/12000</f>
        <v>2.7156173524055085E-3</v>
      </c>
      <c r="J701" s="193"/>
    </row>
    <row r="702" spans="2:10">
      <c r="B702" s="40" t="s">
        <v>171</v>
      </c>
      <c r="C702" s="2" t="s">
        <v>70</v>
      </c>
      <c r="D702" s="2" t="s">
        <v>69</v>
      </c>
      <c r="E702" s="4" t="s">
        <v>159</v>
      </c>
      <c r="F702" s="197">
        <f>(('Regional Cap levels'!F585*1.05)/365)</f>
        <v>1.0754444316041011E-2</v>
      </c>
      <c r="G702" s="197">
        <f>(('Regional Cap levels'!G585*1.05)/365)</f>
        <v>1.0983164419472545E-2</v>
      </c>
      <c r="H702" s="197">
        <f>(('Regional Cap levels'!H585*1.05)/365)</f>
        <v>1.0983164419472545E-2</v>
      </c>
      <c r="I702" s="197">
        <f>(('Regional Cap levels'!I585*1.05)/365)</f>
        <v>1.1098306519105592E-2</v>
      </c>
      <c r="J702" s="193"/>
    </row>
    <row r="703" spans="2:10">
      <c r="B703" s="40" t="s">
        <v>171</v>
      </c>
      <c r="C703" s="2" t="s">
        <v>64</v>
      </c>
      <c r="D703" s="2" t="s">
        <v>65</v>
      </c>
      <c r="E703" s="2">
        <v>2.9</v>
      </c>
      <c r="F703" s="197">
        <f>(('Regional Cap levels'!F586-'Regional Cap levels'!F587)*1.05)/3100</f>
        <v>7.1094585232167927E-3</v>
      </c>
      <c r="G703" s="197">
        <f>(('Regional Cap levels'!G586-'Regional Cap levels'!G587)*1.05)/3100</f>
        <v>5.3082724807717837E-3</v>
      </c>
      <c r="H703" s="197">
        <f>((('Regional Cap levels'!H586/3100)*3100-'Regional Cap levels'!H587)*1.05)/3100</f>
        <v>3.1677221609276258E-3</v>
      </c>
      <c r="I703" s="197">
        <f>(('Regional Cap levels'!I586-'Regional Cap levels'!I587)*1.05)/3100</f>
        <v>2.8671584048084293E-3</v>
      </c>
      <c r="J703" s="193"/>
    </row>
    <row r="704" spans="2:10">
      <c r="B704" s="40" t="s">
        <v>171</v>
      </c>
      <c r="C704" s="2" t="s">
        <v>64</v>
      </c>
      <c r="D704" s="2" t="s">
        <v>65</v>
      </c>
      <c r="E704" s="4" t="s">
        <v>159</v>
      </c>
      <c r="F704" s="197">
        <f>(('Regional Cap levels'!F587*1.05)/365)</f>
        <v>4.8565349774710468E-3</v>
      </c>
      <c r="G704" s="197">
        <f>(('Regional Cap levels'!G587*1.05)/365)</f>
        <v>6.2130675794926996E-3</v>
      </c>
      <c r="H704" s="197">
        <f>(('Regional Cap levels'!H587*1.05)/365)</f>
        <v>6.2130675794926996E-3</v>
      </c>
      <c r="I704" s="197">
        <f>(('Regional Cap levels'!I587*1.05)/365)</f>
        <v>6.2233584430987287E-3</v>
      </c>
      <c r="J704" s="193"/>
    </row>
    <row r="705" spans="2:10">
      <c r="B705" s="40" t="s">
        <v>171</v>
      </c>
      <c r="C705" s="2" t="s">
        <v>70</v>
      </c>
      <c r="D705" s="2" t="s">
        <v>65</v>
      </c>
      <c r="E705" s="2">
        <v>12</v>
      </c>
      <c r="F705" s="197">
        <f>(('Regional Cap levels'!F588-'Regional Cap levels'!F589)*1.05)/12000</f>
        <v>1.6218681476242466E-3</v>
      </c>
      <c r="G705" s="197">
        <f>(('Regional Cap levels'!G588-'Regional Cap levels'!G589)*1.05)/12000</f>
        <v>1.2005078952161046E-3</v>
      </c>
      <c r="H705" s="197">
        <f>(('Regional Cap levels'!H588-'Regional Cap levels'!H589)*1.05)/12000</f>
        <v>7.1715143115405253E-4</v>
      </c>
      <c r="I705" s="197">
        <f>(('Regional Cap levels'!I588-'Regional Cap levels'!I589)*1.05)/3100</f>
        <v>2.5355481041704838E-3</v>
      </c>
      <c r="J705" s="193"/>
    </row>
    <row r="706" spans="2:10" ht="13.5" thickBot="1">
      <c r="B706" s="41" t="s">
        <v>171</v>
      </c>
      <c r="C706" s="34" t="s">
        <v>70</v>
      </c>
      <c r="D706" s="34" t="s">
        <v>65</v>
      </c>
      <c r="E706" s="35" t="s">
        <v>159</v>
      </c>
      <c r="F706" s="198">
        <f>(('Regional Cap levels'!F589*1.05)/365)</f>
        <v>2.5940103363497921E-3</v>
      </c>
      <c r="G706" s="198">
        <f>(('Regional Cap levels'!G589*1.05)/365)</f>
        <v>2.6491784412743242E-3</v>
      </c>
      <c r="H706" s="198">
        <f>(('Regional Cap levels'!H589*1.05)/365)</f>
        <v>2.6491784412743242E-3</v>
      </c>
      <c r="I706" s="198">
        <f>(('Regional Cap levels'!I589*1.05)/365)</f>
        <v>2.6769511264842561E-3</v>
      </c>
      <c r="J706" s="194"/>
    </row>
    <row r="707" spans="2:10">
      <c r="B707" s="39" t="s">
        <v>142</v>
      </c>
      <c r="C707" s="30" t="s">
        <v>64</v>
      </c>
      <c r="D707" s="30" t="s">
        <v>69</v>
      </c>
      <c r="E707" s="30">
        <v>2.9</v>
      </c>
      <c r="F707" s="196">
        <f>(('Regional Cap levels'!F590-'Regional Cap levels'!F591)*1.05)/3100</f>
        <v>2.7821730870788076E-2</v>
      </c>
      <c r="G707" s="196">
        <f>(('Regional Cap levels'!G590-'Regional Cap levels'!G591)*1.05)/3100</f>
        <v>2.085248380712304E-2</v>
      </c>
      <c r="H707" s="196">
        <f>(('Regional Cap levels'!H590-'Regional Cap levels'!H591)*1.05)/3100</f>
        <v>1.25007635841313E-2</v>
      </c>
      <c r="I707" s="196">
        <f>(('Regional Cap levels'!I590-'Regional Cap levels'!I591)*1.05)/3100</f>
        <v>1.1339149548031105E-2</v>
      </c>
      <c r="J707" s="191"/>
    </row>
    <row r="708" spans="2:10">
      <c r="B708" s="40" t="s">
        <v>142</v>
      </c>
      <c r="C708" s="2" t="s">
        <v>64</v>
      </c>
      <c r="D708" s="2" t="s">
        <v>69</v>
      </c>
      <c r="E708" s="4" t="s">
        <v>159</v>
      </c>
      <c r="F708" s="197">
        <f>(('Regional Cap levels'!F591*1.05)/365)</f>
        <v>1.2844072526269231E-2</v>
      </c>
      <c r="G708" s="197">
        <f>(('Regional Cap levels'!G591*1.05)/365)</f>
        <v>1.4855828110420303E-2</v>
      </c>
      <c r="H708" s="197">
        <f>(('Regional Cap levels'!H591*1.05)/365)</f>
        <v>1.4855828110420303E-2</v>
      </c>
      <c r="I708" s="197">
        <f>('Regional Cap levels'!I591*1.05)/365</f>
        <v>1.4896311547539013E-2</v>
      </c>
      <c r="J708" s="193"/>
    </row>
    <row r="709" spans="2:10">
      <c r="B709" s="40" t="s">
        <v>142</v>
      </c>
      <c r="C709" s="2" t="s">
        <v>70</v>
      </c>
      <c r="D709" s="2" t="s">
        <v>69</v>
      </c>
      <c r="E709" s="2">
        <v>12</v>
      </c>
      <c r="F709" s="197">
        <f>(('Regional Cap levels'!F592-'Regional Cap levels'!F593)*1.05)/12000</f>
        <v>6.7903731250120699E-3</v>
      </c>
      <c r="G709" s="197">
        <f>(('Regional Cap levels'!G592-'Regional Cap levels'!G593)*1.05)/12000</f>
        <v>4.9642411270559962E-3</v>
      </c>
      <c r="H709" s="197">
        <f>(('Regional Cap levels'!H592-'Regional Cap levels'!H593)*1.05)/12000</f>
        <v>2.96030532745213E-3</v>
      </c>
      <c r="I709" s="197">
        <f>(('Regional Cap levels'!I592-'Regional Cap levels'!I593)*1.05)/12000</f>
        <v>2.7027020161202635E-3</v>
      </c>
      <c r="J709" s="193"/>
    </row>
    <row r="710" spans="2:10">
      <c r="B710" s="40" t="s">
        <v>142</v>
      </c>
      <c r="C710" s="2" t="s">
        <v>70</v>
      </c>
      <c r="D710" s="2" t="s">
        <v>69</v>
      </c>
      <c r="E710" s="4" t="s">
        <v>159</v>
      </c>
      <c r="F710" s="197">
        <f>(('Regional Cap levels'!F593*1.05)/365)</f>
        <v>1.0754444316041011E-2</v>
      </c>
      <c r="G710" s="197">
        <f>(('Regional Cap levels'!G593*1.05)/365)</f>
        <v>1.0983164419472545E-2</v>
      </c>
      <c r="H710" s="197">
        <f>(('Regional Cap levels'!H593*1.05)/365)</f>
        <v>1.0983164419472545E-2</v>
      </c>
      <c r="I710" s="197">
        <f>(('Regional Cap levels'!I593*1.05)/365)</f>
        <v>1.1098306519105592E-2</v>
      </c>
      <c r="J710" s="193"/>
    </row>
    <row r="711" spans="2:10">
      <c r="B711" s="40" t="s">
        <v>142</v>
      </c>
      <c r="C711" s="2" t="s">
        <v>64</v>
      </c>
      <c r="D711" s="2" t="s">
        <v>65</v>
      </c>
      <c r="E711" s="2">
        <v>2.9</v>
      </c>
      <c r="F711" s="197">
        <f>(('Regional Cap levels'!F594-'Regional Cap levels'!F595)*1.05)/3100</f>
        <v>7.0722660438979259E-3</v>
      </c>
      <c r="G711" s="197">
        <f>(('Regional Cap levels'!G594-'Regional Cap levels'!G595)*1.05)/3100</f>
        <v>5.3006879350878545E-3</v>
      </c>
      <c r="H711" s="197">
        <f>((('Regional Cap levels'!H594/3100)*3100-'Regional Cap levels'!H595)*1.05)/3100</f>
        <v>3.1776860407946033E-3</v>
      </c>
      <c r="I711" s="197">
        <f>(('Regional Cap levels'!I594-'Regional Cap levels'!I595)*1.05)/3100</f>
        <v>2.8824045019938522E-3</v>
      </c>
      <c r="J711" s="193"/>
    </row>
    <row r="712" spans="2:10">
      <c r="B712" s="40" t="s">
        <v>142</v>
      </c>
      <c r="C712" s="2" t="s">
        <v>64</v>
      </c>
      <c r="D712" s="2" t="s">
        <v>65</v>
      </c>
      <c r="E712" s="4" t="s">
        <v>159</v>
      </c>
      <c r="F712" s="197">
        <f>(('Regional Cap levels'!F595*1.05)/365)</f>
        <v>3.2649549524710465E-3</v>
      </c>
      <c r="G712" s="197">
        <f>(('Regional Cap levels'!G595*1.05)/365)</f>
        <v>3.7763419244926997E-3</v>
      </c>
      <c r="H712" s="197">
        <f>(('Regional Cap levels'!H595*1.05)/365)</f>
        <v>3.7763419244926997E-3</v>
      </c>
      <c r="I712" s="197">
        <f>(('Regional Cap levels'!I595*1.05)/365)</f>
        <v>3.7866327880987294E-3</v>
      </c>
      <c r="J712" s="193"/>
    </row>
    <row r="713" spans="2:10">
      <c r="B713" s="40" t="s">
        <v>142</v>
      </c>
      <c r="C713" s="2" t="s">
        <v>70</v>
      </c>
      <c r="D713" s="2" t="s">
        <v>65</v>
      </c>
      <c r="E713" s="2">
        <v>12</v>
      </c>
      <c r="F713" s="197">
        <f>(('Regional Cap levels'!F596-'Regional Cap levels'!F597)*1.05)/12000</f>
        <v>1.6378622229397924E-3</v>
      </c>
      <c r="G713" s="197">
        <f>(('Regional Cap levels'!G596-'Regional Cap levels'!G597)*1.05)/12000</f>
        <v>1.1973926701641484E-3</v>
      </c>
      <c r="H713" s="197">
        <f>(('Regional Cap levels'!H596-'Regional Cap levels'!H597)*1.05)/12000</f>
        <v>7.1403620610209658E-4</v>
      </c>
      <c r="I713" s="197">
        <f>(('Regional Cap levels'!I596-'Regional Cap levels'!I597)*1.05)/3100</f>
        <v>2.5234891679570401E-3</v>
      </c>
      <c r="J713" s="193"/>
    </row>
    <row r="714" spans="2:10" ht="13.5" thickBot="1">
      <c r="B714" s="41" t="s">
        <v>142</v>
      </c>
      <c r="C714" s="34" t="s">
        <v>70</v>
      </c>
      <c r="D714" s="34" t="s">
        <v>65</v>
      </c>
      <c r="E714" s="35" t="s">
        <v>159</v>
      </c>
      <c r="F714" s="198">
        <f>(('Regional Cap levels'!F597*1.05)/365)</f>
        <v>2.5940103363497921E-3</v>
      </c>
      <c r="G714" s="198">
        <f>(('Regional Cap levels'!G597*1.05)/365)</f>
        <v>2.6491784412743242E-3</v>
      </c>
      <c r="H714" s="198">
        <f>(('Regional Cap levels'!H597*1.05)/365)</f>
        <v>2.6491784412743242E-3</v>
      </c>
      <c r="I714" s="198">
        <f>(('Regional Cap levels'!I597*1.05)/365)</f>
        <v>2.6769511264842561E-3</v>
      </c>
      <c r="J714" s="194"/>
    </row>
    <row r="715" spans="2:10">
      <c r="B715" s="39" t="s">
        <v>144</v>
      </c>
      <c r="C715" s="30" t="s">
        <v>64</v>
      </c>
      <c r="D715" s="30" t="s">
        <v>69</v>
      </c>
      <c r="E715" s="30">
        <v>2.9</v>
      </c>
      <c r="F715" s="196">
        <f>(('Regional Cap levels'!F598-'Regional Cap levels'!F599)*1.05)/3100</f>
        <v>2.7551083097071317E-2</v>
      </c>
      <c r="G715" s="196">
        <f>(('Regional Cap levels'!G598-'Regional Cap levels'!G599)*1.05)/3100</f>
        <v>2.0647901869709266E-2</v>
      </c>
      <c r="H715" s="196">
        <f>(('Regional Cap levels'!H598-'Regional Cap levels'!H599)*1.05)/3100</f>
        <v>1.2383227033317413E-2</v>
      </c>
      <c r="I715" s="196">
        <f>(('Regional Cap levels'!I598-'Regional Cap levels'!I599)*1.05)/3100</f>
        <v>1.1208906982053847E-2</v>
      </c>
      <c r="J715" s="191"/>
    </row>
    <row r="716" spans="2:10">
      <c r="B716" s="40" t="s">
        <v>144</v>
      </c>
      <c r="C716" s="2" t="s">
        <v>64</v>
      </c>
      <c r="D716" s="2" t="s">
        <v>69</v>
      </c>
      <c r="E716" s="4" t="s">
        <v>159</v>
      </c>
      <c r="F716" s="197">
        <f>(('Regional Cap levels'!F599*1.05)/365)</f>
        <v>1.6705477976269228E-2</v>
      </c>
      <c r="G716" s="197">
        <f>(('Regional Cap levels'!G599*1.05)/365)</f>
        <v>1.8516527740420306E-2</v>
      </c>
      <c r="H716" s="197">
        <f>(('Regional Cap levels'!H599*1.05)/365)</f>
        <v>1.8516527740420306E-2</v>
      </c>
      <c r="I716" s="197">
        <f>('Regional Cap levels'!I599*1.05)/365</f>
        <v>1.8557011177539016E-2</v>
      </c>
      <c r="J716" s="193"/>
    </row>
    <row r="717" spans="2:10">
      <c r="B717" s="40" t="s">
        <v>144</v>
      </c>
      <c r="C717" s="2" t="s">
        <v>70</v>
      </c>
      <c r="D717" s="2" t="s">
        <v>69</v>
      </c>
      <c r="E717" s="2">
        <v>12</v>
      </c>
      <c r="F717" s="197">
        <f>(('Regional Cap levels'!F600-'Regional Cap levels'!F601)*1.05)/12000</f>
        <v>6.7049221108459196E-3</v>
      </c>
      <c r="G717" s="197">
        <f>(('Regional Cap levels'!G600-'Regional Cap levels'!G601)*1.05)/12000</f>
        <v>4.9749995331639695E-3</v>
      </c>
      <c r="H717" s="197">
        <f>(('Regional Cap levels'!H600-'Regional Cap levels'!H601)*1.05)/12000</f>
        <v>2.9710637335601032E-3</v>
      </c>
      <c r="I717" s="197">
        <f>(('Regional Cap levels'!I600-'Regional Cap levels'!I601)*1.05)/12000</f>
        <v>2.7134604227353762E-3</v>
      </c>
      <c r="J717" s="193"/>
    </row>
    <row r="718" spans="2:10">
      <c r="B718" s="40" t="s">
        <v>144</v>
      </c>
      <c r="C718" s="2" t="s">
        <v>70</v>
      </c>
      <c r="D718" s="2" t="s">
        <v>69</v>
      </c>
      <c r="E718" s="4" t="s">
        <v>159</v>
      </c>
      <c r="F718" s="197">
        <f>(('Regional Cap levels'!F601*1.05)/365)</f>
        <v>1.0754444316041011E-2</v>
      </c>
      <c r="G718" s="197">
        <f>(('Regional Cap levels'!G601*1.05)/365)</f>
        <v>1.0983164419472545E-2</v>
      </c>
      <c r="H718" s="197">
        <f>(('Regional Cap levels'!H601*1.05)/365)</f>
        <v>1.0983164419472545E-2</v>
      </c>
      <c r="I718" s="197">
        <f>(('Regional Cap levels'!I601*1.05)/365)</f>
        <v>1.1098306519105592E-2</v>
      </c>
      <c r="J718" s="193"/>
    </row>
    <row r="719" spans="2:10">
      <c r="B719" s="40" t="s">
        <v>144</v>
      </c>
      <c r="C719" s="2" t="s">
        <v>64</v>
      </c>
      <c r="D719" s="2" t="s">
        <v>65</v>
      </c>
      <c r="E719" s="2">
        <v>2.9</v>
      </c>
      <c r="F719" s="197">
        <f>(('Regional Cap levels'!F602-'Regional Cap levels'!F603)*1.05)/3100</f>
        <v>7.003467554371764E-3</v>
      </c>
      <c r="G719" s="197">
        <f>(('Regional Cap levels'!G602-'Regional Cap levels'!G603)*1.05)/3100</f>
        <v>5.2486833385411514E-3</v>
      </c>
      <c r="H719" s="197">
        <f>((('Regional Cap levels'!H602/3100)*3100-'Regional Cap levels'!H603)*1.05)/3100</f>
        <v>3.147808325382198E-3</v>
      </c>
      <c r="I719" s="197">
        <f>(('Regional Cap levels'!I602-'Regional Cap levels'!I603)*1.05)/3100</f>
        <v>2.8492969257215852E-3</v>
      </c>
      <c r="J719" s="193"/>
    </row>
    <row r="720" spans="2:10">
      <c r="B720" s="40" t="s">
        <v>144</v>
      </c>
      <c r="C720" s="2" t="s">
        <v>64</v>
      </c>
      <c r="D720" s="2" t="s">
        <v>65</v>
      </c>
      <c r="E720" s="4" t="s">
        <v>159</v>
      </c>
      <c r="F720" s="197">
        <f>(('Regional Cap levels'!F603*1.05)/365)</f>
        <v>4.2465217274710466E-3</v>
      </c>
      <c r="G720" s="197">
        <f>(('Regional Cap levels'!G603*1.05)/365)</f>
        <v>4.7068894094927007E-3</v>
      </c>
      <c r="H720" s="197">
        <f>(('Regional Cap levels'!H603*1.05)/365)</f>
        <v>4.7068894094927007E-3</v>
      </c>
      <c r="I720" s="197">
        <f>(('Regional Cap levels'!I603*1.05)/365)</f>
        <v>4.7171802730987299E-3</v>
      </c>
      <c r="J720" s="193"/>
    </row>
    <row r="721" spans="2:10">
      <c r="B721" s="40" t="s">
        <v>144</v>
      </c>
      <c r="C721" s="2" t="s">
        <v>70</v>
      </c>
      <c r="D721" s="2" t="s">
        <v>65</v>
      </c>
      <c r="E721" s="2">
        <v>12</v>
      </c>
      <c r="F721" s="197">
        <f>(('Regional Cap levels'!F604-'Regional Cap levels'!F605)*1.05)/12000</f>
        <v>1.6172511334697447E-3</v>
      </c>
      <c r="G721" s="197">
        <f>(('Regional Cap levels'!G604-'Regional Cap levels'!G605)*1.05)/12000</f>
        <v>1.1999876360988464E-3</v>
      </c>
      <c r="H721" s="197">
        <f>(('Regional Cap levels'!H604-'Regional Cap levels'!H605)*1.05)/12000</f>
        <v>7.1663117203679444E-4</v>
      </c>
      <c r="I721" s="197">
        <f>(('Regional Cap levels'!I604-'Regional Cap levels'!I605)*1.05)/3100</f>
        <v>2.5335341978551889E-3</v>
      </c>
      <c r="J721" s="193"/>
    </row>
    <row r="722" spans="2:10" ht="13.5" thickBot="1">
      <c r="B722" s="41" t="s">
        <v>144</v>
      </c>
      <c r="C722" s="34" t="s">
        <v>70</v>
      </c>
      <c r="D722" s="34" t="s">
        <v>65</v>
      </c>
      <c r="E722" s="35" t="s">
        <v>159</v>
      </c>
      <c r="F722" s="198">
        <f>(('Regional Cap levels'!F605*1.05)/365)</f>
        <v>2.5940103363497921E-3</v>
      </c>
      <c r="G722" s="198">
        <f>(('Regional Cap levels'!G605*1.05)/365)</f>
        <v>2.6491784412743242E-3</v>
      </c>
      <c r="H722" s="198">
        <f>(('Regional Cap levels'!H605*1.05)/365)</f>
        <v>2.6491784412743242E-3</v>
      </c>
      <c r="I722" s="198">
        <f>(('Regional Cap levels'!I605*1.05)/365)</f>
        <v>2.6769511264842561E-3</v>
      </c>
      <c r="J722" s="194"/>
    </row>
    <row r="723" spans="2:10">
      <c r="B723" s="39" t="s">
        <v>146</v>
      </c>
      <c r="C723" s="30" t="s">
        <v>64</v>
      </c>
      <c r="D723" s="30" t="s">
        <v>69</v>
      </c>
      <c r="E723" s="30">
        <v>2.9</v>
      </c>
      <c r="F723" s="196">
        <f>(('Regional Cap levels'!F606-'Regional Cap levels'!F607)*1.05)/3100</f>
        <v>2.7443492855513996E-2</v>
      </c>
      <c r="G723" s="196">
        <f>(('Regional Cap levels'!G606-'Regional Cap levels'!G607)*1.05)/3100</f>
        <v>2.0569697241201973E-2</v>
      </c>
      <c r="H723" s="196">
        <f>(('Regional Cap levels'!H606-'Regional Cap levels'!H607)*1.05)/3100</f>
        <v>1.2310528708242124E-2</v>
      </c>
      <c r="I723" s="196">
        <f>(('Regional Cap levels'!I606-'Regional Cap levels'!I607)*1.05)/3100</f>
        <v>1.1140418479100078E-2</v>
      </c>
      <c r="J723" s="191"/>
    </row>
    <row r="724" spans="2:10">
      <c r="B724" s="40" t="s">
        <v>146</v>
      </c>
      <c r="C724" s="2" t="s">
        <v>64</v>
      </c>
      <c r="D724" s="2" t="s">
        <v>69</v>
      </c>
      <c r="E724" s="4" t="s">
        <v>159</v>
      </c>
      <c r="F724" s="197">
        <f>(('Regional Cap levels'!F607*1.05)/365)</f>
        <v>1.5187094816269233E-2</v>
      </c>
      <c r="G724" s="197">
        <f>(('Regional Cap levels'!G607*1.05)/365)</f>
        <v>1.70766816404203E-2</v>
      </c>
      <c r="H724" s="197">
        <f>(('Regional Cap levels'!H607*1.05)/365)</f>
        <v>1.70766816404203E-2</v>
      </c>
      <c r="I724" s="197">
        <f>('Regional Cap levels'!I607*1.05)/365</f>
        <v>1.7117165077539014E-2</v>
      </c>
      <c r="J724" s="193"/>
    </row>
    <row r="725" spans="2:10">
      <c r="B725" s="40" t="s">
        <v>146</v>
      </c>
      <c r="C725" s="2" t="s">
        <v>70</v>
      </c>
      <c r="D725" s="2" t="s">
        <v>69</v>
      </c>
      <c r="E725" s="2">
        <v>12</v>
      </c>
      <c r="F725" s="197">
        <f>(('Regional Cap levels'!F608-'Regional Cap levels'!F609)*1.05)/12000</f>
        <v>6.7105850696541902E-3</v>
      </c>
      <c r="G725" s="197">
        <f>(('Regional Cap levels'!G608-'Regional Cap levels'!G609)*1.05)/12000</f>
        <v>4.9193444806458816E-3</v>
      </c>
      <c r="H725" s="197">
        <f>(('Regional Cap levels'!H608-'Regional Cap levels'!H609)*1.05)/12000</f>
        <v>2.9154086810420144E-3</v>
      </c>
      <c r="I725" s="197">
        <f>(('Regional Cap levels'!I608-'Regional Cap levels'!I609)*1.05)/12000</f>
        <v>2.6578053703101017E-3</v>
      </c>
      <c r="J725" s="193"/>
    </row>
    <row r="726" spans="2:10">
      <c r="B726" s="40" t="s">
        <v>146</v>
      </c>
      <c r="C726" s="2" t="s">
        <v>70</v>
      </c>
      <c r="D726" s="2" t="s">
        <v>69</v>
      </c>
      <c r="E726" s="4" t="s">
        <v>159</v>
      </c>
      <c r="F726" s="197">
        <f>(('Regional Cap levels'!F609*1.05)/365)</f>
        <v>1.0754444316041011E-2</v>
      </c>
      <c r="G726" s="197">
        <f>(('Regional Cap levels'!G609*1.05)/365)</f>
        <v>1.0983164419472545E-2</v>
      </c>
      <c r="H726" s="197">
        <f>(('Regional Cap levels'!H609*1.05)/365)</f>
        <v>1.0983164419472545E-2</v>
      </c>
      <c r="I726" s="197">
        <f>(('Regional Cap levels'!I609*1.05)/365)</f>
        <v>1.1098306519105592E-2</v>
      </c>
      <c r="J726" s="193"/>
    </row>
    <row r="727" spans="2:10">
      <c r="B727" s="40" t="s">
        <v>146</v>
      </c>
      <c r="C727" s="2" t="s">
        <v>64</v>
      </c>
      <c r="D727" s="2" t="s">
        <v>65</v>
      </c>
      <c r="E727" s="2">
        <v>2.9</v>
      </c>
      <c r="F727" s="197">
        <f>(('Regional Cap levels'!F610-'Regional Cap levels'!F611)*1.05)/3100</f>
        <v>6.9761181843575673E-3</v>
      </c>
      <c r="G727" s="197">
        <f>(('Regional Cap levels'!G610-'Regional Cap levels'!G611)*1.05)/3100</f>
        <v>5.2288037724121965E-3</v>
      </c>
      <c r="H727" s="197">
        <f>((('Regional Cap levels'!H610/3100)*3100-'Regional Cap levels'!H611)*1.05)/3100</f>
        <v>3.1293284580344023E-3</v>
      </c>
      <c r="I727" s="197">
        <f>(('Regional Cap levels'!I610-'Regional Cap levels'!I611)*1.05)/3100</f>
        <v>2.8318871924419816E-3</v>
      </c>
      <c r="J727" s="193"/>
    </row>
    <row r="728" spans="2:10">
      <c r="B728" s="40" t="s">
        <v>146</v>
      </c>
      <c r="C728" s="2" t="s">
        <v>64</v>
      </c>
      <c r="D728" s="2" t="s">
        <v>65</v>
      </c>
      <c r="E728" s="4" t="s">
        <v>159</v>
      </c>
      <c r="F728" s="197">
        <f>(('Regional Cap levels'!F611*1.05)/365)</f>
        <v>3.8605497074710466E-3</v>
      </c>
      <c r="G728" s="197">
        <f>(('Regional Cap levels'!G611*1.05)/365)</f>
        <v>4.3408814594926995E-3</v>
      </c>
      <c r="H728" s="197">
        <f>(('Regional Cap levels'!H611*1.05)/365)</f>
        <v>4.3408814594926995E-3</v>
      </c>
      <c r="I728" s="197">
        <f>(('Regional Cap levels'!I611*1.05)/365)</f>
        <v>4.3511723230987296E-3</v>
      </c>
      <c r="J728" s="193"/>
    </row>
    <row r="729" spans="2:10">
      <c r="B729" s="40" t="s">
        <v>146</v>
      </c>
      <c r="C729" s="2" t="s">
        <v>70</v>
      </c>
      <c r="D729" s="2" t="s">
        <v>65</v>
      </c>
      <c r="E729" s="2">
        <v>12</v>
      </c>
      <c r="F729" s="197">
        <f>(('Regional Cap levels'!F612-'Regional Cap levels'!F613)*1.05)/12000</f>
        <v>1.6186170593373477E-3</v>
      </c>
      <c r="G729" s="197">
        <f>(('Regional Cap levels'!G612-'Regional Cap levels'!G613)*1.05)/12000</f>
        <v>1.1865634388777337E-3</v>
      </c>
      <c r="H729" s="197">
        <f>(('Regional Cap levels'!H612-'Regional Cap levels'!H613)*1.05)/12000</f>
        <v>7.0320697481568157E-4</v>
      </c>
      <c r="I729" s="197">
        <f>(('Regional Cap levels'!I612-'Regional Cap levels'!I613)*1.05)/3100</f>
        <v>2.4815695635375399E-3</v>
      </c>
      <c r="J729" s="193"/>
    </row>
    <row r="730" spans="2:10" ht="13.5" thickBot="1">
      <c r="B730" s="41" t="s">
        <v>146</v>
      </c>
      <c r="C730" s="34" t="s">
        <v>70</v>
      </c>
      <c r="D730" s="34" t="s">
        <v>65</v>
      </c>
      <c r="E730" s="35" t="s">
        <v>159</v>
      </c>
      <c r="F730" s="198">
        <f>(('Regional Cap levels'!F613*1.05)/365)</f>
        <v>2.5940103363497921E-3</v>
      </c>
      <c r="G730" s="198">
        <f>(('Regional Cap levels'!G613*1.05)/365)</f>
        <v>2.6491784412743242E-3</v>
      </c>
      <c r="H730" s="198">
        <f>(('Regional Cap levels'!H613*1.05)/365)</f>
        <v>2.6491784412743242E-3</v>
      </c>
      <c r="I730" s="198">
        <f>(('Regional Cap levels'!I613*1.05)/365)</f>
        <v>2.6769511264842561E-3</v>
      </c>
      <c r="J730" s="194"/>
    </row>
    <row r="731" spans="2:10">
      <c r="B731" s="39" t="s">
        <v>172</v>
      </c>
      <c r="C731" s="30" t="s">
        <v>64</v>
      </c>
      <c r="D731" s="30" t="s">
        <v>69</v>
      </c>
      <c r="E731" s="30">
        <v>2.9</v>
      </c>
      <c r="F731" s="196">
        <f>(('Regional Cap levels'!F614-'Regional Cap levels'!F615)*1.05)/3100</f>
        <v>2.6505834642804205E-2</v>
      </c>
      <c r="G731" s="196">
        <f>(('Regional Cap levels'!G614-'Regional Cap levels'!G615)*1.05)/3100</f>
        <v>1.9931760887875939E-2</v>
      </c>
      <c r="H731" s="196">
        <f>(('Regional Cap levels'!H614-'Regional Cap levels'!H615)*1.05)/3100</f>
        <v>1.1810057056410885E-2</v>
      </c>
      <c r="I731" s="196">
        <f>(('Regional Cap levels'!I614-'Regional Cap levels'!I615)*1.05)/3100</f>
        <v>1.0667312030589883E-2</v>
      </c>
      <c r="J731" s="191"/>
    </row>
    <row r="732" spans="2:10">
      <c r="B732" s="40" t="s">
        <v>172</v>
      </c>
      <c r="C732" s="2" t="s">
        <v>64</v>
      </c>
      <c r="D732" s="2" t="s">
        <v>69</v>
      </c>
      <c r="E732" s="4" t="s">
        <v>159</v>
      </c>
      <c r="F732" s="197">
        <f>(('Regional Cap levels'!F615*1.05)/365)</f>
        <v>1.7957707766269228E-2</v>
      </c>
      <c r="G732" s="197">
        <f>(('Regional Cap levels'!G615*1.05)/365)</f>
        <v>1.9773120700420303E-2</v>
      </c>
      <c r="H732" s="197">
        <f>(('Regional Cap levels'!H615*1.05)/365)</f>
        <v>1.9773120700420303E-2</v>
      </c>
      <c r="I732" s="197">
        <f>('Regional Cap levels'!I615*1.05)/365</f>
        <v>1.981360413753902E-2</v>
      </c>
      <c r="J732" s="193"/>
    </row>
    <row r="733" spans="2:10">
      <c r="B733" s="40" t="s">
        <v>172</v>
      </c>
      <c r="C733" s="2" t="s">
        <v>70</v>
      </c>
      <c r="D733" s="2" t="s">
        <v>69</v>
      </c>
      <c r="E733" s="2">
        <v>12</v>
      </c>
      <c r="F733" s="197">
        <f>(('Regional Cap levels'!F616-'Regional Cap levels'!F617)*1.05)/12000</f>
        <v>6.6817656132184267E-3</v>
      </c>
      <c r="G733" s="197">
        <f>(('Regional Cap levels'!G616-'Regional Cap levels'!G617)*1.05)/12000</f>
        <v>4.9114658195533569E-3</v>
      </c>
      <c r="H733" s="197">
        <f>(('Regional Cap levels'!H616-'Regional Cap levels'!H617)*1.05)/12000</f>
        <v>2.9075300199494893E-3</v>
      </c>
      <c r="I733" s="197">
        <f>(('Regional Cap levels'!I616-'Regional Cap levels'!I617)*1.05)/12000</f>
        <v>2.6499267090719864E-3</v>
      </c>
      <c r="J733" s="193"/>
    </row>
    <row r="734" spans="2:10">
      <c r="B734" s="40" t="s">
        <v>172</v>
      </c>
      <c r="C734" s="2" t="s">
        <v>70</v>
      </c>
      <c r="D734" s="2" t="s">
        <v>69</v>
      </c>
      <c r="E734" s="4" t="s">
        <v>159</v>
      </c>
      <c r="F734" s="197">
        <f>(('Regional Cap levels'!F617*1.05)/365)</f>
        <v>1.0754444316041011E-2</v>
      </c>
      <c r="G734" s="197">
        <f>(('Regional Cap levels'!G617*1.05)/365)</f>
        <v>1.0983164419472545E-2</v>
      </c>
      <c r="H734" s="197">
        <f>(('Regional Cap levels'!H617*1.05)/365)</f>
        <v>1.0983164419472545E-2</v>
      </c>
      <c r="I734" s="197">
        <f>(('Regional Cap levels'!I617*1.05)/365)</f>
        <v>1.1098306519105592E-2</v>
      </c>
      <c r="J734" s="193"/>
    </row>
    <row r="735" spans="2:10">
      <c r="B735" s="40" t="s">
        <v>172</v>
      </c>
      <c r="C735" s="2" t="s">
        <v>64</v>
      </c>
      <c r="D735" s="2" t="s">
        <v>65</v>
      </c>
      <c r="E735" s="2">
        <v>2.9</v>
      </c>
      <c r="F735" s="197">
        <f>(('Regional Cap levels'!F618-'Regional Cap levels'!F619)*1.05)/3100</f>
        <v>6.737766071423709E-3</v>
      </c>
      <c r="G735" s="197">
        <f>(('Regional Cap levels'!G618-'Regional Cap levels'!G619)*1.05)/3100</f>
        <v>5.0666407628298963E-3</v>
      </c>
      <c r="H735" s="197">
        <f>((('Regional Cap levels'!H618/3100)*3100-'Regional Cap levels'!H619)*1.05)/3100</f>
        <v>3.0021088869150538E-3</v>
      </c>
      <c r="I735" s="197">
        <f>(('Regional Cap levels'!I618-'Regional Cap levels'!I619)*1.05)/3100</f>
        <v>2.7116238383578213E-3</v>
      </c>
      <c r="J735" s="193"/>
    </row>
    <row r="736" spans="2:10">
      <c r="B736" s="40" t="s">
        <v>172</v>
      </c>
      <c r="C736" s="2" t="s">
        <v>64</v>
      </c>
      <c r="D736" s="2" t="s">
        <v>65</v>
      </c>
      <c r="E736" s="4" t="s">
        <v>159</v>
      </c>
      <c r="F736" s="197">
        <f>(('Regional Cap levels'!F619*1.05)/365)</f>
        <v>4.564837732471046E-3</v>
      </c>
      <c r="G736" s="197">
        <f>(('Regional Cap levels'!G619*1.05)/365)</f>
        <v>5.0263145294927002E-3</v>
      </c>
      <c r="H736" s="197">
        <f>(('Regional Cap levels'!H619*1.05)/365)</f>
        <v>5.0263145294927002E-3</v>
      </c>
      <c r="I736" s="197">
        <f>(('Regional Cap levels'!I619*1.05)/365)</f>
        <v>5.0366053930987302E-3</v>
      </c>
      <c r="J736" s="193"/>
    </row>
    <row r="737" spans="2:10">
      <c r="B737" s="40" t="s">
        <v>172</v>
      </c>
      <c r="C737" s="2" t="s">
        <v>70</v>
      </c>
      <c r="D737" s="2" t="s">
        <v>65</v>
      </c>
      <c r="E737" s="2">
        <v>12</v>
      </c>
      <c r="F737" s="197">
        <f>(('Regional Cap levels'!F620-'Regional Cap levels'!F621)*1.05)/12000</f>
        <v>1.6116657036293783E-3</v>
      </c>
      <c r="G737" s="197">
        <f>(('Regional Cap levels'!G620-'Regional Cap levels'!G621)*1.05)/12000</f>
        <v>1.1846630777144771E-3</v>
      </c>
      <c r="H737" s="197">
        <f>(('Regional Cap levels'!H620-'Regional Cap levels'!H621)*1.05)/12000</f>
        <v>7.0130661365242527E-4</v>
      </c>
      <c r="I737" s="197">
        <f>(('Regional Cap levels'!I620-'Regional Cap levels'!I621)*1.05)/3100</f>
        <v>2.4742133266406111E-3</v>
      </c>
      <c r="J737" s="193"/>
    </row>
    <row r="738" spans="2:10" ht="13.5" thickBot="1">
      <c r="B738" s="41" t="s">
        <v>172</v>
      </c>
      <c r="C738" s="34" t="s">
        <v>70</v>
      </c>
      <c r="D738" s="34" t="s">
        <v>65</v>
      </c>
      <c r="E738" s="35" t="s">
        <v>159</v>
      </c>
      <c r="F738" s="198">
        <f>(('Regional Cap levels'!F621*1.05)/365)</f>
        <v>2.5940103363497921E-3</v>
      </c>
      <c r="G738" s="198">
        <f>(('Regional Cap levels'!G621*1.05)/365)</f>
        <v>2.6491784412743242E-3</v>
      </c>
      <c r="H738" s="198">
        <f>(('Regional Cap levels'!H621*1.05)/365)</f>
        <v>2.6491784412743242E-3</v>
      </c>
      <c r="I738" s="198">
        <f>(('Regional Cap levels'!I621*1.05)/365)</f>
        <v>2.6769511264842561E-3</v>
      </c>
      <c r="J738" s="194"/>
    </row>
    <row r="739" spans="2:10">
      <c r="B739" s="39" t="s">
        <v>150</v>
      </c>
      <c r="C739" s="30" t="s">
        <v>64</v>
      </c>
      <c r="D739" s="30" t="s">
        <v>69</v>
      </c>
      <c r="E739" s="30">
        <v>2.9</v>
      </c>
      <c r="F739" s="196">
        <f>(('Regional Cap levels'!F622-'Regional Cap levels'!F623)*1.05)/3100</f>
        <v>2.6913978992027021E-2</v>
      </c>
      <c r="G739" s="196">
        <f>(('Regional Cap levels'!G622-'Regional Cap levels'!G623)*1.05)/3100</f>
        <v>2.0095692502495353E-2</v>
      </c>
      <c r="H739" s="196">
        <f>(('Regional Cap levels'!H622-'Regional Cap levels'!H623)*1.05)/3100</f>
        <v>1.1860010808286036E-2</v>
      </c>
      <c r="I739" s="196">
        <f>(('Regional Cap levels'!I622-'Regional Cap levels'!I623)*1.05)/3100</f>
        <v>1.0705861718174161E-2</v>
      </c>
      <c r="J739" s="191"/>
    </row>
    <row r="740" spans="2:10">
      <c r="B740" s="40" t="s">
        <v>150</v>
      </c>
      <c r="C740" s="2" t="s">
        <v>64</v>
      </c>
      <c r="D740" s="2" t="s">
        <v>69</v>
      </c>
      <c r="E740" s="4" t="s">
        <v>159</v>
      </c>
      <c r="F740" s="197">
        <f>(('Regional Cap levels'!F623*1.05)/365)</f>
        <v>1.9327743146269231E-2</v>
      </c>
      <c r="G740" s="197">
        <f>(('Regional Cap levels'!G623*1.05)/365)</f>
        <v>2.1256598500420304E-2</v>
      </c>
      <c r="H740" s="197">
        <f>(('Regional Cap levels'!H623*1.05)/365)</f>
        <v>2.1256598500420304E-2</v>
      </c>
      <c r="I740" s="197">
        <f>('Regional Cap levels'!I623*1.05)/365</f>
        <v>2.1297081937539014E-2</v>
      </c>
      <c r="J740" s="193"/>
    </row>
    <row r="741" spans="2:10">
      <c r="B741" s="40" t="s">
        <v>150</v>
      </c>
      <c r="C741" s="2" t="s">
        <v>70</v>
      </c>
      <c r="D741" s="2" t="s">
        <v>69</v>
      </c>
      <c r="E741" s="2">
        <v>12</v>
      </c>
      <c r="F741" s="197">
        <f>(('Regional Cap levels'!F624-'Regional Cap levels'!F625)*1.05)/12000</f>
        <v>6.7203879113527758E-3</v>
      </c>
      <c r="G741" s="197">
        <f>(('Regional Cap levels'!G624-'Regional Cap levels'!G625)*1.05)/12000</f>
        <v>4.9324704763957731E-3</v>
      </c>
      <c r="H741" s="197">
        <f>(('Regional Cap levels'!H624-'Regional Cap levels'!H625)*1.05)/12000</f>
        <v>2.9285346767919059E-3</v>
      </c>
      <c r="I741" s="197">
        <f>(('Regional Cap levels'!I624-'Regional Cap levels'!I625)*1.05)/12000</f>
        <v>2.6709313659178903E-3</v>
      </c>
      <c r="J741" s="193"/>
    </row>
    <row r="742" spans="2:10">
      <c r="B742" s="40" t="s">
        <v>150</v>
      </c>
      <c r="C742" s="2" t="s">
        <v>70</v>
      </c>
      <c r="D742" s="2" t="s">
        <v>69</v>
      </c>
      <c r="E742" s="4" t="s">
        <v>159</v>
      </c>
      <c r="F742" s="197">
        <f>(('Regional Cap levels'!F625*1.05)/365)</f>
        <v>1.0754444316041011E-2</v>
      </c>
      <c r="G742" s="197">
        <f>(('Regional Cap levels'!G625*1.05)/365)</f>
        <v>1.0983164419472545E-2</v>
      </c>
      <c r="H742" s="197">
        <f>(('Regional Cap levels'!H625*1.05)/365)</f>
        <v>1.0983164419472545E-2</v>
      </c>
      <c r="I742" s="197">
        <f>(('Regional Cap levels'!I625*1.05)/365)</f>
        <v>1.1098306519105592E-2</v>
      </c>
      <c r="J742" s="193"/>
    </row>
    <row r="743" spans="2:10">
      <c r="B743" s="40" t="s">
        <v>150</v>
      </c>
      <c r="C743" s="2" t="s">
        <v>64</v>
      </c>
      <c r="D743" s="2" t="s">
        <v>65</v>
      </c>
      <c r="E743" s="2">
        <v>2.9</v>
      </c>
      <c r="F743" s="197">
        <f>(('Regional Cap levels'!F626-'Regional Cap levels'!F627)*1.05)/3100</f>
        <v>6.8415161017659288E-3</v>
      </c>
      <c r="G743" s="197">
        <f>(('Regional Cap levels'!G626-'Regional Cap levels'!G627)*1.05)/3100</f>
        <v>5.1083120735394534E-3</v>
      </c>
      <c r="H743" s="197">
        <f>((('Regional Cap levels'!H626/3100)*3100-'Regional Cap levels'!H627)*1.05)/3100</f>
        <v>3.0148070984243485E-3</v>
      </c>
      <c r="I743" s="197">
        <f>(('Regional Cap levels'!I626-'Regional Cap levels'!I627)*1.05)/3100</f>
        <v>2.7214231440793584E-3</v>
      </c>
      <c r="J743" s="193"/>
    </row>
    <row r="744" spans="2:10">
      <c r="B744" s="40" t="s">
        <v>150</v>
      </c>
      <c r="C744" s="2" t="s">
        <v>64</v>
      </c>
      <c r="D744" s="2" t="s">
        <v>65</v>
      </c>
      <c r="E744" s="4" t="s">
        <v>159</v>
      </c>
      <c r="F744" s="197">
        <f>(('Regional Cap levels'!F627*1.05)/365)</f>
        <v>4.9130998424710467E-3</v>
      </c>
      <c r="G744" s="197">
        <f>(('Regional Cap levels'!G627*1.05)/365)</f>
        <v>5.4034136294927003E-3</v>
      </c>
      <c r="H744" s="197">
        <f>(('Regional Cap levels'!H627*1.05)/365)</f>
        <v>5.4034136294927003E-3</v>
      </c>
      <c r="I744" s="197">
        <f>(('Regional Cap levels'!I627*1.05)/365)</f>
        <v>5.4137044930987295E-3</v>
      </c>
      <c r="J744" s="193"/>
    </row>
    <row r="745" spans="2:10">
      <c r="B745" s="40" t="s">
        <v>150</v>
      </c>
      <c r="C745" s="2" t="s">
        <v>70</v>
      </c>
      <c r="D745" s="2" t="s">
        <v>65</v>
      </c>
      <c r="E745" s="2">
        <v>12</v>
      </c>
      <c r="F745" s="197">
        <f>(('Regional Cap levels'!F628-'Regional Cap levels'!F629)*1.05)/12000</f>
        <v>1.6209815397274505E-3</v>
      </c>
      <c r="G745" s="197">
        <f>(('Regional Cap levels'!G628-'Regional Cap levels'!G629)*1.05)/12000</f>
        <v>1.1897294758806229E-3</v>
      </c>
      <c r="H745" s="197">
        <f>(('Regional Cap levels'!H628-'Regional Cap levels'!H629)*1.05)/12000</f>
        <v>7.0637301181857102E-4</v>
      </c>
      <c r="I745" s="197">
        <f>(('Regional Cap levels'!I628-'Regional Cap levels'!I629)*1.05)/3100</f>
        <v>2.4938251905128202E-3</v>
      </c>
      <c r="J745" s="193"/>
    </row>
    <row r="746" spans="2:10" ht="13.5" thickBot="1">
      <c r="B746" s="41" t="s">
        <v>150</v>
      </c>
      <c r="C746" s="34" t="s">
        <v>70</v>
      </c>
      <c r="D746" s="34" t="s">
        <v>65</v>
      </c>
      <c r="E746" s="35" t="s">
        <v>159</v>
      </c>
      <c r="F746" s="198">
        <f>(('Regional Cap levels'!F629*1.05)/365)</f>
        <v>2.5940103363497921E-3</v>
      </c>
      <c r="G746" s="198">
        <f>(('Regional Cap levels'!G629*1.05)/365)</f>
        <v>2.6491784412743242E-3</v>
      </c>
      <c r="H746" s="198">
        <f>(('Regional Cap levels'!H629*1.05)/365)</f>
        <v>2.6491784412743242E-3</v>
      </c>
      <c r="I746" s="198">
        <f>(('Regional Cap levels'!I629*1.05)/365)</f>
        <v>2.6769511264842561E-3</v>
      </c>
      <c r="J746" s="194"/>
    </row>
    <row r="747" spans="2:10">
      <c r="B747" s="39" t="s">
        <v>160</v>
      </c>
      <c r="C747" s="30" t="s">
        <v>64</v>
      </c>
      <c r="D747" s="30" t="s">
        <v>69</v>
      </c>
      <c r="E747" s="30">
        <v>2.9</v>
      </c>
      <c r="F747" s="196">
        <f>(('Regional Cap levels'!F630-'Regional Cap levels'!F631)*1.05)/3100</f>
        <v>2.6866084417880708E-2</v>
      </c>
      <c r="G747" s="196">
        <f>(('Regional Cap levels'!G630-'Regional Cap levels'!G631)*1.05)/3100</f>
        <v>2.0090857787174853E-2</v>
      </c>
      <c r="H747" s="196">
        <f>(('Regional Cap levels'!H630-'Regional Cap levels'!H631)*1.05)/3100</f>
        <v>1.1999772510033844E-2</v>
      </c>
      <c r="I747" s="196">
        <f>(('Regional Cap levels'!I630-'Regional Cap levels'!I631)*1.05)/3100</f>
        <v>1.0844489079240576E-2</v>
      </c>
      <c r="J747" s="191"/>
    </row>
    <row r="748" spans="2:10">
      <c r="B748" s="40" t="s">
        <v>160</v>
      </c>
      <c r="C748" s="2" t="s">
        <v>64</v>
      </c>
      <c r="D748" s="2" t="s">
        <v>69</v>
      </c>
      <c r="E748" s="4" t="s">
        <v>159</v>
      </c>
      <c r="F748" s="197">
        <f>(('Regional Cap levels'!F631*1.05)/365)</f>
        <v>2.0745773396269231E-2</v>
      </c>
      <c r="G748" s="197">
        <f>(('Regional Cap levels'!G631*1.05)/365)</f>
        <v>2.3006229670420306E-2</v>
      </c>
      <c r="H748" s="197">
        <f>(('Regional Cap levels'!H631*1.05)/365)</f>
        <v>2.3006229670420306E-2</v>
      </c>
      <c r="I748" s="197">
        <f>('Regional Cap levels'!I631*1.05)/365</f>
        <v>2.3046713107539016E-2</v>
      </c>
      <c r="J748" s="193"/>
    </row>
    <row r="749" spans="2:10">
      <c r="B749" s="40" t="s">
        <v>160</v>
      </c>
      <c r="C749" s="2" t="s">
        <v>70</v>
      </c>
      <c r="D749" s="2" t="s">
        <v>69</v>
      </c>
      <c r="E749" s="2">
        <v>12</v>
      </c>
      <c r="F749" s="197">
        <f>(('Regional Cap levels'!F632-'Regional Cap levels'!F633)*1.05)/12000</f>
        <v>6.7570352018517209E-3</v>
      </c>
      <c r="G749" s="197">
        <f>(('Regional Cap levels'!G632-'Regional Cap levels'!G633)*1.05)/12000</f>
        <v>5.0446383098063201E-3</v>
      </c>
      <c r="H749" s="197">
        <f>(('Regional Cap levels'!H632-'Regional Cap levels'!H633)*1.05)/12000</f>
        <v>3.0407025102024542E-3</v>
      </c>
      <c r="I749" s="197">
        <f>(('Regional Cap levels'!I632-'Regional Cap levels'!I633)*1.05)/12000</f>
        <v>2.7830991988978867E-3</v>
      </c>
      <c r="J749" s="193"/>
    </row>
    <row r="750" spans="2:10">
      <c r="B750" s="40" t="s">
        <v>160</v>
      </c>
      <c r="C750" s="2" t="s">
        <v>70</v>
      </c>
      <c r="D750" s="2" t="s">
        <v>69</v>
      </c>
      <c r="E750" s="4" t="s">
        <v>159</v>
      </c>
      <c r="F750" s="197">
        <f>(('Regional Cap levels'!F633*1.05)/365)</f>
        <v>1.0754444316041011E-2</v>
      </c>
      <c r="G750" s="197">
        <f>(('Regional Cap levels'!G633*1.05)/365)</f>
        <v>1.0983164419472545E-2</v>
      </c>
      <c r="H750" s="197">
        <f>(('Regional Cap levels'!H633*1.05)/365)</f>
        <v>1.0983164419472545E-2</v>
      </c>
      <c r="I750" s="197">
        <f>(('Regional Cap levels'!I633*1.05)/365)</f>
        <v>1.1098306519105592E-2</v>
      </c>
      <c r="J750" s="193"/>
    </row>
    <row r="751" spans="2:10">
      <c r="B751" s="40" t="s">
        <v>160</v>
      </c>
      <c r="C751" s="2" t="s">
        <v>64</v>
      </c>
      <c r="D751" s="2" t="s">
        <v>65</v>
      </c>
      <c r="E751" s="2">
        <v>2.9</v>
      </c>
      <c r="F751" s="197">
        <f>(('Regional Cap levels'!F634-'Regional Cap levels'!F635)*1.05)/3100</f>
        <v>6.8293413319072509E-3</v>
      </c>
      <c r="G751" s="197">
        <f>(('Regional Cap levels'!G634-'Regional Cap levels'!G635)*1.05)/3100</f>
        <v>5.1070830920231019E-3</v>
      </c>
      <c r="H751" s="197">
        <f>((('Regional Cap levels'!H634/3100)*3100-'Regional Cap levels'!H635)*1.05)/3100</f>
        <v>3.0503344328701811E-3</v>
      </c>
      <c r="I751" s="197">
        <f>(('Regional Cap levels'!I634-'Regional Cap levels'!I635)*1.05)/3100</f>
        <v>2.756662129855566E-3</v>
      </c>
      <c r="J751" s="193"/>
    </row>
    <row r="752" spans="2:10">
      <c r="B752" s="40" t="s">
        <v>160</v>
      </c>
      <c r="C752" s="2" t="s">
        <v>64</v>
      </c>
      <c r="D752" s="2" t="s">
        <v>65</v>
      </c>
      <c r="E752" s="4" t="s">
        <v>159</v>
      </c>
      <c r="F752" s="197">
        <f>(('Regional Cap levels'!F635*1.05)/365)</f>
        <v>5.2735622174710471E-3</v>
      </c>
      <c r="G752" s="197">
        <f>(('Regional Cap levels'!G635*1.05)/365)</f>
        <v>5.8481687444927001E-3</v>
      </c>
      <c r="H752" s="197">
        <f>(('Regional Cap levels'!H635*1.05)/365)</f>
        <v>5.8481687444927001E-3</v>
      </c>
      <c r="I752" s="197">
        <f>(('Regional Cap levels'!I635*1.05)/365)</f>
        <v>5.8584596080987301E-3</v>
      </c>
      <c r="J752" s="193"/>
    </row>
    <row r="753" spans="2:10">
      <c r="B753" s="40" t="s">
        <v>160</v>
      </c>
      <c r="C753" s="2" t="s">
        <v>70</v>
      </c>
      <c r="D753" s="2" t="s">
        <v>65</v>
      </c>
      <c r="E753" s="2">
        <v>12</v>
      </c>
      <c r="F753" s="197">
        <f>(('Regional Cap levels'!F636-'Regional Cap levels'!F637)*1.05)/12000</f>
        <v>1.6298209969378696E-3</v>
      </c>
      <c r="G753" s="197">
        <f>(('Regional Cap levels'!G636-'Regional Cap levels'!G637)*1.05)/12000</f>
        <v>1.2167847574667602E-3</v>
      </c>
      <c r="H753" s="197">
        <f>(('Regional Cap levels'!H636-'Regional Cap levels'!H637)*1.05)/12000</f>
        <v>7.3342829340470835E-4</v>
      </c>
      <c r="I753" s="197">
        <f>(('Regional Cap levels'!I636-'Regional Cap levels'!I637)*1.05)/3100</f>
        <v>2.598555312379736E-3</v>
      </c>
      <c r="J753" s="193"/>
    </row>
    <row r="754" spans="2:10" ht="13.5" thickBot="1">
      <c r="B754" s="41" t="s">
        <v>160</v>
      </c>
      <c r="C754" s="34" t="s">
        <v>70</v>
      </c>
      <c r="D754" s="34" t="s">
        <v>65</v>
      </c>
      <c r="E754" s="35" t="s">
        <v>159</v>
      </c>
      <c r="F754" s="198">
        <f>(('Regional Cap levels'!F637*1.05)/365)</f>
        <v>2.5940103363497921E-3</v>
      </c>
      <c r="G754" s="198">
        <f>(('Regional Cap levels'!G637*1.05)/365)</f>
        <v>2.6491784412743242E-3</v>
      </c>
      <c r="H754" s="198">
        <f>(('Regional Cap levels'!H637*1.05)/365)</f>
        <v>2.6491784412743242E-3</v>
      </c>
      <c r="I754" s="198">
        <f>(('Regional Cap levels'!I637*1.05)/365)</f>
        <v>2.6769511264842561E-3</v>
      </c>
      <c r="J754" s="194"/>
    </row>
    <row r="755" spans="2:10">
      <c r="B755" s="44" t="s">
        <v>154</v>
      </c>
      <c r="C755" s="45" t="s">
        <v>64</v>
      </c>
      <c r="D755" s="45" t="s">
        <v>69</v>
      </c>
      <c r="E755" s="45">
        <v>2.9</v>
      </c>
      <c r="F755" s="199">
        <f>(('Regional Cap levels'!F638-'Regional Cap levels'!F639)*1.05)/3100</f>
        <v>2.6971819140378803E-2</v>
      </c>
      <c r="G755" s="199">
        <f>(('Regional Cap levels'!G638-'Regional Cap levels'!G639)*1.05)/3100</f>
        <v>2.0288588633101668E-2</v>
      </c>
      <c r="H755" s="199">
        <f>(('Regional Cap levels'!H638-'Regional Cap levels'!H639)*1.05)/3100</f>
        <v>1.2110240665298918E-2</v>
      </c>
      <c r="I755" s="199">
        <f>(('Regional Cap levels'!I638-'Regional Cap levels'!I639)*1.05)/3100</f>
        <v>1.0948882049818812E-2</v>
      </c>
      <c r="J755" s="195"/>
    </row>
    <row r="756" spans="2:10">
      <c r="B756" s="40" t="s">
        <v>154</v>
      </c>
      <c r="C756" s="2" t="s">
        <v>64</v>
      </c>
      <c r="D756" s="2" t="s">
        <v>69</v>
      </c>
      <c r="E756" s="4" t="s">
        <v>159</v>
      </c>
      <c r="F756" s="197">
        <f>(('Regional Cap levels'!F639*1.05)/365)</f>
        <v>1.9336469486269228E-2</v>
      </c>
      <c r="G756" s="197">
        <f>(('Regional Cap levels'!G639*1.05)/365)</f>
        <v>2.1199877290420305E-2</v>
      </c>
      <c r="H756" s="197">
        <f>(('Regional Cap levels'!H639*1.05)/365)</f>
        <v>2.1199877290420305E-2</v>
      </c>
      <c r="I756" s="197">
        <f>('Regional Cap levels'!I639*1.05)/365</f>
        <v>2.1240360727539018E-2</v>
      </c>
      <c r="J756" s="193"/>
    </row>
    <row r="757" spans="2:10">
      <c r="B757" s="40" t="s">
        <v>154</v>
      </c>
      <c r="C757" s="2" t="s">
        <v>70</v>
      </c>
      <c r="D757" s="2" t="s">
        <v>69</v>
      </c>
      <c r="E757" s="2">
        <v>12</v>
      </c>
      <c r="F757" s="197">
        <f>(('Regional Cap levels'!F640-'Regional Cap levels'!F641)*1.05)/12000</f>
        <v>6.7444048976750114E-3</v>
      </c>
      <c r="G757" s="197">
        <f>(('Regional Cap levels'!G640-'Regional Cap levels'!G641)*1.05)/12000</f>
        <v>5.0250372067299591E-3</v>
      </c>
      <c r="H757" s="197">
        <f>(('Regional Cap levels'!H640-'Regional Cap levels'!H641)*1.05)/12000</f>
        <v>3.0211014071260919E-3</v>
      </c>
      <c r="I757" s="197">
        <f>(('Regional Cap levels'!I640-'Regional Cap levels'!I641)*1.05)/12000</f>
        <v>2.7634980959671141E-3</v>
      </c>
      <c r="J757" s="193"/>
    </row>
    <row r="758" spans="2:10">
      <c r="B758" s="40" t="s">
        <v>154</v>
      </c>
      <c r="C758" s="2" t="s">
        <v>70</v>
      </c>
      <c r="D758" s="2" t="s">
        <v>69</v>
      </c>
      <c r="E758" s="4" t="s">
        <v>159</v>
      </c>
      <c r="F758" s="197">
        <f>(('Regional Cap levels'!F641*1.05)/365)</f>
        <v>1.0754444316041011E-2</v>
      </c>
      <c r="G758" s="197">
        <f>(('Regional Cap levels'!G641*1.05)/365)</f>
        <v>1.0983164419472545E-2</v>
      </c>
      <c r="H758" s="197">
        <f>(('Regional Cap levels'!H641*1.05)/365)</f>
        <v>1.0983164419472545E-2</v>
      </c>
      <c r="I758" s="197">
        <f>(('Regional Cap levels'!I641*1.05)/365)</f>
        <v>1.1098306519105592E-2</v>
      </c>
      <c r="J758" s="193"/>
    </row>
    <row r="759" spans="2:10">
      <c r="B759" s="40" t="s">
        <v>154</v>
      </c>
      <c r="C759" s="2" t="s">
        <v>64</v>
      </c>
      <c r="D759" s="2" t="s">
        <v>65</v>
      </c>
      <c r="E759" s="2">
        <v>2.9</v>
      </c>
      <c r="F759" s="197">
        <f>(('Regional Cap levels'!F642-'Regional Cap levels'!F643)*1.05)/3100</f>
        <v>6.8562190301732998E-3</v>
      </c>
      <c r="G759" s="197">
        <f>(('Regional Cap levels'!G642-'Regional Cap levels'!G643)*1.05)/3100</f>
        <v>5.1573461455323901E-3</v>
      </c>
      <c r="H759" s="197">
        <f>((('Regional Cap levels'!H642/3100)*3100-'Regional Cap levels'!H643)*1.05)/3100</f>
        <v>3.0784153666927961E-3</v>
      </c>
      <c r="I759" s="197">
        <f>(('Regional Cap levels'!I642-'Regional Cap levels'!I643)*1.05)/3100</f>
        <v>2.7831987556489416E-3</v>
      </c>
      <c r="J759" s="193"/>
    </row>
    <row r="760" spans="2:10">
      <c r="B760" s="40" t="s">
        <v>154</v>
      </c>
      <c r="C760" s="2" t="s">
        <v>64</v>
      </c>
      <c r="D760" s="2" t="s">
        <v>65</v>
      </c>
      <c r="E760" s="4" t="s">
        <v>159</v>
      </c>
      <c r="F760" s="197">
        <f>(('Regional Cap levels'!F643*1.05)/365)</f>
        <v>4.9153180724710466E-3</v>
      </c>
      <c r="G760" s="197">
        <f>(('Regional Cap levels'!G643*1.05)/365)</f>
        <v>5.3889951344926997E-3</v>
      </c>
      <c r="H760" s="197">
        <f>(('Regional Cap levels'!H643*1.05)/365)</f>
        <v>5.3889951344926997E-3</v>
      </c>
      <c r="I760" s="197">
        <f>(('Regional Cap levels'!I643*1.05)/365)</f>
        <v>5.3992859980987297E-3</v>
      </c>
      <c r="J760" s="193"/>
    </row>
    <row r="761" spans="2:10">
      <c r="B761" s="40" t="s">
        <v>154</v>
      </c>
      <c r="C761" s="2" t="s">
        <v>70</v>
      </c>
      <c r="D761" s="2" t="s">
        <v>65</v>
      </c>
      <c r="E761" s="2">
        <v>12</v>
      </c>
      <c r="F761" s="197">
        <f>(('Regional Cap levels'!F644-'Regional Cap levels'!F645)*1.05)/12000</f>
        <v>1.6267745225108496E-3</v>
      </c>
      <c r="G761" s="197">
        <f>(('Regional Cap levels'!G644-'Regional Cap levels'!G645)*1.05)/12000</f>
        <v>1.2120569014762745E-3</v>
      </c>
      <c r="H761" s="197">
        <f>(('Regional Cap levels'!H644-'Regional Cap levels'!H645)*1.05)/12000</f>
        <v>7.2870043741422267E-4</v>
      </c>
      <c r="I761" s="197">
        <f>(('Regional Cap levels'!I644-'Regional Cap levels'!I645)*1.05)/3100</f>
        <v>2.5802539344879846E-3</v>
      </c>
      <c r="J761" s="193"/>
    </row>
    <row r="762" spans="2:10" ht="13.5" thickBot="1">
      <c r="B762" s="41" t="s">
        <v>154</v>
      </c>
      <c r="C762" s="34" t="s">
        <v>70</v>
      </c>
      <c r="D762" s="34" t="s">
        <v>65</v>
      </c>
      <c r="E762" s="35" t="s">
        <v>159</v>
      </c>
      <c r="F762" s="198">
        <f>(('Regional Cap levels'!F645*1.05)/365)</f>
        <v>2.5940103363497921E-3</v>
      </c>
      <c r="G762" s="198">
        <f>(('Regional Cap levels'!G645*1.05)/365)</f>
        <v>2.6491784412743242E-3</v>
      </c>
      <c r="H762" s="198">
        <f>(('Regional Cap levels'!H645*1.05)/365)</f>
        <v>2.6491784412743242E-3</v>
      </c>
      <c r="I762" s="198">
        <f>(('Regional Cap levels'!I645*1.05)/365)</f>
        <v>2.6769511264842561E-3</v>
      </c>
      <c r="J762" s="194"/>
    </row>
  </sheetData>
  <conditionalFormatting sqref="N187 N190 N193 N196 N199 N202 N205 N208 N211 N214 N217 N220 N223 N226">
    <cfRule type="top10" dxfId="5" priority="5" bottom="1" rank="1"/>
    <cfRule type="top10" dxfId="4" priority="6" rank="1"/>
  </conditionalFormatting>
  <conditionalFormatting sqref="N188 N191 N194 N197 N200 N203 N206 N209 N212 N215 N218 N221 N224 N227">
    <cfRule type="top10" dxfId="3" priority="3" bottom="1" rank="1"/>
    <cfRule type="top10" dxfId="2" priority="4" rank="1"/>
  </conditionalFormatting>
  <conditionalFormatting sqref="N189 N192 N195 N198 N201 N204 N207 N210 N213 N216 N219 N222 N225 N228">
    <cfRule type="top10" dxfId="1" priority="1" bottom="1" rank="1"/>
    <cfRule type="top10" dxfId="0" priority="2" rank="1"/>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C34D-252E-4A7A-A7E5-34FE81A227EB}">
  <sheetPr>
    <tabColor theme="7" tint="0.79998168889431442"/>
  </sheetPr>
  <dimension ref="B2:I18"/>
  <sheetViews>
    <sheetView workbookViewId="0">
      <selection activeCell="D11" sqref="D11"/>
    </sheetView>
  </sheetViews>
  <sheetFormatPr defaultRowHeight="12.75"/>
  <cols>
    <col min="1" max="1" width="3.625" customWidth="1"/>
    <col min="2" max="2" width="24.625" bestFit="1" customWidth="1"/>
    <col min="3" max="3" width="10.875" bestFit="1" customWidth="1"/>
    <col min="4" max="4" width="9.25" bestFit="1" customWidth="1"/>
    <col min="5" max="6" width="10.875" bestFit="1" customWidth="1"/>
    <col min="9" max="9" width="12" bestFit="1" customWidth="1"/>
  </cols>
  <sheetData>
    <row r="2" spans="2:9" ht="15">
      <c r="B2" s="256" t="s">
        <v>174</v>
      </c>
      <c r="C2" s="179" t="s">
        <v>64</v>
      </c>
      <c r="D2" s="179" t="s">
        <v>64</v>
      </c>
      <c r="E2" s="179" t="s">
        <v>64</v>
      </c>
      <c r="F2" s="179" t="s">
        <v>70</v>
      </c>
      <c r="G2" s="179" t="s">
        <v>70</v>
      </c>
      <c r="H2" s="179" t="s">
        <v>70</v>
      </c>
      <c r="I2" s="179" t="s">
        <v>175</v>
      </c>
    </row>
    <row r="3" spans="2:9" ht="15">
      <c r="B3" s="257"/>
      <c r="C3" s="180" t="s">
        <v>65</v>
      </c>
      <c r="D3" s="180" t="s">
        <v>68</v>
      </c>
      <c r="E3" s="180" t="s">
        <v>69</v>
      </c>
      <c r="F3" s="180" t="s">
        <v>65</v>
      </c>
      <c r="G3" s="180" t="s">
        <v>68</v>
      </c>
      <c r="H3" s="180" t="s">
        <v>69</v>
      </c>
      <c r="I3" s="180"/>
    </row>
    <row r="4" spans="2:9">
      <c r="B4" s="60" t="s">
        <v>146</v>
      </c>
      <c r="C4" s="181">
        <v>2533891</v>
      </c>
      <c r="D4" s="181">
        <v>406602</v>
      </c>
      <c r="E4" s="181">
        <v>654253</v>
      </c>
      <c r="F4" s="181">
        <v>2056958</v>
      </c>
      <c r="G4" s="181">
        <v>301063</v>
      </c>
      <c r="H4" s="181">
        <v>512223</v>
      </c>
      <c r="I4" s="182">
        <v>6464990</v>
      </c>
    </row>
    <row r="5" spans="2:9">
      <c r="B5" s="60" t="s">
        <v>172</v>
      </c>
      <c r="C5" s="181">
        <v>1870831</v>
      </c>
      <c r="D5" s="181">
        <v>324955</v>
      </c>
      <c r="E5" s="181">
        <v>448330</v>
      </c>
      <c r="F5" s="181">
        <v>1657193</v>
      </c>
      <c r="G5" s="181">
        <v>265714</v>
      </c>
      <c r="H5" s="181">
        <v>383326</v>
      </c>
      <c r="I5" s="182">
        <v>4950349</v>
      </c>
    </row>
    <row r="6" spans="2:9">
      <c r="B6" s="60" t="s">
        <v>142</v>
      </c>
      <c r="C6" s="181">
        <v>1253697</v>
      </c>
      <c r="D6" s="181">
        <v>397775</v>
      </c>
      <c r="E6" s="181">
        <v>575677</v>
      </c>
      <c r="F6" s="181">
        <v>996050</v>
      </c>
      <c r="G6" s="181">
        <v>303545</v>
      </c>
      <c r="H6" s="181">
        <v>428154</v>
      </c>
      <c r="I6" s="182">
        <v>3954898</v>
      </c>
    </row>
    <row r="7" spans="2:9">
      <c r="B7" s="60" t="s">
        <v>176</v>
      </c>
      <c r="C7" s="181">
        <v>939033</v>
      </c>
      <c r="D7" s="181">
        <v>283587</v>
      </c>
      <c r="E7" s="181">
        <v>236708</v>
      </c>
      <c r="F7" s="181">
        <v>803055</v>
      </c>
      <c r="G7" s="181">
        <v>223979</v>
      </c>
      <c r="H7" s="181">
        <v>196676</v>
      </c>
      <c r="I7" s="182">
        <v>2683038</v>
      </c>
    </row>
    <row r="8" spans="2:9">
      <c r="B8" s="60" t="s">
        <v>150</v>
      </c>
      <c r="C8" s="181">
        <v>1637907</v>
      </c>
      <c r="D8" s="181">
        <v>365468</v>
      </c>
      <c r="E8" s="181">
        <v>417116</v>
      </c>
      <c r="F8" s="181">
        <v>1404204</v>
      </c>
      <c r="G8" s="181">
        <v>293460</v>
      </c>
      <c r="H8" s="181">
        <v>351332</v>
      </c>
      <c r="I8" s="182">
        <v>4469487</v>
      </c>
    </row>
    <row r="9" spans="2:9">
      <c r="B9" s="60" t="s">
        <v>130</v>
      </c>
      <c r="C9" s="181">
        <v>1067550</v>
      </c>
      <c r="D9" s="181">
        <v>236664</v>
      </c>
      <c r="E9" s="181">
        <v>258395</v>
      </c>
      <c r="F9" s="181">
        <v>938015</v>
      </c>
      <c r="G9" s="181">
        <v>216529</v>
      </c>
      <c r="H9" s="181">
        <v>216303</v>
      </c>
      <c r="I9" s="182">
        <v>2933456</v>
      </c>
    </row>
    <row r="10" spans="2:9">
      <c r="B10" s="60" t="s">
        <v>169</v>
      </c>
      <c r="C10" s="181">
        <v>439849</v>
      </c>
      <c r="D10" s="181">
        <v>111221</v>
      </c>
      <c r="E10" s="181">
        <v>124650</v>
      </c>
      <c r="F10" s="181">
        <v>281222</v>
      </c>
      <c r="G10" s="181">
        <v>64587</v>
      </c>
      <c r="H10" s="181">
        <v>76350</v>
      </c>
      <c r="I10" s="182">
        <v>1097879</v>
      </c>
    </row>
    <row r="11" spans="2:9">
      <c r="B11" s="60" t="s">
        <v>63</v>
      </c>
      <c r="C11" s="181">
        <v>1544241</v>
      </c>
      <c r="D11" s="181">
        <v>361318</v>
      </c>
      <c r="E11" s="181">
        <v>410086</v>
      </c>
      <c r="F11" s="181">
        <v>1369399</v>
      </c>
      <c r="G11" s="181">
        <v>322023</v>
      </c>
      <c r="H11" s="181">
        <v>341450</v>
      </c>
      <c r="I11" s="182">
        <v>4348517</v>
      </c>
    </row>
    <row r="12" spans="2:9">
      <c r="B12" s="60" t="s">
        <v>144</v>
      </c>
      <c r="C12" s="181">
        <v>1614490</v>
      </c>
      <c r="D12" s="181">
        <v>243290</v>
      </c>
      <c r="E12" s="181">
        <v>390025</v>
      </c>
      <c r="F12" s="181">
        <v>1405549</v>
      </c>
      <c r="G12" s="181">
        <v>191082</v>
      </c>
      <c r="H12" s="181">
        <v>316669</v>
      </c>
      <c r="I12" s="182">
        <v>4161105</v>
      </c>
    </row>
    <row r="13" spans="2:9">
      <c r="B13" s="60" t="s">
        <v>170</v>
      </c>
      <c r="C13" s="181">
        <v>1242084</v>
      </c>
      <c r="D13" s="181">
        <v>373062</v>
      </c>
      <c r="E13" s="181">
        <v>368381</v>
      </c>
      <c r="F13" s="181">
        <v>1114251</v>
      </c>
      <c r="G13" s="181">
        <v>269384</v>
      </c>
      <c r="H13" s="181">
        <v>317408</v>
      </c>
      <c r="I13" s="182">
        <v>3684570</v>
      </c>
    </row>
    <row r="14" spans="2:9">
      <c r="B14" s="60" t="s">
        <v>154</v>
      </c>
      <c r="C14" s="181">
        <v>707432</v>
      </c>
      <c r="D14" s="181">
        <v>180606</v>
      </c>
      <c r="E14" s="181">
        <v>182262</v>
      </c>
      <c r="F14" s="181">
        <v>595456</v>
      </c>
      <c r="G14" s="181">
        <v>153247</v>
      </c>
      <c r="H14" s="181">
        <v>148581</v>
      </c>
      <c r="I14" s="182">
        <v>1967584</v>
      </c>
    </row>
    <row r="15" spans="2:9">
      <c r="B15" s="60" t="s">
        <v>160</v>
      </c>
      <c r="C15" s="181">
        <v>1100499</v>
      </c>
      <c r="D15" s="181">
        <v>191747</v>
      </c>
      <c r="E15" s="181">
        <v>256290</v>
      </c>
      <c r="F15" s="181">
        <v>817006</v>
      </c>
      <c r="G15" s="181">
        <v>118118</v>
      </c>
      <c r="H15" s="181">
        <v>175191</v>
      </c>
      <c r="I15" s="182">
        <v>2658851</v>
      </c>
    </row>
    <row r="16" spans="2:9">
      <c r="B16" s="60" t="s">
        <v>136</v>
      </c>
      <c r="C16" s="181">
        <v>2180624</v>
      </c>
      <c r="D16" s="181">
        <v>305264</v>
      </c>
      <c r="E16" s="181">
        <v>498326</v>
      </c>
      <c r="F16" s="181">
        <v>1819342</v>
      </c>
      <c r="G16" s="181">
        <v>210224</v>
      </c>
      <c r="H16" s="181">
        <v>385021</v>
      </c>
      <c r="I16" s="182">
        <v>5398801</v>
      </c>
    </row>
    <row r="17" spans="2:9">
      <c r="B17" s="60" t="s">
        <v>132</v>
      </c>
      <c r="C17" s="181">
        <v>1476568</v>
      </c>
      <c r="D17" s="181">
        <v>337790</v>
      </c>
      <c r="E17" s="181">
        <v>391678</v>
      </c>
      <c r="F17" s="181">
        <v>1334175</v>
      </c>
      <c r="G17" s="181">
        <v>301236</v>
      </c>
      <c r="H17" s="181">
        <v>336637</v>
      </c>
      <c r="I17" s="182">
        <v>4178084</v>
      </c>
    </row>
    <row r="18" spans="2:9" ht="15">
      <c r="C18" s="183">
        <v>19608696</v>
      </c>
      <c r="D18" s="183">
        <v>4119349</v>
      </c>
      <c r="E18" s="183">
        <v>5212177</v>
      </c>
      <c r="F18" s="183">
        <v>16591875</v>
      </c>
      <c r="G18" s="183">
        <v>3234191</v>
      </c>
      <c r="H18" s="183">
        <v>4185321</v>
      </c>
      <c r="I18" s="183">
        <v>52951609</v>
      </c>
    </row>
  </sheetData>
  <mergeCells count="1">
    <mergeCell ref="B2:B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EC7A-9E3B-4E95-BB24-8EE7DB16D7AC}">
  <sheetPr>
    <tabColor theme="7" tint="0.79998168889431442"/>
    <pageSetUpPr autoPageBreaks="0"/>
  </sheetPr>
  <dimension ref="A1:F25"/>
  <sheetViews>
    <sheetView zoomScale="96" zoomScaleNormal="96" workbookViewId="0">
      <selection activeCell="B4" sqref="B4"/>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63</v>
      </c>
      <c r="C5" s="64" cm="1">
        <f t="array" ref="C5">INDEX('Customer Numbers - All'!$C$4:$H$17,MATCH($B$5,'Customer Numbers - All'!$B$4:$B$17,0),MATCH(C$4&amp;$B3,'Customer Numbers - All'!$C$3:$H$3&amp;'Customer Numbers - All'!$C$2:$H$2,0))</f>
        <v>1544241</v>
      </c>
      <c r="D5" s="64" cm="1">
        <f t="array" ref="D5">INDEX('Customer Numbers - All'!$C$4:$H$17,MATCH($B$5,'Customer Numbers - All'!$B$4:$B$17,0),MATCH(D$4&amp;$B3,'Customer Numbers - All'!$C$3:$H$3&amp;'Customer Numbers - All'!$C$2:$H$2,0))</f>
        <v>361318</v>
      </c>
      <c r="E5" s="64" cm="1">
        <f t="array" ref="E5">INDEX('Customer Numbers - All'!$C$4:$H$17,MATCH($B$5,'Customer Numbers - All'!$B$4:$B$17,0),MATCH(E$4&amp;$B3,'Customer Numbers - All'!$C$3:$H$3&amp;'Customer Numbers - All'!$C$2:$H$2,0))</f>
        <v>410086</v>
      </c>
    </row>
    <row r="6" spans="1:6">
      <c r="B6" s="5" t="s">
        <v>178</v>
      </c>
      <c r="C6" s="61">
        <f>SUM(C5:C5)</f>
        <v>1544241</v>
      </c>
      <c r="D6" s="61">
        <f>SUM(D5:D5)</f>
        <v>361318</v>
      </c>
      <c r="E6" s="61">
        <f>SUM(E5:E5)</f>
        <v>410086</v>
      </c>
    </row>
    <row r="7" spans="1:6">
      <c r="B7" s="8"/>
      <c r="C7" s="184"/>
      <c r="D7" s="184"/>
      <c r="E7" s="184"/>
    </row>
    <row r="8" spans="1:6">
      <c r="B8" s="8" t="s">
        <v>70</v>
      </c>
      <c r="C8" s="185"/>
      <c r="D8" s="185"/>
      <c r="E8" s="185"/>
    </row>
    <row r="9" spans="1:6">
      <c r="B9" s="5" t="s">
        <v>54</v>
      </c>
      <c r="C9" s="61" t="s">
        <v>65</v>
      </c>
      <c r="D9" s="61" t="s">
        <v>68</v>
      </c>
      <c r="E9" s="61" t="s">
        <v>69</v>
      </c>
    </row>
    <row r="10" spans="1:6">
      <c r="B10" s="2" t="s">
        <v>63</v>
      </c>
      <c r="C10" s="64" cm="1">
        <f t="array" ref="C10">INDEX('Customer Numbers - All'!$C$4:$H$17,MATCH($B$10,'Customer Numbers - All'!$B$4:$B$17,0),MATCH(C$9&amp;$B8,'Customer Numbers - All'!$C$3:$H$3&amp;'Customer Numbers - All'!$C$2:$H$2,0))</f>
        <v>1369399</v>
      </c>
      <c r="D10" s="64" cm="1">
        <f t="array" ref="D10">INDEX('Customer Numbers - All'!$C$4:$H$17,MATCH($B$10,'Customer Numbers - All'!$B$4:$B$17,0),MATCH(D$9&amp;$B8,'Customer Numbers - All'!$C$3:$H$3&amp;'Customer Numbers - All'!$C$2:$H$2,0))</f>
        <v>322023</v>
      </c>
      <c r="E10" s="64" cm="1">
        <f t="array" ref="E10">INDEX('Customer Numbers - All'!$C$4:$H$17,MATCH($B$10,'Customer Numbers - All'!$B$4:$B$17,0),MATCH(E$9&amp;$B8,'Customer Numbers - All'!$C$3:$H$3&amp;'Customer Numbers - All'!$C$2:$H$2,0))</f>
        <v>341450</v>
      </c>
      <c r="F10" s="10"/>
    </row>
    <row r="11" spans="1:6">
      <c r="B11" s="5" t="s">
        <v>178</v>
      </c>
      <c r="C11" s="61">
        <f>SUM(C10:C10)</f>
        <v>1369399</v>
      </c>
      <c r="D11" s="61">
        <f>SUM(D10:D10)</f>
        <v>322023</v>
      </c>
      <c r="E11" s="61">
        <f>SUM(E10:E10)</f>
        <v>341450</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0.66687294468711744</v>
      </c>
      <c r="E16" s="14"/>
    </row>
    <row r="17" spans="2:5">
      <c r="B17" s="258"/>
      <c r="C17" s="20" t="s">
        <v>184</v>
      </c>
      <c r="D17" s="21">
        <f>D6/SUM(C6:E6)</f>
        <v>0.15603341617562277</v>
      </c>
    </row>
    <row r="18" spans="2:5">
      <c r="B18" s="258"/>
      <c r="C18" s="20" t="s">
        <v>185</v>
      </c>
      <c r="D18" s="21">
        <f>E6/SUM(C6:E6)</f>
        <v>0.17709363913725981</v>
      </c>
    </row>
    <row r="19" spans="2:5">
      <c r="B19" s="258"/>
      <c r="C19" s="20" t="s">
        <v>186</v>
      </c>
      <c r="D19" s="21">
        <f>D6/(C6+D6)</f>
        <v>0.18961260186643394</v>
      </c>
    </row>
    <row r="20" spans="2:5">
      <c r="B20" s="258"/>
      <c r="C20" s="20" t="s">
        <v>187</v>
      </c>
      <c r="D20" s="21">
        <f>E6/(C6+E6)</f>
        <v>0.20983489456984425</v>
      </c>
    </row>
    <row r="21" spans="2:5">
      <c r="B21" s="258" t="s">
        <v>70</v>
      </c>
      <c r="C21" s="20" t="s">
        <v>183</v>
      </c>
      <c r="D21" s="21">
        <f>C11/SUM(C11:E11)</f>
        <v>0.67362775423145183</v>
      </c>
      <c r="E21" s="14"/>
    </row>
    <row r="22" spans="2:5">
      <c r="B22" s="258"/>
      <c r="C22" s="20" t="s">
        <v>184</v>
      </c>
      <c r="D22" s="21">
        <f>D11/SUM(C11:E11)</f>
        <v>0.15840790763019019</v>
      </c>
    </row>
    <row r="23" spans="2:5">
      <c r="B23" s="258"/>
      <c r="C23" s="20" t="s">
        <v>185</v>
      </c>
      <c r="D23" s="21">
        <f>E11/SUM(C11:E11)</f>
        <v>0.16796433813835795</v>
      </c>
    </row>
    <row r="24" spans="2:5">
      <c r="B24" s="258"/>
      <c r="C24" s="20" t="s">
        <v>186</v>
      </c>
      <c r="D24" s="21">
        <f>D11/(C11+D11)</f>
        <v>0.1903859592697742</v>
      </c>
    </row>
    <row r="25" spans="2:5">
      <c r="B25" s="258"/>
      <c r="C25" s="20" t="s">
        <v>187</v>
      </c>
      <c r="D25" s="21">
        <f>E11/(C11+E11)</f>
        <v>0.19957927321464372</v>
      </c>
    </row>
  </sheetData>
  <mergeCells count="2">
    <mergeCell ref="B21:B25"/>
    <mergeCell ref="B16:B2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59EE-2160-4603-A621-5C0748673372}">
  <sheetPr>
    <tabColor theme="7" tint="0.79998168889431442"/>
    <pageSetUpPr autoPageBreaks="0"/>
  </sheetPr>
  <dimension ref="A1:F25"/>
  <sheetViews>
    <sheetView zoomScale="96" zoomScaleNormal="96" workbookViewId="0">
      <selection activeCell="H17" sqref="H17"/>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130</v>
      </c>
      <c r="C5" s="64" cm="1">
        <f t="array" ref="C5">INDEX('Customer Numbers - All'!$C$4:$H$17,MATCH($B$5,'Customer Numbers - All'!$B$4:$B$17,0),MATCH(C$4&amp;$B3,'Customer Numbers - All'!$C$3:$H$3&amp;'Customer Numbers - All'!$C$2:$H$2,0))</f>
        <v>1067550</v>
      </c>
      <c r="D5" s="64" cm="1">
        <f t="array" ref="D5">INDEX('Customer Numbers - All'!$C$4:$H$17,MATCH($B$5,'Customer Numbers - All'!$B$4:$B$17,0),MATCH(D$4&amp;$B3,'Customer Numbers - All'!$C$3:$H$3&amp;'Customer Numbers - All'!$C$2:$H$2,0))</f>
        <v>236664</v>
      </c>
      <c r="E5" s="64" cm="1">
        <f t="array" ref="E5">INDEX('Customer Numbers - All'!$C$4:$H$17,MATCH($B$5,'Customer Numbers - All'!$B$4:$B$17,0),MATCH(E$4&amp;$B3,'Customer Numbers - All'!$C$3:$H$3&amp;'Customer Numbers - All'!$C$2:$H$2,0))</f>
        <v>258395</v>
      </c>
    </row>
    <row r="6" spans="1:6">
      <c r="B6" s="5" t="s">
        <v>178</v>
      </c>
      <c r="C6" s="61">
        <f>SUM(C5:C5)</f>
        <v>1067550</v>
      </c>
      <c r="D6" s="61">
        <f>SUM(D5:D5)</f>
        <v>236664</v>
      </c>
      <c r="E6" s="61">
        <f>SUM(E5:E5)</f>
        <v>258395</v>
      </c>
    </row>
    <row r="7" spans="1:6">
      <c r="B7" s="8"/>
      <c r="C7" s="62"/>
      <c r="D7" s="62"/>
      <c r="E7" s="62"/>
    </row>
    <row r="8" spans="1:6">
      <c r="B8" s="8" t="s">
        <v>70</v>
      </c>
      <c r="C8" s="63"/>
      <c r="D8" s="63"/>
      <c r="E8" s="63"/>
    </row>
    <row r="9" spans="1:6">
      <c r="B9" s="5" t="s">
        <v>54</v>
      </c>
      <c r="C9" s="61" t="s">
        <v>65</v>
      </c>
      <c r="D9" s="61" t="s">
        <v>68</v>
      </c>
      <c r="E9" s="61" t="s">
        <v>69</v>
      </c>
    </row>
    <row r="10" spans="1:6">
      <c r="B10" s="2" t="s">
        <v>130</v>
      </c>
      <c r="C10" s="64" cm="1">
        <f t="array" ref="C10">INDEX('Customer Numbers - All'!$C$4:$H$17,MATCH($B$10,'Customer Numbers - All'!$B$4:$B$17,0),MATCH(C$9&amp;$B8,'Customer Numbers - All'!$C$3:$H$3&amp;'Customer Numbers - All'!$C$2:$H$2,0))</f>
        <v>938015</v>
      </c>
      <c r="D10" s="64" cm="1">
        <f t="array" ref="D10">INDEX('Customer Numbers - All'!$C$4:$H$17,MATCH($B$10,'Customer Numbers - All'!$B$4:$B$17,0),MATCH(D$9&amp;$B8,'Customer Numbers - All'!$C$3:$H$3&amp;'Customer Numbers - All'!$C$2:$H$2,0))</f>
        <v>216529</v>
      </c>
      <c r="E10" s="64" cm="1">
        <f t="array" ref="E10">INDEX('Customer Numbers - All'!$C$4:$H$17,MATCH($B$10,'Customer Numbers - All'!$B$4:$B$17,0),MATCH(E$9&amp;$B8,'Customer Numbers - All'!$C$3:$H$3&amp;'Customer Numbers - All'!$C$2:$H$2,0))</f>
        <v>216303</v>
      </c>
      <c r="F10" s="10"/>
    </row>
    <row r="11" spans="1:6">
      <c r="B11" s="5" t="s">
        <v>178</v>
      </c>
      <c r="C11" s="61">
        <f>SUM(C10:C10)</f>
        <v>938015</v>
      </c>
      <c r="D11" s="61">
        <f>SUM(D10:D10)</f>
        <v>216529</v>
      </c>
      <c r="E11" s="61">
        <f>SUM(E10:E10)</f>
        <v>216303</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0.68318434106036763</v>
      </c>
      <c r="E16" s="14"/>
    </row>
    <row r="17" spans="2:5">
      <c r="B17" s="258"/>
      <c r="C17" s="20" t="s">
        <v>184</v>
      </c>
      <c r="D17" s="21">
        <f>D6/SUM(C6:E6)</f>
        <v>0.15145439454143678</v>
      </c>
    </row>
    <row r="18" spans="2:5">
      <c r="B18" s="258"/>
      <c r="C18" s="20" t="s">
        <v>185</v>
      </c>
      <c r="D18" s="21">
        <f>E6/SUM(C6:E6)</f>
        <v>0.1653612643981956</v>
      </c>
    </row>
    <row r="19" spans="2:5">
      <c r="B19" s="258"/>
      <c r="C19" s="20" t="s">
        <v>186</v>
      </c>
      <c r="D19" s="21">
        <f>D6/(C6+D6)</f>
        <v>0.18146101790043659</v>
      </c>
    </row>
    <row r="20" spans="2:5">
      <c r="B20" s="258"/>
      <c r="C20" s="20" t="s">
        <v>187</v>
      </c>
      <c r="D20" s="21">
        <f>E6/(C6+E6)</f>
        <v>0.19487610722918372</v>
      </c>
    </row>
    <row r="21" spans="2:5">
      <c r="B21" s="258" t="s">
        <v>70</v>
      </c>
      <c r="C21" s="20" t="s">
        <v>183</v>
      </c>
      <c r="D21" s="21">
        <f>C11/SUM(C11:E11)</f>
        <v>0.68425943960193958</v>
      </c>
      <c r="E21" s="14"/>
    </row>
    <row r="22" spans="2:5">
      <c r="B22" s="258"/>
      <c r="C22" s="20" t="s">
        <v>184</v>
      </c>
      <c r="D22" s="21">
        <f>D11/SUM(C11:E11)</f>
        <v>0.1579527109881701</v>
      </c>
    </row>
    <row r="23" spans="2:5">
      <c r="B23" s="258"/>
      <c r="C23" s="20" t="s">
        <v>185</v>
      </c>
      <c r="D23" s="21">
        <f>E11/SUM(C11:E11)</f>
        <v>0.15778784940989038</v>
      </c>
    </row>
    <row r="24" spans="2:5">
      <c r="B24" s="258"/>
      <c r="C24" s="20" t="s">
        <v>186</v>
      </c>
      <c r="D24" s="21">
        <f>D11/(C11+D11)</f>
        <v>0.18754503942682133</v>
      </c>
    </row>
    <row r="25" spans="2:5">
      <c r="B25" s="258"/>
      <c r="C25" s="20" t="s">
        <v>187</v>
      </c>
      <c r="D25" s="21">
        <f>E11/(C11+E11)</f>
        <v>0.18738597163000142</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4996-E7D6-4B6A-A6BB-A7126ACDCE9B}">
  <sheetPr>
    <tabColor theme="7" tint="0.79998168889431442"/>
    <pageSetUpPr autoPageBreaks="0"/>
  </sheetPr>
  <dimension ref="A1:F25"/>
  <sheetViews>
    <sheetView zoomScale="96" zoomScaleNormal="96" workbookViewId="0">
      <selection activeCell="D31" sqref="D31"/>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132</v>
      </c>
      <c r="C5" s="64" cm="1">
        <f t="array" ref="C5">INDEX('Customer Numbers - All'!$C$4:$H$17,MATCH($B$5,'Customer Numbers - All'!$B$4:$B$17,0),MATCH(C$4&amp;$B3,'Customer Numbers - All'!$C$3:$H$3&amp;'Customer Numbers - All'!$C$2:$H$2,0))</f>
        <v>1476568</v>
      </c>
      <c r="D5" s="64" cm="1">
        <f t="array" ref="D5">INDEX('Customer Numbers - All'!$C$4:$H$17,MATCH($B$5,'Customer Numbers - All'!$B$4:$B$17,0),MATCH(D$4&amp;$B3,'Customer Numbers - All'!$C$3:$H$3&amp;'Customer Numbers - All'!$C$2:$H$2,0))</f>
        <v>337790</v>
      </c>
      <c r="E5" s="64" cm="1">
        <f t="array" ref="E5">INDEX('Customer Numbers - All'!$C$4:$H$17,MATCH($B$5,'Customer Numbers - All'!$B$4:$B$17,0),MATCH(E$4&amp;$B3,'Customer Numbers - All'!$C$3:$H$3&amp;'Customer Numbers - All'!$C$2:$H$2,0))</f>
        <v>391678</v>
      </c>
    </row>
    <row r="6" spans="1:6">
      <c r="B6" s="5" t="s">
        <v>178</v>
      </c>
      <c r="C6" s="61">
        <f>SUM(C5:C5)</f>
        <v>1476568</v>
      </c>
      <c r="D6" s="61">
        <f>SUM(D5:D5)</f>
        <v>337790</v>
      </c>
      <c r="E6" s="61">
        <f>SUM(E5:E5)</f>
        <v>391678</v>
      </c>
    </row>
    <row r="7" spans="1:6">
      <c r="B7" s="8"/>
      <c r="C7" s="62"/>
      <c r="D7" s="62"/>
      <c r="E7" s="62"/>
    </row>
    <row r="8" spans="1:6">
      <c r="B8" s="8" t="s">
        <v>70</v>
      </c>
      <c r="C8" s="63"/>
      <c r="D8" s="63"/>
      <c r="E8" s="63"/>
    </row>
    <row r="9" spans="1:6">
      <c r="B9" s="5" t="s">
        <v>54</v>
      </c>
      <c r="C9" s="61" t="s">
        <v>65</v>
      </c>
      <c r="D9" s="61" t="s">
        <v>68</v>
      </c>
      <c r="E9" s="61" t="s">
        <v>69</v>
      </c>
    </row>
    <row r="10" spans="1:6">
      <c r="B10" s="2" t="s">
        <v>132</v>
      </c>
      <c r="C10" s="64" cm="1">
        <f t="array" ref="C10">INDEX('Customer Numbers - All'!$C$4:$H$17,MATCH($B$10,'Customer Numbers - All'!$B$4:$B$17,0),MATCH(C$9&amp;$B8,'Customer Numbers - All'!$C$3:$H$3&amp;'Customer Numbers - All'!$C$2:$H$2,0))</f>
        <v>1334175</v>
      </c>
      <c r="D10" s="64" cm="1">
        <f t="array" ref="D10">INDEX('Customer Numbers - All'!$C$4:$H$17,MATCH($B$10,'Customer Numbers - All'!$B$4:$B$17,0),MATCH(D$9&amp;$B8,'Customer Numbers - All'!$C$3:$H$3&amp;'Customer Numbers - All'!$C$2:$H$2,0))</f>
        <v>301236</v>
      </c>
      <c r="E10" s="64" cm="1">
        <f t="array" ref="E10">INDEX('Customer Numbers - All'!$C$4:$H$17,MATCH($B$10,'Customer Numbers - All'!$B$4:$B$17,0),MATCH(E$9&amp;$B8,'Customer Numbers - All'!$C$3:$H$3&amp;'Customer Numbers - All'!$C$2:$H$2,0))</f>
        <v>336637</v>
      </c>
      <c r="F10" s="10"/>
    </row>
    <row r="11" spans="1:6">
      <c r="B11" s="5" t="s">
        <v>178</v>
      </c>
      <c r="C11" s="61">
        <f>SUM(C10:C10)</f>
        <v>1334175</v>
      </c>
      <c r="D11" s="61">
        <f>SUM(D10:D10)</f>
        <v>301236</v>
      </c>
      <c r="E11" s="61">
        <f>SUM(E10:E10)</f>
        <v>336637</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0.66933087220698118</v>
      </c>
      <c r="E16" s="14"/>
    </row>
    <row r="17" spans="2:5">
      <c r="B17" s="258"/>
      <c r="C17" s="20" t="s">
        <v>184</v>
      </c>
      <c r="D17" s="21">
        <f>D6/SUM(C6:E6)</f>
        <v>0.15312080129245398</v>
      </c>
    </row>
    <row r="18" spans="2:5">
      <c r="B18" s="258"/>
      <c r="C18" s="20" t="s">
        <v>185</v>
      </c>
      <c r="D18" s="21">
        <f>E6/SUM(C6:E6)</f>
        <v>0.17754832650056482</v>
      </c>
    </row>
    <row r="19" spans="2:5">
      <c r="B19" s="258"/>
      <c r="C19" s="20" t="s">
        <v>186</v>
      </c>
      <c r="D19" s="21">
        <f>D6/(C6+D6)</f>
        <v>0.18617604684411787</v>
      </c>
    </row>
    <row r="20" spans="2:5">
      <c r="B20" s="258"/>
      <c r="C20" s="20" t="s">
        <v>187</v>
      </c>
      <c r="D20" s="21">
        <f>E6/(C6+E6)</f>
        <v>0.20965012102260622</v>
      </c>
    </row>
    <row r="21" spans="2:5">
      <c r="B21" s="258" t="s">
        <v>70</v>
      </c>
      <c r="C21" s="20" t="s">
        <v>183</v>
      </c>
      <c r="D21" s="21">
        <f>C11/SUM(C11:E11)</f>
        <v>0.67654286305404332</v>
      </c>
      <c r="E21" s="14"/>
    </row>
    <row r="22" spans="2:5">
      <c r="B22" s="258"/>
      <c r="C22" s="20" t="s">
        <v>184</v>
      </c>
      <c r="D22" s="21">
        <f>D11/SUM(C11:E11)</f>
        <v>0.15275287416939143</v>
      </c>
    </row>
    <row r="23" spans="2:5">
      <c r="B23" s="258"/>
      <c r="C23" s="20" t="s">
        <v>185</v>
      </c>
      <c r="D23" s="21">
        <f>E11/SUM(C11:E11)</f>
        <v>0.17070426277656528</v>
      </c>
    </row>
    <row r="24" spans="2:5">
      <c r="B24" s="258"/>
      <c r="C24" s="20" t="s">
        <v>186</v>
      </c>
      <c r="D24" s="21">
        <f>D11/(C11+D11)</f>
        <v>0.18419589937942205</v>
      </c>
    </row>
    <row r="25" spans="2:5">
      <c r="B25" s="258"/>
      <c r="C25" s="20" t="s">
        <v>187</v>
      </c>
      <c r="D25" s="21">
        <f>E11/(C11+E11)</f>
        <v>0.20148107626710846</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601C-E540-41CC-A496-6823E0BCC17E}">
  <sheetPr>
    <tabColor theme="7" tint="0.79998168889431442"/>
    <pageSetUpPr autoPageBreaks="0"/>
  </sheetPr>
  <dimension ref="A1:F25"/>
  <sheetViews>
    <sheetView zoomScale="96" zoomScaleNormal="96" workbookViewId="0">
      <selection activeCell="D21" sqref="D21"/>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169</v>
      </c>
      <c r="C5" s="64" cm="1">
        <f t="array" ref="C5">INDEX('Customer Numbers - All'!$C$4:$H$17,MATCH($B$5,'Customer Numbers - All'!$B$4:$B$17,0),MATCH(C$4&amp;$B3,'Customer Numbers - All'!$C$3:$H$3&amp;'Customer Numbers - All'!$C$2:$H$2,0))</f>
        <v>439849</v>
      </c>
      <c r="D5" s="64" cm="1">
        <f t="array" ref="D5">INDEX('Customer Numbers - All'!$C$4:$H$17,MATCH($B$5,'Customer Numbers - All'!$B$4:$B$17,0),MATCH(D$4&amp;$B3,'Customer Numbers - All'!$C$3:$H$3&amp;'Customer Numbers - All'!$C$2:$H$2,0))</f>
        <v>111221</v>
      </c>
      <c r="E5" s="64" cm="1">
        <f t="array" ref="E5">INDEX('Customer Numbers - All'!$C$4:$H$17,MATCH($B$5,'Customer Numbers - All'!$B$4:$B$17,0),MATCH(E$4&amp;$B3,'Customer Numbers - All'!$C$3:$H$3&amp;'Customer Numbers - All'!$C$2:$H$2,0))</f>
        <v>124650</v>
      </c>
    </row>
    <row r="6" spans="1:6">
      <c r="B6" s="5" t="s">
        <v>178</v>
      </c>
      <c r="C6" s="61">
        <f>SUM(C5:C5)</f>
        <v>439849</v>
      </c>
      <c r="D6" s="61">
        <f>SUM(D5:D5)</f>
        <v>111221</v>
      </c>
      <c r="E6" s="61">
        <f>SUM(E5:E5)</f>
        <v>124650</v>
      </c>
    </row>
    <row r="7" spans="1:6">
      <c r="B7" s="8"/>
      <c r="C7" s="62"/>
      <c r="D7" s="62"/>
      <c r="E7" s="62"/>
    </row>
    <row r="8" spans="1:6">
      <c r="B8" s="8" t="s">
        <v>70</v>
      </c>
      <c r="C8" s="63"/>
      <c r="D8" s="63"/>
      <c r="E8" s="63"/>
    </row>
    <row r="9" spans="1:6">
      <c r="B9" s="5" t="s">
        <v>54</v>
      </c>
      <c r="C9" s="61" t="s">
        <v>65</v>
      </c>
      <c r="D9" s="61" t="s">
        <v>68</v>
      </c>
      <c r="E9" s="61" t="s">
        <v>69</v>
      </c>
    </row>
    <row r="10" spans="1:6">
      <c r="B10" s="2" t="s">
        <v>169</v>
      </c>
      <c r="C10" s="64" cm="1">
        <f t="array" ref="C10">INDEX('Customer Numbers - All'!$C$4:$H$17,MATCH($B$10,'Customer Numbers - All'!$B$4:$B$17,0),MATCH(C$9&amp;$B8,'Customer Numbers - All'!$C$3:$H$3&amp;'Customer Numbers - All'!$C$2:$H$2,0))</f>
        <v>281222</v>
      </c>
      <c r="D10" s="64" cm="1">
        <f t="array" ref="D10">INDEX('Customer Numbers - All'!$C$4:$H$17,MATCH($B$10,'Customer Numbers - All'!$B$4:$B$17,0),MATCH(D$9&amp;$B8,'Customer Numbers - All'!$C$3:$H$3&amp;'Customer Numbers - All'!$C$2:$H$2,0))</f>
        <v>64587</v>
      </c>
      <c r="E10" s="64" cm="1">
        <f t="array" ref="E10">INDEX('Customer Numbers - All'!$C$4:$H$17,MATCH($B$10,'Customer Numbers - All'!$B$4:$B$17,0),MATCH(E$9&amp;$B8,'Customer Numbers - All'!$C$3:$H$3&amp;'Customer Numbers - All'!$C$2:$H$2,0))</f>
        <v>76350</v>
      </c>
      <c r="F10" s="10"/>
    </row>
    <row r="11" spans="1:6">
      <c r="B11" s="5" t="s">
        <v>178</v>
      </c>
      <c r="C11" s="61">
        <f>SUM(C10:C10)</f>
        <v>281222</v>
      </c>
      <c r="D11" s="61">
        <f>SUM(D10:D10)</f>
        <v>64587</v>
      </c>
      <c r="E11" s="61">
        <f>SUM(E10:E10)</f>
        <v>76350</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0.65093381874149059</v>
      </c>
      <c r="E16" s="14"/>
    </row>
    <row r="17" spans="2:5">
      <c r="B17" s="258"/>
      <c r="C17" s="20" t="s">
        <v>184</v>
      </c>
      <c r="D17" s="21">
        <f>D6/SUM(C6:E6)</f>
        <v>0.16459628248386907</v>
      </c>
    </row>
    <row r="18" spans="2:5">
      <c r="B18" s="258"/>
      <c r="C18" s="20" t="s">
        <v>185</v>
      </c>
      <c r="D18" s="21">
        <f>E6/SUM(C6:E6)</f>
        <v>0.18446989877464037</v>
      </c>
    </row>
    <row r="19" spans="2:5">
      <c r="B19" s="258"/>
      <c r="C19" s="20" t="s">
        <v>186</v>
      </c>
      <c r="D19" s="21">
        <f>D6/(C6+D6)</f>
        <v>0.20182735405665342</v>
      </c>
    </row>
    <row r="20" spans="2:5">
      <c r="B20" s="258"/>
      <c r="C20" s="20" t="s">
        <v>187</v>
      </c>
      <c r="D20" s="21">
        <f>E6/(C6+E6)</f>
        <v>0.2208152715948124</v>
      </c>
    </row>
    <row r="21" spans="2:5">
      <c r="B21" s="258" t="s">
        <v>70</v>
      </c>
      <c r="C21" s="20" t="s">
        <v>183</v>
      </c>
      <c r="D21" s="21">
        <f>C11/SUM(C11:E11)</f>
        <v>0.66615185273794941</v>
      </c>
      <c r="E21" s="14"/>
    </row>
    <row r="22" spans="2:5">
      <c r="B22" s="258"/>
      <c r="C22" s="20" t="s">
        <v>184</v>
      </c>
      <c r="D22" s="21">
        <f>D11/SUM(C11:E11)</f>
        <v>0.15299211908309429</v>
      </c>
    </row>
    <row r="23" spans="2:5">
      <c r="B23" s="258"/>
      <c r="C23" s="20" t="s">
        <v>185</v>
      </c>
      <c r="D23" s="21">
        <f>E11/SUM(C11:E11)</f>
        <v>0.18085602817895627</v>
      </c>
    </row>
    <row r="24" spans="2:5">
      <c r="B24" s="258"/>
      <c r="C24" s="20" t="s">
        <v>186</v>
      </c>
      <c r="D24" s="21">
        <f>D11/(C11+D11)</f>
        <v>0.18677073182016662</v>
      </c>
    </row>
    <row r="25" spans="2:5">
      <c r="B25" s="258"/>
      <c r="C25" s="20" t="s">
        <v>187</v>
      </c>
      <c r="D25" s="21">
        <f>E11/(C11+E11)</f>
        <v>0.21352343024621614</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A340-9D28-4D81-AF53-A06D1822A16C}">
  <sheetPr>
    <tabColor theme="7" tint="0.79998168889431442"/>
    <pageSetUpPr autoPageBreaks="0"/>
  </sheetPr>
  <dimension ref="A1:F25"/>
  <sheetViews>
    <sheetView zoomScale="96" zoomScaleNormal="96" workbookViewId="0">
      <selection activeCell="E21" sqref="E21"/>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136</v>
      </c>
      <c r="C5" s="64" cm="1">
        <f t="array" ref="C5">INDEX('Customer Numbers - All'!$C$4:$H$17,MATCH($B$5,'Customer Numbers - All'!$B$4:$B$17,0),MATCH(C$4&amp;$B3,'Customer Numbers - All'!$C$3:$H$3&amp;'Customer Numbers - All'!$C$2:$H$2,0))</f>
        <v>2180624</v>
      </c>
      <c r="D5" s="64" cm="1">
        <f t="array" ref="D5">INDEX('Customer Numbers - All'!$C$4:$H$17,MATCH($B$5,'Customer Numbers - All'!$B$4:$B$17,0),MATCH(D$4&amp;$B3,'Customer Numbers - All'!$C$3:$H$3&amp;'Customer Numbers - All'!$C$2:$H$2,0))</f>
        <v>305264</v>
      </c>
      <c r="E5" s="64" cm="1">
        <f t="array" ref="E5">INDEX('Customer Numbers - All'!$C$4:$H$17,MATCH($B$5,'Customer Numbers - All'!$B$4:$B$17,0),MATCH(E$4&amp;$B3,'Customer Numbers - All'!$C$3:$H$3&amp;'Customer Numbers - All'!$C$2:$H$2,0))</f>
        <v>498326</v>
      </c>
    </row>
    <row r="6" spans="1:6">
      <c r="B6" s="5" t="s">
        <v>178</v>
      </c>
      <c r="C6" s="61">
        <f>SUM(C5:C5)</f>
        <v>2180624</v>
      </c>
      <c r="D6" s="61">
        <f>SUM(D5:D5)</f>
        <v>305264</v>
      </c>
      <c r="E6" s="61">
        <f>SUM(E5:E5)</f>
        <v>498326</v>
      </c>
    </row>
    <row r="7" spans="1:6">
      <c r="B7" s="8"/>
      <c r="C7" s="62"/>
      <c r="D7" s="62"/>
      <c r="E7" s="62"/>
    </row>
    <row r="8" spans="1:6">
      <c r="B8" s="8" t="s">
        <v>70</v>
      </c>
      <c r="C8" s="63"/>
      <c r="D8" s="63"/>
      <c r="E8" s="63"/>
    </row>
    <row r="9" spans="1:6">
      <c r="B9" s="5" t="s">
        <v>54</v>
      </c>
      <c r="C9" s="61" t="s">
        <v>65</v>
      </c>
      <c r="D9" s="61" t="s">
        <v>68</v>
      </c>
      <c r="E9" s="61" t="s">
        <v>69</v>
      </c>
    </row>
    <row r="10" spans="1:6">
      <c r="B10" s="2" t="s">
        <v>136</v>
      </c>
      <c r="C10" s="64" cm="1">
        <f t="array" ref="C10">INDEX('Customer Numbers - All'!$C$4:$H$17,MATCH($B$10,'Customer Numbers - All'!$B$4:$B$17,0),MATCH(C$9&amp;$B8,'Customer Numbers - All'!$C$3:$H$3&amp;'Customer Numbers - All'!$C$2:$H$2,0))</f>
        <v>1819342</v>
      </c>
      <c r="D10" s="64" cm="1">
        <f t="array" ref="D10">INDEX('Customer Numbers - All'!$C$4:$H$17,MATCH($B$10,'Customer Numbers - All'!$B$4:$B$17,0),MATCH(D$9&amp;$B8,'Customer Numbers - All'!$C$3:$H$3&amp;'Customer Numbers - All'!$C$2:$H$2,0))</f>
        <v>210224</v>
      </c>
      <c r="E10" s="64" cm="1">
        <f t="array" ref="E10">INDEX('Customer Numbers - All'!$C$4:$H$17,MATCH($B$10,'Customer Numbers - All'!$B$4:$B$17,0),MATCH(E$9&amp;$B8,'Customer Numbers - All'!$C$3:$H$3&amp;'Customer Numbers - All'!$C$2:$H$2,0))</f>
        <v>385021</v>
      </c>
      <c r="F10" s="10"/>
    </row>
    <row r="11" spans="1:6">
      <c r="B11" s="5" t="s">
        <v>178</v>
      </c>
      <c r="C11" s="61">
        <f>SUM(C10:C10)</f>
        <v>1819342</v>
      </c>
      <c r="D11" s="61">
        <f>SUM(D10:D10)</f>
        <v>210224</v>
      </c>
      <c r="E11" s="61">
        <f>SUM(E10:E10)</f>
        <v>385021</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0.7307197138006859</v>
      </c>
      <c r="E16" s="14"/>
    </row>
    <row r="17" spans="2:5">
      <c r="B17" s="258"/>
      <c r="C17" s="20" t="s">
        <v>184</v>
      </c>
      <c r="D17" s="21">
        <f>D6/SUM(C6:E6)</f>
        <v>0.10229293207524662</v>
      </c>
    </row>
    <row r="18" spans="2:5">
      <c r="B18" s="258"/>
      <c r="C18" s="20" t="s">
        <v>185</v>
      </c>
      <c r="D18" s="21">
        <f>E6/SUM(C6:E6)</f>
        <v>0.16698735412406751</v>
      </c>
    </row>
    <row r="19" spans="2:5">
      <c r="B19" s="258"/>
      <c r="C19" s="20" t="s">
        <v>186</v>
      </c>
      <c r="D19" s="21">
        <f>D6/(C6+D6)</f>
        <v>0.12279877452242419</v>
      </c>
    </row>
    <row r="20" spans="2:5">
      <c r="B20" s="258"/>
      <c r="C20" s="20" t="s">
        <v>187</v>
      </c>
      <c r="D20" s="21">
        <f>E6/(C6+E6)</f>
        <v>0.18601541648780306</v>
      </c>
    </row>
    <row r="21" spans="2:5">
      <c r="B21" s="258" t="s">
        <v>70</v>
      </c>
      <c r="C21" s="20" t="s">
        <v>183</v>
      </c>
      <c r="D21" s="21">
        <f>C11/SUM(C11:E11)</f>
        <v>0.75347958056595188</v>
      </c>
      <c r="E21" s="14"/>
    </row>
    <row r="22" spans="2:5">
      <c r="B22" s="258"/>
      <c r="C22" s="20" t="s">
        <v>184</v>
      </c>
      <c r="D22" s="21">
        <f>D11/SUM(C11:E11)</f>
        <v>8.7064164596264287E-2</v>
      </c>
    </row>
    <row r="23" spans="2:5">
      <c r="B23" s="258"/>
      <c r="C23" s="20" t="s">
        <v>185</v>
      </c>
      <c r="D23" s="21">
        <f>E11/SUM(C11:E11)</f>
        <v>0.15945625483778386</v>
      </c>
    </row>
    <row r="24" spans="2:5">
      <c r="B24" s="258"/>
      <c r="C24" s="20" t="s">
        <v>186</v>
      </c>
      <c r="D24" s="21">
        <f>D11/(C11+D11)</f>
        <v>0.10358076554297815</v>
      </c>
    </row>
    <row r="25" spans="2:5">
      <c r="B25" s="258"/>
      <c r="C25" s="20" t="s">
        <v>187</v>
      </c>
      <c r="D25" s="21">
        <f>E11/(C11+E11)</f>
        <v>0.17466315665795515</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5C43-FF3A-4B30-82D4-3E665839ED1D}">
  <sheetPr>
    <tabColor theme="7" tint="0.79998168889431442"/>
    <pageSetUpPr autoPageBreaks="0"/>
  </sheetPr>
  <dimension ref="A1:F25"/>
  <sheetViews>
    <sheetView zoomScale="96" zoomScaleNormal="96" workbookViewId="0">
      <selection activeCell="F22" sqref="F2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170</v>
      </c>
      <c r="C5" s="64" cm="1">
        <f t="array" ref="C5">INDEX('Customer Numbers - All'!$C$4:$H$17,MATCH($B$5,'Customer Numbers - All'!$B$4:$B$17,0),MATCH(C$4&amp;$B3,'Customer Numbers - All'!$C$3:$H$3&amp;'Customer Numbers - All'!$C$2:$H$2,0))</f>
        <v>1242084</v>
      </c>
      <c r="D5" s="64" cm="1">
        <f t="array" ref="D5">INDEX('Customer Numbers - All'!$C$4:$H$17,MATCH($B$5,'Customer Numbers - All'!$B$4:$B$17,0),MATCH(D$4&amp;$B3,'Customer Numbers - All'!$C$3:$H$3&amp;'Customer Numbers - All'!$C$2:$H$2,0))</f>
        <v>373062</v>
      </c>
      <c r="E5" s="64" cm="1">
        <f t="array" ref="E5">INDEX('Customer Numbers - All'!$C$4:$H$17,MATCH($B$5,'Customer Numbers - All'!$B$4:$B$17,0),MATCH(E$4&amp;$B3,'Customer Numbers - All'!$C$3:$H$3&amp;'Customer Numbers - All'!$C$2:$H$2,0))</f>
        <v>368381</v>
      </c>
    </row>
    <row r="6" spans="1:6">
      <c r="B6" s="5" t="s">
        <v>178</v>
      </c>
      <c r="C6" s="61">
        <f>SUM(C5:C5)</f>
        <v>1242084</v>
      </c>
      <c r="D6" s="61">
        <f>SUM(D5:D5)</f>
        <v>373062</v>
      </c>
      <c r="E6" s="61">
        <f>SUM(E5:E5)</f>
        <v>368381</v>
      </c>
    </row>
    <row r="7" spans="1:6">
      <c r="B7" s="8"/>
      <c r="C7" s="62"/>
      <c r="D7" s="62"/>
      <c r="E7" s="62"/>
    </row>
    <row r="8" spans="1:6">
      <c r="B8" s="8" t="s">
        <v>70</v>
      </c>
      <c r="C8" s="63"/>
      <c r="D8" s="63"/>
      <c r="E8" s="63"/>
    </row>
    <row r="9" spans="1:6">
      <c r="B9" s="5" t="s">
        <v>54</v>
      </c>
      <c r="C9" s="61" t="s">
        <v>65</v>
      </c>
      <c r="D9" s="61" t="s">
        <v>68</v>
      </c>
      <c r="E9" s="61" t="s">
        <v>69</v>
      </c>
    </row>
    <row r="10" spans="1:6">
      <c r="B10" s="2" t="s">
        <v>170</v>
      </c>
      <c r="C10" s="64" cm="1">
        <f t="array" ref="C10">INDEX('Customer Numbers - All'!$C$4:$H$17,MATCH($B$10,'Customer Numbers - All'!$B$4:$B$17,0),MATCH(C$9&amp;$B8,'Customer Numbers - All'!$C$3:$H$3&amp;'Customer Numbers - All'!$C$2:$H$2,0))</f>
        <v>1114251</v>
      </c>
      <c r="D10" s="64" cm="1">
        <f t="array" ref="D10">INDEX('Customer Numbers - All'!$C$4:$H$17,MATCH($B$10,'Customer Numbers - All'!$B$4:$B$17,0),MATCH(D$9&amp;$B8,'Customer Numbers - All'!$C$3:$H$3&amp;'Customer Numbers - All'!$C$2:$H$2,0))</f>
        <v>269384</v>
      </c>
      <c r="E10" s="64" cm="1">
        <f t="array" ref="E10">INDEX('Customer Numbers - All'!$C$4:$H$17,MATCH($B$10,'Customer Numbers - All'!$B$4:$B$17,0),MATCH(E$9&amp;$B8,'Customer Numbers - All'!$C$3:$H$3&amp;'Customer Numbers - All'!$C$2:$H$2,0))</f>
        <v>317408</v>
      </c>
      <c r="F10" s="10"/>
    </row>
    <row r="11" spans="1:6">
      <c r="B11" s="5" t="s">
        <v>178</v>
      </c>
      <c r="C11" s="61">
        <f>SUM(C10:C10)</f>
        <v>1114251</v>
      </c>
      <c r="D11" s="61">
        <f>SUM(D10:D10)</f>
        <v>269384</v>
      </c>
      <c r="E11" s="61">
        <f>SUM(E10:E10)</f>
        <v>317408</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0.62619969377780083</v>
      </c>
      <c r="E16" s="14"/>
    </row>
    <row r="17" spans="2:5">
      <c r="B17" s="258"/>
      <c r="C17" s="20" t="s">
        <v>184</v>
      </c>
      <c r="D17" s="21">
        <f>D6/SUM(C6:E6)</f>
        <v>0.1880801219242289</v>
      </c>
    </row>
    <row r="18" spans="2:5">
      <c r="B18" s="258"/>
      <c r="C18" s="20" t="s">
        <v>185</v>
      </c>
      <c r="D18" s="21">
        <f>E6/SUM(C6:E6)</f>
        <v>0.18572018429797024</v>
      </c>
    </row>
    <row r="19" spans="2:5">
      <c r="B19" s="258"/>
      <c r="C19" s="20" t="s">
        <v>186</v>
      </c>
      <c r="D19" s="21">
        <f>D6/(C6+D6)</f>
        <v>0.23097726149834133</v>
      </c>
    </row>
    <row r="20" spans="2:5">
      <c r="B20" s="258"/>
      <c r="C20" s="20" t="s">
        <v>187</v>
      </c>
      <c r="D20" s="21">
        <f>E6/(C6+E6)</f>
        <v>0.22874200929545194</v>
      </c>
    </row>
    <row r="21" spans="2:5">
      <c r="B21" s="258" t="s">
        <v>70</v>
      </c>
      <c r="C21" s="20" t="s">
        <v>183</v>
      </c>
      <c r="D21" s="21">
        <f>C11/SUM(C11:E11)</f>
        <v>0.65503987847455947</v>
      </c>
      <c r="E21" s="14"/>
    </row>
    <row r="22" spans="2:5">
      <c r="B22" s="258"/>
      <c r="C22" s="20" t="s">
        <v>184</v>
      </c>
      <c r="D22" s="21">
        <f>D11/SUM(C11:E11)</f>
        <v>0.15836401548932039</v>
      </c>
    </row>
    <row r="23" spans="2:5">
      <c r="B23" s="258"/>
      <c r="C23" s="20" t="s">
        <v>185</v>
      </c>
      <c r="D23" s="21">
        <f>E11/SUM(C11:E11)</f>
        <v>0.1865961060361202</v>
      </c>
    </row>
    <row r="24" spans="2:5">
      <c r="B24" s="258"/>
      <c r="C24" s="20" t="s">
        <v>186</v>
      </c>
      <c r="D24" s="21">
        <f>D11/(C11+D11)</f>
        <v>0.19469296454628568</v>
      </c>
    </row>
    <row r="25" spans="2:5">
      <c r="B25" s="258"/>
      <c r="C25" s="20" t="s">
        <v>187</v>
      </c>
      <c r="D25" s="21">
        <f>E11/(C11+E11)</f>
        <v>0.22170642590169864</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7F3D-F1FA-4030-89D4-CBBF1A212ABD}">
  <sheetPr>
    <tabColor theme="7" tint="0.79998168889431442"/>
    <pageSetUpPr autoPageBreaks="0"/>
  </sheetPr>
  <dimension ref="A1:F25"/>
  <sheetViews>
    <sheetView zoomScale="96" zoomScaleNormal="96" workbookViewId="0">
      <selection activeCell="F22" sqref="F2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176</v>
      </c>
      <c r="C5" s="64" cm="1">
        <f t="array" ref="C5">INDEX('Customer Numbers - All'!$C$4:$H$17,MATCH($B$5,'Customer Numbers - All'!$B$4:$B$17,0),MATCH(C$4&amp;$B3,'Customer Numbers - All'!$C$3:$H$3&amp;'Customer Numbers - All'!$C$2:$H$2,0))</f>
        <v>939033</v>
      </c>
      <c r="D5" s="64" cm="1">
        <f t="array" ref="D5">INDEX('Customer Numbers - All'!$C$4:$H$17,MATCH($B$5,'Customer Numbers - All'!$B$4:$B$17,0),MATCH(D$4&amp;$B3,'Customer Numbers - All'!$C$3:$H$3&amp;'Customer Numbers - All'!$C$2:$H$2,0))</f>
        <v>283587</v>
      </c>
      <c r="E5" s="64" cm="1">
        <f t="array" ref="E5">INDEX('Customer Numbers - All'!$C$4:$H$17,MATCH($B$5,'Customer Numbers - All'!$B$4:$B$17,0),MATCH(E$4&amp;$B3,'Customer Numbers - All'!$C$3:$H$3&amp;'Customer Numbers - All'!$C$2:$H$2,0))</f>
        <v>236708</v>
      </c>
    </row>
    <row r="6" spans="1:6">
      <c r="B6" s="5" t="s">
        <v>178</v>
      </c>
      <c r="C6" s="61">
        <f>SUM(C5:C5)</f>
        <v>939033</v>
      </c>
      <c r="D6" s="61">
        <f>SUM(D5:D5)</f>
        <v>283587</v>
      </c>
      <c r="E6" s="61">
        <f>SUM(E5:E5)</f>
        <v>236708</v>
      </c>
    </row>
    <row r="7" spans="1:6">
      <c r="B7" s="8"/>
      <c r="C7" s="62"/>
      <c r="D7" s="62"/>
      <c r="E7" s="62"/>
    </row>
    <row r="8" spans="1:6">
      <c r="B8" s="8" t="s">
        <v>70</v>
      </c>
      <c r="C8" s="63"/>
      <c r="D8" s="63"/>
      <c r="E8" s="63"/>
    </row>
    <row r="9" spans="1:6">
      <c r="B9" s="5" t="s">
        <v>54</v>
      </c>
      <c r="C9" s="61" t="s">
        <v>65</v>
      </c>
      <c r="D9" s="61" t="s">
        <v>68</v>
      </c>
      <c r="E9" s="61" t="s">
        <v>69</v>
      </c>
    </row>
    <row r="10" spans="1:6">
      <c r="B10" s="2" t="s">
        <v>176</v>
      </c>
      <c r="C10" s="64" cm="1">
        <f t="array" ref="C10">INDEX('Customer Numbers - All'!$C$4:$H$17,MATCH($B$10,'Customer Numbers - All'!$B$4:$B$17,0),MATCH(C$9&amp;$B8,'Customer Numbers - All'!$C$3:$H$3&amp;'Customer Numbers - All'!$C$2:$H$2,0))</f>
        <v>803055</v>
      </c>
      <c r="D10" s="64" cm="1">
        <f t="array" ref="D10">INDEX('Customer Numbers - All'!$C$4:$H$17,MATCH($B$10,'Customer Numbers - All'!$B$4:$B$17,0),MATCH(D$9&amp;$B8,'Customer Numbers - All'!$C$3:$H$3&amp;'Customer Numbers - All'!$C$2:$H$2,0))</f>
        <v>223979</v>
      </c>
      <c r="E10" s="64" cm="1">
        <f t="array" ref="E10">INDEX('Customer Numbers - All'!$C$4:$H$17,MATCH($B$10,'Customer Numbers - All'!$B$4:$B$17,0),MATCH(E$9&amp;$B8,'Customer Numbers - All'!$C$3:$H$3&amp;'Customer Numbers - All'!$C$2:$H$2,0))</f>
        <v>196676</v>
      </c>
      <c r="F10" s="10"/>
    </row>
    <row r="11" spans="1:6">
      <c r="B11" s="5" t="s">
        <v>178</v>
      </c>
      <c r="C11" s="61">
        <f>SUM(C10:C10)</f>
        <v>803055</v>
      </c>
      <c r="D11" s="61">
        <f>SUM(D10:D10)</f>
        <v>223979</v>
      </c>
      <c r="E11" s="61">
        <f>SUM(E10:E10)</f>
        <v>196676</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0.64346945991579685</v>
      </c>
      <c r="E16" s="14"/>
    </row>
    <row r="17" spans="2:5">
      <c r="B17" s="258"/>
      <c r="C17" s="20" t="s">
        <v>184</v>
      </c>
      <c r="D17" s="21">
        <f>D6/SUM(C6:E6)</f>
        <v>0.19432711494605737</v>
      </c>
    </row>
    <row r="18" spans="2:5">
      <c r="B18" s="258"/>
      <c r="C18" s="20" t="s">
        <v>185</v>
      </c>
      <c r="D18" s="21">
        <f>E6/SUM(C6:E6)</f>
        <v>0.16220342513814578</v>
      </c>
    </row>
    <row r="19" spans="2:5">
      <c r="B19" s="258"/>
      <c r="C19" s="20" t="s">
        <v>186</v>
      </c>
      <c r="D19" s="21">
        <f>D6/(C6+D6)</f>
        <v>0.23195023801344652</v>
      </c>
    </row>
    <row r="20" spans="2:5">
      <c r="B20" s="258"/>
      <c r="C20" s="20" t="s">
        <v>187</v>
      </c>
      <c r="D20" s="21">
        <f>E6/(C6+E6)</f>
        <v>0.20132665272368661</v>
      </c>
    </row>
    <row r="21" spans="2:5">
      <c r="B21" s="258" t="s">
        <v>70</v>
      </c>
      <c r="C21" s="20" t="s">
        <v>183</v>
      </c>
      <c r="D21" s="21">
        <f>C11/SUM(C11:E11)</f>
        <v>0.6562461694355689</v>
      </c>
      <c r="E21" s="14"/>
    </row>
    <row r="22" spans="2:5">
      <c r="B22" s="258"/>
      <c r="C22" s="20" t="s">
        <v>184</v>
      </c>
      <c r="D22" s="21">
        <f>D11/SUM(C11:E11)</f>
        <v>0.18303274468624103</v>
      </c>
    </row>
    <row r="23" spans="2:5">
      <c r="B23" s="258"/>
      <c r="C23" s="20" t="s">
        <v>185</v>
      </c>
      <c r="D23" s="21">
        <f>E11/SUM(C11:E11)</f>
        <v>0.16072108587819009</v>
      </c>
    </row>
    <row r="24" spans="2:5">
      <c r="B24" s="258"/>
      <c r="C24" s="20" t="s">
        <v>186</v>
      </c>
      <c r="D24" s="21">
        <f>D11/(C11+D11)</f>
        <v>0.21808333511840894</v>
      </c>
    </row>
    <row r="25" spans="2:5">
      <c r="B25" s="258"/>
      <c r="C25" s="20" t="s">
        <v>187</v>
      </c>
      <c r="D25" s="21">
        <f>E11/(C11+E11)</f>
        <v>0.19672892007950138</v>
      </c>
    </row>
  </sheetData>
  <mergeCells count="2">
    <mergeCell ref="B16:B20"/>
    <mergeCell ref="B21:B25"/>
  </mergeCells>
  <phoneticPr fontId="11"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F55D-BA70-41AE-852B-0F0B24B268AE}">
  <sheetPr>
    <tabColor theme="7" tint="0.79998168889431442"/>
    <pageSetUpPr autoPageBreaks="0"/>
  </sheetPr>
  <dimension ref="A1:F25"/>
  <sheetViews>
    <sheetView zoomScale="96" zoomScaleNormal="96" workbookViewId="0">
      <selection activeCell="B21" sqref="B21:B25"/>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142</v>
      </c>
      <c r="C5" s="64" cm="1">
        <f t="array" ref="C5">INDEX('Customer Numbers - All'!$C$4:$H$17,MATCH($B$5,'Customer Numbers - All'!$B$4:$B$17,0),MATCH(C$4&amp;$B3,'Customer Numbers - All'!$C$3:$H$3&amp;'Customer Numbers - All'!$C$2:$H$2,0))</f>
        <v>1253697</v>
      </c>
      <c r="D5" s="64" cm="1">
        <f t="array" ref="D5">INDEX('Customer Numbers - All'!$C$4:$H$17,MATCH($B$5,'Customer Numbers - All'!$B$4:$B$17,0),MATCH(D$4&amp;$B3,'Customer Numbers - All'!$C$3:$H$3&amp;'Customer Numbers - All'!$C$2:$H$2,0))</f>
        <v>397775</v>
      </c>
      <c r="E5" s="64" cm="1">
        <f t="array" ref="E5">INDEX('Customer Numbers - All'!$C$4:$H$17,MATCH($B$5,'Customer Numbers - All'!$B$4:$B$17,0),MATCH(E$4&amp;$B3,'Customer Numbers - All'!$C$3:$H$3&amp;'Customer Numbers - All'!$C$2:$H$2,0))</f>
        <v>575677</v>
      </c>
    </row>
    <row r="6" spans="1:6">
      <c r="B6" s="5" t="s">
        <v>178</v>
      </c>
      <c r="C6" s="61">
        <f>SUM(C5:C5)</f>
        <v>1253697</v>
      </c>
      <c r="D6" s="61">
        <f>SUM(D5:D5)</f>
        <v>397775</v>
      </c>
      <c r="E6" s="61">
        <f>SUM(E5:E5)</f>
        <v>575677</v>
      </c>
    </row>
    <row r="7" spans="1:6">
      <c r="B7" s="8"/>
      <c r="C7" s="62"/>
      <c r="D7" s="62"/>
      <c r="E7" s="62"/>
    </row>
    <row r="8" spans="1:6">
      <c r="B8" s="8" t="s">
        <v>70</v>
      </c>
      <c r="C8" s="63"/>
      <c r="D8" s="63"/>
      <c r="E8" s="63"/>
    </row>
    <row r="9" spans="1:6">
      <c r="B9" s="5" t="s">
        <v>54</v>
      </c>
      <c r="C9" s="61" t="s">
        <v>65</v>
      </c>
      <c r="D9" s="61" t="s">
        <v>68</v>
      </c>
      <c r="E9" s="61" t="s">
        <v>69</v>
      </c>
    </row>
    <row r="10" spans="1:6">
      <c r="B10" s="2" t="s">
        <v>142</v>
      </c>
      <c r="C10" s="64" cm="1">
        <f t="array" ref="C10">INDEX('Customer Numbers - All'!$C$4:$H$17,MATCH($B$10,'Customer Numbers - All'!$B$4:$B$17,0),MATCH(C$9&amp;$B8,'Customer Numbers - All'!$C$3:$H$3&amp;'Customer Numbers - All'!$C$2:$H$2,0))</f>
        <v>996050</v>
      </c>
      <c r="D10" s="64" cm="1">
        <f t="array" ref="D10">INDEX('Customer Numbers - All'!$C$4:$H$17,MATCH($B$10,'Customer Numbers - All'!$B$4:$B$17,0),MATCH(D$9&amp;$B8,'Customer Numbers - All'!$C$3:$H$3&amp;'Customer Numbers - All'!$C$2:$H$2,0))</f>
        <v>303545</v>
      </c>
      <c r="E10" s="64" cm="1">
        <f t="array" ref="E10">INDEX('Customer Numbers - All'!$C$4:$H$17,MATCH($B$10,'Customer Numbers - All'!$B$4:$B$17,0),MATCH(E$9&amp;$B8,'Customer Numbers - All'!$C$3:$H$3&amp;'Customer Numbers - All'!$C$2:$H$2,0))</f>
        <v>428154</v>
      </c>
      <c r="F10" s="10"/>
    </row>
    <row r="11" spans="1:6">
      <c r="B11" s="5" t="s">
        <v>178</v>
      </c>
      <c r="C11" s="61">
        <f>SUM(C10:C10)</f>
        <v>996050</v>
      </c>
      <c r="D11" s="61">
        <f>SUM(D10:D10)</f>
        <v>303545</v>
      </c>
      <c r="E11" s="61">
        <f>SUM(E10:E10)</f>
        <v>428154</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0.56291563788502696</v>
      </c>
      <c r="E16" s="14"/>
    </row>
    <row r="17" spans="2:5">
      <c r="B17" s="258"/>
      <c r="C17" s="20" t="s">
        <v>184</v>
      </c>
      <c r="D17" s="21">
        <f>D6/SUM(C6:E6)</f>
        <v>0.17860277870946217</v>
      </c>
    </row>
    <row r="18" spans="2:5">
      <c r="B18" s="258"/>
      <c r="C18" s="20" t="s">
        <v>185</v>
      </c>
      <c r="D18" s="21">
        <f>E6/SUM(C6:E6)</f>
        <v>0.25848158340551081</v>
      </c>
    </row>
    <row r="19" spans="2:5">
      <c r="B19" s="258"/>
      <c r="C19" s="20" t="s">
        <v>186</v>
      </c>
      <c r="D19" s="21">
        <f>D6/(C6+D6)</f>
        <v>0.24086088047511553</v>
      </c>
    </row>
    <row r="20" spans="2:5">
      <c r="B20" s="258"/>
      <c r="C20" s="20" t="s">
        <v>187</v>
      </c>
      <c r="D20" s="21">
        <f>E6/(C6+E6)</f>
        <v>0.3146852420554791</v>
      </c>
    </row>
    <row r="21" spans="2:5">
      <c r="B21" s="258" t="s">
        <v>70</v>
      </c>
      <c r="C21" s="20" t="s">
        <v>183</v>
      </c>
      <c r="D21" s="21">
        <f>C11/SUM(C11:E11)</f>
        <v>0.57650156359517502</v>
      </c>
      <c r="E21" s="14"/>
    </row>
    <row r="22" spans="2:5">
      <c r="B22" s="258"/>
      <c r="C22" s="20" t="s">
        <v>184</v>
      </c>
      <c r="D22" s="21">
        <f>D11/SUM(C11:E11)</f>
        <v>0.17568813525575763</v>
      </c>
    </row>
    <row r="23" spans="2:5">
      <c r="B23" s="258"/>
      <c r="C23" s="20" t="s">
        <v>185</v>
      </c>
      <c r="D23" s="21">
        <f>E11/SUM(C11:E11)</f>
        <v>0.24781030114906738</v>
      </c>
    </row>
    <row r="24" spans="2:5">
      <c r="B24" s="258"/>
      <c r="C24" s="20" t="s">
        <v>186</v>
      </c>
      <c r="D24" s="21">
        <f>D11/(C11+D11)</f>
        <v>0.23356891954801304</v>
      </c>
    </row>
    <row r="25" spans="2:5">
      <c r="B25" s="258"/>
      <c r="C25" s="20" t="s">
        <v>187</v>
      </c>
      <c r="D25" s="21">
        <f>E11/(C11+E11)</f>
        <v>0.30062687648679542</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2134-2155-4152-B993-20B306599304}">
  <sheetPr>
    <tabColor theme="7" tint="0.79998168889431442"/>
    <pageSetUpPr autoPageBreaks="0"/>
  </sheetPr>
  <dimension ref="A1:F25"/>
  <sheetViews>
    <sheetView zoomScale="96" zoomScaleNormal="96" workbookViewId="0">
      <selection activeCell="D25" sqref="D25"/>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144</v>
      </c>
      <c r="C5" s="64" cm="1">
        <f t="array" ref="C5">INDEX('Customer Numbers - All'!$C$4:$H$17,MATCH($B$5,'Customer Numbers - All'!$B$4:$B$17,0),MATCH(C$4&amp;$B3,'Customer Numbers - All'!$C$3:$H$3&amp;'Customer Numbers - All'!$C$2:$H$2,0))</f>
        <v>1614490</v>
      </c>
      <c r="D5" s="64" cm="1">
        <f t="array" ref="D5">INDEX('Customer Numbers - All'!$C$4:$H$17,MATCH($B$5,'Customer Numbers - All'!$B$4:$B$17,0),MATCH(D$4&amp;$B3,'Customer Numbers - All'!$C$3:$H$3&amp;'Customer Numbers - All'!$C$2:$H$2,0))</f>
        <v>243290</v>
      </c>
      <c r="E5" s="64" cm="1">
        <f t="array" ref="E5">INDEX('Customer Numbers - All'!$C$4:$H$17,MATCH($B$5,'Customer Numbers - All'!$B$4:$B$17,0),MATCH(E$4&amp;$B3,'Customer Numbers - All'!$C$3:$H$3&amp;'Customer Numbers - All'!$C$2:$H$2,0))</f>
        <v>390025</v>
      </c>
    </row>
    <row r="6" spans="1:6">
      <c r="B6" s="5" t="s">
        <v>178</v>
      </c>
      <c r="C6" s="61">
        <f>SUM(C5:C5)</f>
        <v>1614490</v>
      </c>
      <c r="D6" s="61">
        <f>SUM(D5:D5)</f>
        <v>243290</v>
      </c>
      <c r="E6" s="61">
        <f>SUM(E5:E5)</f>
        <v>390025</v>
      </c>
    </row>
    <row r="7" spans="1:6">
      <c r="B7" s="8"/>
      <c r="C7" s="62"/>
      <c r="D7" s="62"/>
      <c r="E7" s="62"/>
    </row>
    <row r="8" spans="1:6">
      <c r="B8" s="8" t="s">
        <v>70</v>
      </c>
      <c r="C8" s="63"/>
      <c r="D8" s="63"/>
      <c r="E8" s="63"/>
    </row>
    <row r="9" spans="1:6">
      <c r="B9" s="5" t="s">
        <v>54</v>
      </c>
      <c r="C9" s="61" t="s">
        <v>65</v>
      </c>
      <c r="D9" s="61" t="s">
        <v>68</v>
      </c>
      <c r="E9" s="61" t="s">
        <v>69</v>
      </c>
    </row>
    <row r="10" spans="1:6">
      <c r="B10" s="2" t="s">
        <v>144</v>
      </c>
      <c r="C10" s="64" cm="1">
        <f t="array" ref="C10">INDEX('Customer Numbers - All'!$C$4:$H$17,MATCH($B$10,'Customer Numbers - All'!$B$4:$B$17,0),MATCH(C$9&amp;$B8,'Customer Numbers - All'!$C$3:$H$3&amp;'Customer Numbers - All'!$C$2:$H$2,0))</f>
        <v>1405549</v>
      </c>
      <c r="D10" s="64" cm="1">
        <f t="array" ref="D10">INDEX('Customer Numbers - All'!$C$4:$H$17,MATCH($B$10,'Customer Numbers - All'!$B$4:$B$17,0),MATCH(D$9&amp;$B8,'Customer Numbers - All'!$C$3:$H$3&amp;'Customer Numbers - All'!$C$2:$H$2,0))</f>
        <v>191082</v>
      </c>
      <c r="E10" s="64" cm="1">
        <f t="array" ref="E10">INDEX('Customer Numbers - All'!$C$4:$H$17,MATCH($B$10,'Customer Numbers - All'!$B$4:$B$17,0),MATCH(E$9&amp;$B8,'Customer Numbers - All'!$C$3:$H$3&amp;'Customer Numbers - All'!$C$2:$H$2,0))</f>
        <v>316669</v>
      </c>
      <c r="F10" s="10"/>
    </row>
    <row r="11" spans="1:6">
      <c r="B11" s="5" t="s">
        <v>178</v>
      </c>
      <c r="C11" s="61">
        <f>SUM(C10:C10)</f>
        <v>1405549</v>
      </c>
      <c r="D11" s="61">
        <f>SUM(D10:D10)</f>
        <v>191082</v>
      </c>
      <c r="E11" s="61">
        <f>SUM(E10:E10)</f>
        <v>316669</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0.71825180565040114</v>
      </c>
      <c r="E16" s="14"/>
    </row>
    <row r="17" spans="2:5">
      <c r="B17" s="258"/>
      <c r="C17" s="20" t="s">
        <v>184</v>
      </c>
      <c r="D17" s="21">
        <f>D6/SUM(C6:E6)</f>
        <v>0.10823447763484823</v>
      </c>
    </row>
    <row r="18" spans="2:5">
      <c r="B18" s="258"/>
      <c r="C18" s="20" t="s">
        <v>185</v>
      </c>
      <c r="D18" s="21">
        <f>E6/SUM(C6:E6)</f>
        <v>0.1735137167147506</v>
      </c>
    </row>
    <row r="19" spans="2:5">
      <c r="B19" s="258"/>
      <c r="C19" s="20" t="s">
        <v>186</v>
      </c>
      <c r="D19" s="21">
        <f>D6/(C6+D6)</f>
        <v>0.13095737923758463</v>
      </c>
    </row>
    <row r="20" spans="2:5">
      <c r="B20" s="258"/>
      <c r="C20" s="20" t="s">
        <v>187</v>
      </c>
      <c r="D20" s="21">
        <f>E6/(C6+E6)</f>
        <v>0.19457325088612457</v>
      </c>
    </row>
    <row r="21" spans="2:5">
      <c r="B21" s="258" t="s">
        <v>70</v>
      </c>
      <c r="C21" s="20" t="s">
        <v>183</v>
      </c>
      <c r="D21" s="21">
        <f>C11/SUM(C11:E11)</f>
        <v>0.73462028955208281</v>
      </c>
      <c r="E21" s="14"/>
    </row>
    <row r="22" spans="2:5">
      <c r="B22" s="258"/>
      <c r="C22" s="20" t="s">
        <v>184</v>
      </c>
      <c r="D22" s="21">
        <f>D11/SUM(C11:E11)</f>
        <v>9.9870381017090892E-2</v>
      </c>
    </row>
    <row r="23" spans="2:5">
      <c r="B23" s="258"/>
      <c r="C23" s="20" t="s">
        <v>185</v>
      </c>
      <c r="D23" s="21">
        <f>E11/SUM(C11:E11)</f>
        <v>0.16550932943082633</v>
      </c>
    </row>
    <row r="24" spans="2:5">
      <c r="B24" s="258"/>
      <c r="C24" s="20" t="s">
        <v>186</v>
      </c>
      <c r="D24" s="21">
        <f>D11/(C11+D11)</f>
        <v>0.11967824750991306</v>
      </c>
    </row>
    <row r="25" spans="2:5">
      <c r="B25" s="258"/>
      <c r="C25" s="20" t="s">
        <v>187</v>
      </c>
      <c r="D25" s="21">
        <f>E11/(C11+E11)</f>
        <v>0.18387277336550889</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BF4F-77B3-4E1D-9BDD-1F1D64148AA7}">
  <sheetPr>
    <tabColor theme="7" tint="0.79998168889431442"/>
    <pageSetUpPr autoPageBreaks="0"/>
  </sheetPr>
  <dimension ref="A1:F25"/>
  <sheetViews>
    <sheetView zoomScale="96" zoomScaleNormal="96" workbookViewId="0">
      <selection activeCell="E21" sqref="E21"/>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146</v>
      </c>
      <c r="C5" s="64" cm="1">
        <f t="array" ref="C5">INDEX('Customer Numbers - All'!$C$4:$H$17,MATCH($B$5,'Customer Numbers - All'!$B$4:$B$17,0),MATCH(C$4&amp;$B3,'Customer Numbers - All'!$C$3:$H$3&amp;'Customer Numbers - All'!$C$2:$H$2,0))</f>
        <v>2533891</v>
      </c>
      <c r="D5" s="64" cm="1">
        <f t="array" ref="D5">INDEX('Customer Numbers - All'!$C$4:$H$17,MATCH($B$5,'Customer Numbers - All'!$B$4:$B$17,0),MATCH(D$4&amp;$B3,'Customer Numbers - All'!$C$3:$H$3&amp;'Customer Numbers - All'!$C$2:$H$2,0))</f>
        <v>406602</v>
      </c>
      <c r="E5" s="64" cm="1">
        <f t="array" ref="E5">INDEX('Customer Numbers - All'!$C$4:$H$17,MATCH($B$5,'Customer Numbers - All'!$B$4:$B$17,0),MATCH(E$4&amp;$B3,'Customer Numbers - All'!$C$3:$H$3&amp;'Customer Numbers - All'!$C$2:$H$2,0))</f>
        <v>654253</v>
      </c>
    </row>
    <row r="6" spans="1:6">
      <c r="B6" s="5" t="s">
        <v>178</v>
      </c>
      <c r="C6" s="61">
        <f>SUM(C5:C5)</f>
        <v>2533891</v>
      </c>
      <c r="D6" s="61">
        <f>SUM(D5:D5)</f>
        <v>406602</v>
      </c>
      <c r="E6" s="61">
        <f>SUM(E5:E5)</f>
        <v>654253</v>
      </c>
    </row>
    <row r="7" spans="1:6">
      <c r="B7" s="8"/>
      <c r="C7" s="62"/>
      <c r="D7" s="62"/>
      <c r="E7" s="62"/>
    </row>
    <row r="8" spans="1:6">
      <c r="B8" s="8" t="s">
        <v>70</v>
      </c>
      <c r="C8" s="63"/>
      <c r="D8" s="63"/>
      <c r="E8" s="63"/>
    </row>
    <row r="9" spans="1:6">
      <c r="B9" s="5" t="s">
        <v>54</v>
      </c>
      <c r="C9" s="61" t="s">
        <v>65</v>
      </c>
      <c r="D9" s="61" t="s">
        <v>68</v>
      </c>
      <c r="E9" s="61" t="s">
        <v>69</v>
      </c>
    </row>
    <row r="10" spans="1:6">
      <c r="B10" s="2" t="s">
        <v>146</v>
      </c>
      <c r="C10" s="64" cm="1">
        <f t="array" ref="C10">INDEX('Customer Numbers - All'!$C$4:$H$17,MATCH($B$10,'Customer Numbers - All'!$B$4:$B$17,0),MATCH(C$9&amp;$B8,'Customer Numbers - All'!$C$3:$H$3&amp;'Customer Numbers - All'!$C$2:$H$2,0))</f>
        <v>2056958</v>
      </c>
      <c r="D10" s="64" cm="1">
        <f t="array" ref="D10">INDEX('Customer Numbers - All'!$C$4:$H$17,MATCH($B$10,'Customer Numbers - All'!$B$4:$B$17,0),MATCH(D$9&amp;$B8,'Customer Numbers - All'!$C$3:$H$3&amp;'Customer Numbers - All'!$C$2:$H$2,0))</f>
        <v>301063</v>
      </c>
      <c r="E10" s="64" cm="1">
        <f t="array" ref="E10">INDEX('Customer Numbers - All'!$C$4:$H$17,MATCH($B$10,'Customer Numbers - All'!$B$4:$B$17,0),MATCH(E$9&amp;$B8,'Customer Numbers - All'!$C$3:$H$3&amp;'Customer Numbers - All'!$C$2:$H$2,0))</f>
        <v>512223</v>
      </c>
      <c r="F10" s="10"/>
    </row>
    <row r="11" spans="1:6">
      <c r="B11" s="5" t="s">
        <v>178</v>
      </c>
      <c r="C11" s="61">
        <f>SUM(C10:C10)</f>
        <v>2056958</v>
      </c>
      <c r="D11" s="61">
        <f>SUM(D10:D10)</f>
        <v>301063</v>
      </c>
      <c r="E11" s="61">
        <f>SUM(E10:E10)</f>
        <v>512223</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0.70488735504539124</v>
      </c>
      <c r="E16" s="14"/>
    </row>
    <row r="17" spans="2:5">
      <c r="B17" s="258"/>
      <c r="C17" s="20" t="s">
        <v>184</v>
      </c>
      <c r="D17" s="21">
        <f>D6/SUM(C6:E6)</f>
        <v>0.113110077874765</v>
      </c>
    </row>
    <row r="18" spans="2:5">
      <c r="B18" s="258"/>
      <c r="C18" s="20" t="s">
        <v>185</v>
      </c>
      <c r="D18" s="21">
        <f>E6/SUM(C6:E6)</f>
        <v>0.18200256707984375</v>
      </c>
    </row>
    <row r="19" spans="2:5">
      <c r="B19" s="258"/>
      <c r="C19" s="20" t="s">
        <v>186</v>
      </c>
      <c r="D19" s="21">
        <f>D6/(C6+D6)</f>
        <v>0.13827681276575052</v>
      </c>
    </row>
    <row r="20" spans="2:5">
      <c r="B20" s="258"/>
      <c r="C20" s="20" t="s">
        <v>187</v>
      </c>
      <c r="D20" s="21">
        <f>E6/(C6+E6)</f>
        <v>0.20521438178451162</v>
      </c>
    </row>
    <row r="21" spans="2:5">
      <c r="B21" s="258" t="s">
        <v>70</v>
      </c>
      <c r="C21" s="20" t="s">
        <v>183</v>
      </c>
      <c r="D21" s="21">
        <f>C11/SUM(C11:E11)</f>
        <v>0.71664917686440599</v>
      </c>
      <c r="E21" s="14"/>
    </row>
    <row r="22" spans="2:5">
      <c r="B22" s="258"/>
      <c r="C22" s="20" t="s">
        <v>184</v>
      </c>
      <c r="D22" s="21">
        <f>D11/SUM(C11:E11)</f>
        <v>0.10489108243062262</v>
      </c>
    </row>
    <row r="23" spans="2:5">
      <c r="B23" s="258"/>
      <c r="C23" s="20" t="s">
        <v>185</v>
      </c>
      <c r="D23" s="21">
        <f>E11/SUM(C11:E11)</f>
        <v>0.17845974070497142</v>
      </c>
    </row>
    <row r="24" spans="2:5">
      <c r="B24" s="258"/>
      <c r="C24" s="20" t="s">
        <v>186</v>
      </c>
      <c r="D24" s="21">
        <f>D11/(C11+D11)</f>
        <v>0.12767613180713827</v>
      </c>
    </row>
    <row r="25" spans="2:5">
      <c r="B25" s="258"/>
      <c r="C25" s="20" t="s">
        <v>187</v>
      </c>
      <c r="D25" s="21">
        <f>E11/(C11+E11)</f>
        <v>0.19937209562113373</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324B-4F60-4781-B943-789BE05D6153}">
  <sheetPr>
    <tabColor theme="7" tint="0.79998168889431442"/>
    <pageSetUpPr autoPageBreaks="0"/>
  </sheetPr>
  <dimension ref="A1:F25"/>
  <sheetViews>
    <sheetView zoomScaleNormal="100" workbookViewId="0">
      <selection activeCell="E24" sqref="E24"/>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172</v>
      </c>
      <c r="C5" s="64" cm="1">
        <f t="array" ref="C5">INDEX('Customer Numbers - All'!$C$4:$H$17,MATCH($B$5,'Customer Numbers - All'!$B$4:$B$17,0),MATCH(C$4&amp;$B3,'Customer Numbers - All'!$C$3:$H$3&amp;'Customer Numbers - All'!$C$2:$H$2,0))</f>
        <v>1870831</v>
      </c>
      <c r="D5" s="64" cm="1">
        <f t="array" ref="D5">INDEX('Customer Numbers - All'!$C$4:$H$17,MATCH($B$5,'Customer Numbers - All'!$B$4:$B$17,0),MATCH(D$4&amp;$B3,'Customer Numbers - All'!$C$3:$H$3&amp;'Customer Numbers - All'!$C$2:$H$2,0))</f>
        <v>324955</v>
      </c>
      <c r="E5" s="64" cm="1">
        <f t="array" ref="E5">INDEX('Customer Numbers - All'!$C$4:$H$17,MATCH($B$5,'Customer Numbers - All'!$B$4:$B$17,0),MATCH(E$4&amp;$B3,'Customer Numbers - All'!$C$3:$H$3&amp;'Customer Numbers - All'!$C$2:$H$2,0))</f>
        <v>448330</v>
      </c>
    </row>
    <row r="6" spans="1:6">
      <c r="B6" s="5" t="s">
        <v>178</v>
      </c>
      <c r="C6" s="61">
        <f>SUM(C5:C5)</f>
        <v>1870831</v>
      </c>
      <c r="D6" s="61">
        <f>SUM(D5:D5)</f>
        <v>324955</v>
      </c>
      <c r="E6" s="61">
        <f>SUM(E5:E5)</f>
        <v>448330</v>
      </c>
    </row>
    <row r="7" spans="1:6">
      <c r="B7" s="8"/>
      <c r="C7" s="62"/>
      <c r="D7" s="62"/>
      <c r="E7" s="62"/>
    </row>
    <row r="8" spans="1:6">
      <c r="B8" s="8" t="s">
        <v>70</v>
      </c>
      <c r="C8" s="63"/>
      <c r="D8" s="63"/>
      <c r="E8" s="63"/>
    </row>
    <row r="9" spans="1:6">
      <c r="B9" s="5" t="s">
        <v>54</v>
      </c>
      <c r="C9" s="61" t="s">
        <v>65</v>
      </c>
      <c r="D9" s="61" t="s">
        <v>68</v>
      </c>
      <c r="E9" s="61" t="s">
        <v>69</v>
      </c>
    </row>
    <row r="10" spans="1:6">
      <c r="B10" s="2" t="s">
        <v>172</v>
      </c>
      <c r="C10" s="64" cm="1">
        <f t="array" ref="C10">INDEX('Customer Numbers - All'!$C$4:$H$17,MATCH($B$10,'Customer Numbers - All'!$B$4:$B$17,0),MATCH(C$9&amp;$B8,'Customer Numbers - All'!$C$3:$H$3&amp;'Customer Numbers - All'!$C$2:$H$2,0))</f>
        <v>1657193</v>
      </c>
      <c r="D10" s="64" cm="1">
        <f t="array" ref="D10">INDEX('Customer Numbers - All'!$C$4:$H$17,MATCH($B$10,'Customer Numbers - All'!$B$4:$B$17,0),MATCH(D$9&amp;$B8,'Customer Numbers - All'!$C$3:$H$3&amp;'Customer Numbers - All'!$C$2:$H$2,0))</f>
        <v>265714</v>
      </c>
      <c r="E10" s="64" cm="1">
        <f t="array" ref="E10">INDEX('Customer Numbers - All'!$C$4:$H$17,MATCH($B$10,'Customer Numbers - All'!$B$4:$B$17,0),MATCH(E$9&amp;$B8,'Customer Numbers - All'!$C$3:$H$3&amp;'Customer Numbers - All'!$C$2:$H$2,0))</f>
        <v>383326</v>
      </c>
      <c r="F10" s="10"/>
    </row>
    <row r="11" spans="1:6">
      <c r="B11" s="5" t="s">
        <v>178</v>
      </c>
      <c r="C11" s="61">
        <f>SUM(C10:C10)</f>
        <v>1657193</v>
      </c>
      <c r="D11" s="61">
        <f>SUM(D10:D10)</f>
        <v>265714</v>
      </c>
      <c r="E11" s="61">
        <f>SUM(E10:E10)</f>
        <v>383326</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0.70754497911589354</v>
      </c>
      <c r="E16" s="14"/>
    </row>
    <row r="17" spans="2:5">
      <c r="B17" s="258"/>
      <c r="C17" s="20" t="s">
        <v>184</v>
      </c>
      <c r="D17" s="21">
        <f>D6/SUM(C6:E6)</f>
        <v>0.12289740692163278</v>
      </c>
    </row>
    <row r="18" spans="2:5">
      <c r="B18" s="258"/>
      <c r="C18" s="20" t="s">
        <v>185</v>
      </c>
      <c r="D18" s="21">
        <f>E6/SUM(C6:E6)</f>
        <v>0.16955761396247365</v>
      </c>
    </row>
    <row r="19" spans="2:5">
      <c r="B19" s="258"/>
      <c r="C19" s="20" t="s">
        <v>186</v>
      </c>
      <c r="D19" s="21">
        <f>D6/(C6+D6)</f>
        <v>0.14799028684944707</v>
      </c>
    </row>
    <row r="20" spans="2:5">
      <c r="B20" s="258"/>
      <c r="C20" s="20" t="s">
        <v>187</v>
      </c>
      <c r="D20" s="21">
        <f>E6/(C6+E6)</f>
        <v>0.1933155999087601</v>
      </c>
    </row>
    <row r="21" spans="2:5">
      <c r="B21" s="258" t="s">
        <v>70</v>
      </c>
      <c r="C21" s="20" t="s">
        <v>183</v>
      </c>
      <c r="D21" s="21">
        <f>C11/SUM(C11:E11)</f>
        <v>0.71857136724693471</v>
      </c>
      <c r="E21" s="14"/>
    </row>
    <row r="22" spans="2:5">
      <c r="B22" s="258"/>
      <c r="C22" s="20" t="s">
        <v>184</v>
      </c>
      <c r="D22" s="21">
        <f>D11/SUM(C11:E11)</f>
        <v>0.11521559183308885</v>
      </c>
    </row>
    <row r="23" spans="2:5">
      <c r="B23" s="258"/>
      <c r="C23" s="20" t="s">
        <v>185</v>
      </c>
      <c r="D23" s="21">
        <f>E11/SUM(C11:E11)</f>
        <v>0.16621304091997643</v>
      </c>
    </row>
    <row r="24" spans="2:5">
      <c r="B24" s="258"/>
      <c r="C24" s="20" t="s">
        <v>186</v>
      </c>
      <c r="D24" s="21">
        <f>D11/(C11+D11)</f>
        <v>0.13818348989316695</v>
      </c>
    </row>
    <row r="25" spans="2:5">
      <c r="B25" s="258"/>
      <c r="C25" s="20" t="s">
        <v>187</v>
      </c>
      <c r="D25" s="21">
        <f>E11/(C11+E11)</f>
        <v>0.18785710890219595</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E60D-A2F9-4AF0-A06F-DC3B75CB6D16}">
  <sheetPr>
    <tabColor theme="7" tint="0.79998168889431442"/>
    <pageSetUpPr autoPageBreaks="0"/>
  </sheetPr>
  <dimension ref="A1:F25"/>
  <sheetViews>
    <sheetView zoomScale="96" zoomScaleNormal="96" workbookViewId="0">
      <selection activeCell="E21" sqref="E21"/>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150</v>
      </c>
      <c r="C5" s="64" cm="1">
        <f t="array" ref="C5">INDEX('Customer Numbers - All'!$C$4:$H$17,MATCH($B$5,'Customer Numbers - All'!$B$4:$B$17,0),MATCH(C$4&amp;$B3,'Customer Numbers - All'!$C$3:$H$3&amp;'Customer Numbers - All'!$C$2:$H$2,0))</f>
        <v>1637907</v>
      </c>
      <c r="D5" s="64" cm="1">
        <f t="array" ref="D5">INDEX('Customer Numbers - All'!$C$4:$H$17,MATCH($B$5,'Customer Numbers - All'!$B$4:$B$17,0),MATCH(D$4&amp;$B3,'Customer Numbers - All'!$C$3:$H$3&amp;'Customer Numbers - All'!$C$2:$H$2,0))</f>
        <v>365468</v>
      </c>
      <c r="E5" s="64" cm="1">
        <f t="array" ref="E5">INDEX('Customer Numbers - All'!$C$4:$H$17,MATCH($B$5,'Customer Numbers - All'!$B$4:$B$17,0),MATCH(E$4&amp;$B3,'Customer Numbers - All'!$C$3:$H$3&amp;'Customer Numbers - All'!$C$2:$H$2,0))</f>
        <v>417116</v>
      </c>
    </row>
    <row r="6" spans="1:6">
      <c r="B6" s="5" t="s">
        <v>178</v>
      </c>
      <c r="C6" s="61">
        <f>SUM(C5:C5)</f>
        <v>1637907</v>
      </c>
      <c r="D6" s="61">
        <f>SUM(D5:D5)</f>
        <v>365468</v>
      </c>
      <c r="E6" s="61">
        <f>SUM(E5:E5)</f>
        <v>417116</v>
      </c>
    </row>
    <row r="7" spans="1:6">
      <c r="B7" s="8"/>
      <c r="C7" s="62"/>
      <c r="D7" s="62"/>
      <c r="E7" s="62"/>
    </row>
    <row r="8" spans="1:6">
      <c r="B8" s="8" t="s">
        <v>70</v>
      </c>
      <c r="C8" s="63"/>
      <c r="D8" s="63"/>
      <c r="E8" s="63"/>
    </row>
    <row r="9" spans="1:6">
      <c r="B9" s="5" t="s">
        <v>54</v>
      </c>
      <c r="C9" s="61" t="s">
        <v>65</v>
      </c>
      <c r="D9" s="61" t="s">
        <v>68</v>
      </c>
      <c r="E9" s="61" t="s">
        <v>69</v>
      </c>
    </row>
    <row r="10" spans="1:6">
      <c r="B10" s="2" t="s">
        <v>150</v>
      </c>
      <c r="C10" s="64" cm="1">
        <f t="array" ref="C10">INDEX('Customer Numbers - All'!$C$4:$H$17,MATCH($B$10,'Customer Numbers - All'!$B$4:$B$17,0),MATCH(C$9&amp;$B8,'Customer Numbers - All'!$C$3:$H$3&amp;'Customer Numbers - All'!$C$2:$H$2,0))</f>
        <v>1404204</v>
      </c>
      <c r="D10" s="64" cm="1">
        <f t="array" ref="D10">INDEX('Customer Numbers - All'!$C$4:$H$17,MATCH($B$10,'Customer Numbers - All'!$B$4:$B$17,0),MATCH(D$9&amp;$B8,'Customer Numbers - All'!$C$3:$H$3&amp;'Customer Numbers - All'!$C$2:$H$2,0))</f>
        <v>293460</v>
      </c>
      <c r="E10" s="64" cm="1">
        <f t="array" ref="E10">INDEX('Customer Numbers - All'!$C$4:$H$17,MATCH($B$10,'Customer Numbers - All'!$B$4:$B$17,0),MATCH(E$9&amp;$B8,'Customer Numbers - All'!$C$3:$H$3&amp;'Customer Numbers - All'!$C$2:$H$2,0))</f>
        <v>351332</v>
      </c>
      <c r="F10" s="10"/>
    </row>
    <row r="11" spans="1:6">
      <c r="B11" s="5" t="s">
        <v>178</v>
      </c>
      <c r="C11" s="61">
        <f>SUM(C10:C10)</f>
        <v>1404204</v>
      </c>
      <c r="D11" s="61">
        <f>SUM(D10:D10)</f>
        <v>293460</v>
      </c>
      <c r="E11" s="61">
        <f>SUM(E10:E10)</f>
        <v>351332</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0.67668378027433274</v>
      </c>
      <c r="E16" s="14"/>
    </row>
    <row r="17" spans="2:5">
      <c r="B17" s="258"/>
      <c r="C17" s="20" t="s">
        <v>184</v>
      </c>
      <c r="D17" s="21">
        <f>D6/SUM(C6:E6)</f>
        <v>0.15098920012509859</v>
      </c>
    </row>
    <row r="18" spans="2:5">
      <c r="B18" s="258"/>
      <c r="C18" s="20" t="s">
        <v>185</v>
      </c>
      <c r="D18" s="21">
        <f>E6/SUM(C6:E6)</f>
        <v>0.17232701960056865</v>
      </c>
    </row>
    <row r="19" spans="2:5">
      <c r="B19" s="258"/>
      <c r="C19" s="20" t="s">
        <v>186</v>
      </c>
      <c r="D19" s="21">
        <f>D6/(C6+D6)</f>
        <v>0.18242615586198291</v>
      </c>
    </row>
    <row r="20" spans="2:5">
      <c r="B20" s="258"/>
      <c r="C20" s="20" t="s">
        <v>187</v>
      </c>
      <c r="D20" s="21">
        <f>E6/(C6+E6)</f>
        <v>0.2029738839905928</v>
      </c>
    </row>
    <row r="21" spans="2:5">
      <c r="B21" s="258" t="s">
        <v>70</v>
      </c>
      <c r="C21" s="20" t="s">
        <v>183</v>
      </c>
      <c r="D21" s="21">
        <f>C11/SUM(C11:E11)</f>
        <v>0.68531319729272289</v>
      </c>
      <c r="E21" s="14"/>
    </row>
    <row r="22" spans="2:5">
      <c r="B22" s="258"/>
      <c r="C22" s="20" t="s">
        <v>184</v>
      </c>
      <c r="D22" s="21">
        <f>D11/SUM(C11:E11)</f>
        <v>0.14322136304804889</v>
      </c>
    </row>
    <row r="23" spans="2:5">
      <c r="B23" s="258"/>
      <c r="C23" s="20" t="s">
        <v>185</v>
      </c>
      <c r="D23" s="21">
        <f>E11/SUM(C11:E11)</f>
        <v>0.17146543965922822</v>
      </c>
    </row>
    <row r="24" spans="2:5">
      <c r="B24" s="258"/>
      <c r="C24" s="20" t="s">
        <v>186</v>
      </c>
      <c r="D24" s="21">
        <f>D11/(C11+D11)</f>
        <v>0.17286106084596245</v>
      </c>
    </row>
    <row r="25" spans="2:5">
      <c r="B25" s="258"/>
      <c r="C25" s="20" t="s">
        <v>187</v>
      </c>
      <c r="D25" s="21">
        <f>E11/(C11+E11)</f>
        <v>0.20012805205931408</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0E4D-F602-4FC8-9F5C-0D4D8316058A}">
  <sheetPr>
    <tabColor theme="7" tint="0.79998168889431442"/>
    <pageSetUpPr autoPageBreaks="0"/>
  </sheetPr>
  <dimension ref="A1:F25"/>
  <sheetViews>
    <sheetView zoomScale="80" zoomScaleNormal="80" workbookViewId="0">
      <selection activeCell="F23" sqref="F23"/>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160</v>
      </c>
      <c r="C5" s="64" cm="1">
        <f t="array" ref="C5">INDEX('Customer Numbers - All'!$C$4:$H$17,MATCH($B$5,'Customer Numbers - All'!$B$4:$B$17,0),MATCH(C$4&amp;$B3,'Customer Numbers - All'!$C$3:$H$3&amp;'Customer Numbers - All'!$C$2:$H$2,0))</f>
        <v>1100499</v>
      </c>
      <c r="D5" s="64" cm="1">
        <f t="array" ref="D5">INDEX('Customer Numbers - All'!$C$4:$H$17,MATCH($B$5,'Customer Numbers - All'!$B$4:$B$17,0),MATCH(D$4&amp;$B3,'Customer Numbers - All'!$C$3:$H$3&amp;'Customer Numbers - All'!$C$2:$H$2,0))</f>
        <v>191747</v>
      </c>
      <c r="E5" s="64" cm="1">
        <f t="array" ref="E5">INDEX('Customer Numbers - All'!$C$4:$H$17,MATCH($B$5,'Customer Numbers - All'!$B$4:$B$17,0),MATCH(E$4&amp;$B3,'Customer Numbers - All'!$C$3:$H$3&amp;'Customer Numbers - All'!$C$2:$H$2,0))</f>
        <v>256290</v>
      </c>
    </row>
    <row r="6" spans="1:6">
      <c r="B6" s="5" t="s">
        <v>178</v>
      </c>
      <c r="C6" s="61">
        <f>SUM(C5:C5)</f>
        <v>1100499</v>
      </c>
      <c r="D6" s="61">
        <f>SUM(D5:D5)</f>
        <v>191747</v>
      </c>
      <c r="E6" s="61">
        <f>SUM(E5:E5)</f>
        <v>256290</v>
      </c>
    </row>
    <row r="7" spans="1:6">
      <c r="B7" s="8"/>
      <c r="C7" s="62"/>
      <c r="D7" s="62"/>
      <c r="E7" s="62"/>
    </row>
    <row r="8" spans="1:6">
      <c r="B8" s="8" t="s">
        <v>70</v>
      </c>
      <c r="C8" s="63"/>
      <c r="D8" s="63"/>
      <c r="E8" s="63"/>
    </row>
    <row r="9" spans="1:6">
      <c r="B9" s="5" t="s">
        <v>54</v>
      </c>
      <c r="C9" s="61" t="s">
        <v>65</v>
      </c>
      <c r="D9" s="61" t="s">
        <v>68</v>
      </c>
      <c r="E9" s="61" t="s">
        <v>69</v>
      </c>
    </row>
    <row r="10" spans="1:6">
      <c r="B10" s="2" t="s">
        <v>160</v>
      </c>
      <c r="C10" s="64" cm="1">
        <f t="array" ref="C10">INDEX('Customer Numbers - All'!$C$4:$H$17,MATCH($B$10,'Customer Numbers - All'!$B$4:$B$17,0),MATCH(C$9&amp;$B8,'Customer Numbers - All'!$C$3:$H$3&amp;'Customer Numbers - All'!$C$2:$H$2,0))</f>
        <v>817006</v>
      </c>
      <c r="D10" s="64" cm="1">
        <f t="array" ref="D10">INDEX('Customer Numbers - All'!$C$4:$H$17,MATCH($B$10,'Customer Numbers - All'!$B$4:$B$17,0),MATCH(D$9&amp;$B8,'Customer Numbers - All'!$C$3:$H$3&amp;'Customer Numbers - All'!$C$2:$H$2,0))</f>
        <v>118118</v>
      </c>
      <c r="E10" s="64" cm="1">
        <f t="array" ref="E10">INDEX('Customer Numbers - All'!$C$4:$H$17,MATCH($B$10,'Customer Numbers - All'!$B$4:$B$17,0),MATCH(E$9&amp;$B8,'Customer Numbers - All'!$C$3:$H$3&amp;'Customer Numbers - All'!$C$2:$H$2,0))</f>
        <v>175191</v>
      </c>
      <c r="F10" s="10"/>
    </row>
    <row r="11" spans="1:6">
      <c r="B11" s="5" t="s">
        <v>178</v>
      </c>
      <c r="C11" s="61">
        <f>SUM(C10:C10)</f>
        <v>817006</v>
      </c>
      <c r="D11" s="61">
        <f>SUM(D10:D10)</f>
        <v>118118</v>
      </c>
      <c r="E11" s="61">
        <f>SUM(E10:E10)</f>
        <v>175191</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0.7106705946778118</v>
      </c>
      <c r="E16" s="14"/>
    </row>
    <row r="17" spans="2:5">
      <c r="B17" s="258"/>
      <c r="C17" s="20" t="s">
        <v>184</v>
      </c>
      <c r="D17" s="21">
        <f>D6/SUM(C6:E6)</f>
        <v>0.12382469635836688</v>
      </c>
    </row>
    <row r="18" spans="2:5">
      <c r="B18" s="258"/>
      <c r="C18" s="20" t="s">
        <v>185</v>
      </c>
      <c r="D18" s="21">
        <f>E6/SUM(C6:E6)</f>
        <v>0.1655047089638213</v>
      </c>
    </row>
    <row r="19" spans="2:5">
      <c r="B19" s="258"/>
      <c r="C19" s="20" t="s">
        <v>186</v>
      </c>
      <c r="D19" s="21">
        <f>D6/(C6+D6)</f>
        <v>0.14838273827119605</v>
      </c>
    </row>
    <row r="20" spans="2:5">
      <c r="B20" s="258"/>
      <c r="C20" s="20" t="s">
        <v>187</v>
      </c>
      <c r="D20" s="21">
        <f>E6/(C6+E6)</f>
        <v>0.18889451491720524</v>
      </c>
    </row>
    <row r="21" spans="2:5">
      <c r="B21" s="258" t="s">
        <v>70</v>
      </c>
      <c r="C21" s="20" t="s">
        <v>183</v>
      </c>
      <c r="D21" s="21">
        <f>C11/SUM(C11:E11)</f>
        <v>0.73583262407514982</v>
      </c>
      <c r="E21" s="14"/>
    </row>
    <row r="22" spans="2:5">
      <c r="B22" s="258"/>
      <c r="C22" s="20" t="s">
        <v>184</v>
      </c>
      <c r="D22" s="21">
        <f>D11/SUM(C11:E11)</f>
        <v>0.10638242300608386</v>
      </c>
    </row>
    <row r="23" spans="2:5">
      <c r="B23" s="258"/>
      <c r="C23" s="20" t="s">
        <v>185</v>
      </c>
      <c r="D23" s="21">
        <f>E11/SUM(C11:E11)</f>
        <v>0.15778495291876629</v>
      </c>
    </row>
    <row r="24" spans="2:5">
      <c r="B24" s="258"/>
      <c r="C24" s="20" t="s">
        <v>186</v>
      </c>
      <c r="D24" s="21">
        <f>D11/(C11+D11)</f>
        <v>0.1263126601391901</v>
      </c>
    </row>
    <row r="25" spans="2:5">
      <c r="B25" s="258"/>
      <c r="C25" s="20" t="s">
        <v>187</v>
      </c>
      <c r="D25" s="21">
        <f>E11/(C11+E11)</f>
        <v>0.17656876608173577</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B3A2-FC63-43BD-8A5D-50DDA1742FF2}">
  <sheetPr>
    <tabColor theme="7" tint="0.79998168889431442"/>
    <pageSetUpPr autoPageBreaks="0"/>
  </sheetPr>
  <dimension ref="A1:F25"/>
  <sheetViews>
    <sheetView zoomScale="96" zoomScaleNormal="96" workbookViewId="0">
      <selection activeCell="E18" sqref="E18"/>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66" customFormat="1">
      <c r="A1" s="65" t="s">
        <v>177</v>
      </c>
    </row>
    <row r="3" spans="1:6">
      <c r="B3" s="8" t="s">
        <v>64</v>
      </c>
    </row>
    <row r="4" spans="1:6">
      <c r="B4" s="5" t="s">
        <v>54</v>
      </c>
      <c r="C4" s="22" t="s">
        <v>65</v>
      </c>
      <c r="D4" s="22" t="s">
        <v>68</v>
      </c>
      <c r="E4" s="22" t="s">
        <v>69</v>
      </c>
    </row>
    <row r="5" spans="1:6">
      <c r="B5" s="2" t="s">
        <v>154</v>
      </c>
      <c r="C5" s="64" cm="1">
        <f t="array" ref="C5">INDEX('Customer Numbers - All'!$C$4:$H$17,MATCH($B$5,'Customer Numbers - All'!$B$4:$B$17,0),MATCH(C$4&amp;$B3,'Customer Numbers - All'!$C$3:$H$3&amp;'Customer Numbers - All'!$C$2:$H$2,0))</f>
        <v>707432</v>
      </c>
      <c r="D5" s="64" cm="1">
        <f t="array" ref="D5">INDEX('Customer Numbers - All'!$C$4:$H$17,MATCH($B$5,'Customer Numbers - All'!$B$4:$B$17,0),MATCH(D$4&amp;$B3,'Customer Numbers - All'!$C$3:$H$3&amp;'Customer Numbers - All'!$C$2:$H$2,0))</f>
        <v>180606</v>
      </c>
      <c r="E5" s="64" cm="1">
        <f t="array" ref="E5">INDEX('Customer Numbers - All'!$C$4:$H$17,MATCH($B$5,'Customer Numbers - All'!$B$4:$B$17,0),MATCH(E$4&amp;$B3,'Customer Numbers - All'!$C$3:$H$3&amp;'Customer Numbers - All'!$C$2:$H$2,0))</f>
        <v>182262</v>
      </c>
    </row>
    <row r="6" spans="1:6">
      <c r="B6" s="5" t="s">
        <v>178</v>
      </c>
      <c r="C6" s="61">
        <f>SUM(C5:C5)</f>
        <v>707432</v>
      </c>
      <c r="D6" s="61">
        <f>SUM(D5:D5)</f>
        <v>180606</v>
      </c>
      <c r="E6" s="61">
        <f>SUM(E5:E5)</f>
        <v>182262</v>
      </c>
    </row>
    <row r="7" spans="1:6">
      <c r="B7" s="8"/>
      <c r="C7" s="62"/>
      <c r="D7" s="62"/>
      <c r="E7" s="62"/>
    </row>
    <row r="8" spans="1:6">
      <c r="B8" s="8" t="s">
        <v>70</v>
      </c>
      <c r="C8" s="63"/>
      <c r="D8" s="63"/>
      <c r="E8" s="63"/>
    </row>
    <row r="9" spans="1:6">
      <c r="B9" s="5" t="s">
        <v>54</v>
      </c>
      <c r="C9" s="61" t="s">
        <v>65</v>
      </c>
      <c r="D9" s="61" t="s">
        <v>68</v>
      </c>
      <c r="E9" s="61" t="s">
        <v>69</v>
      </c>
    </row>
    <row r="10" spans="1:6">
      <c r="B10" s="2" t="s">
        <v>154</v>
      </c>
      <c r="C10" s="64" cm="1">
        <f t="array" ref="C10">INDEX('Customer Numbers - All'!$C$4:$H$17,MATCH($B$10,'Customer Numbers - All'!$B$4:$B$17,0),MATCH(C$9&amp;$B8,'Customer Numbers - All'!$C$3:$H$3&amp;'Customer Numbers - All'!$C$2:$H$2,0))</f>
        <v>595456</v>
      </c>
      <c r="D10" s="64" cm="1">
        <f t="array" ref="D10">INDEX('Customer Numbers - All'!$C$4:$H$17,MATCH($B$10,'Customer Numbers - All'!$B$4:$B$17,0),MATCH(D$9&amp;$B8,'Customer Numbers - All'!$C$3:$H$3&amp;'Customer Numbers - All'!$C$2:$H$2,0))</f>
        <v>153247</v>
      </c>
      <c r="E10" s="64" cm="1">
        <f t="array" ref="E10">INDEX('Customer Numbers - All'!$C$4:$H$17,MATCH($B$10,'Customer Numbers - All'!$B$4:$B$17,0),MATCH(E$9&amp;$B8,'Customer Numbers - All'!$C$3:$H$3&amp;'Customer Numbers - All'!$C$2:$H$2,0))</f>
        <v>148581</v>
      </c>
      <c r="F10" s="10"/>
    </row>
    <row r="11" spans="1:6">
      <c r="B11" s="5" t="s">
        <v>178</v>
      </c>
      <c r="C11" s="61">
        <f>SUM(C10:C10)</f>
        <v>595456</v>
      </c>
      <c r="D11" s="61">
        <f>SUM(D10:D10)</f>
        <v>153247</v>
      </c>
      <c r="E11" s="61">
        <f>SUM(E10:E10)</f>
        <v>148581</v>
      </c>
    </row>
    <row r="12" spans="1:6">
      <c r="B12" s="8"/>
      <c r="C12" s="25"/>
      <c r="D12" s="25"/>
      <c r="E12" s="25"/>
    </row>
    <row r="13" spans="1:6" s="66" customFormat="1">
      <c r="A13" s="65" t="s">
        <v>179</v>
      </c>
    </row>
    <row r="15" spans="1:6">
      <c r="B15" s="5" t="s">
        <v>180</v>
      </c>
      <c r="C15" s="22" t="s">
        <v>181</v>
      </c>
      <c r="D15" s="22" t="s">
        <v>182</v>
      </c>
    </row>
    <row r="16" spans="1:6">
      <c r="B16" s="258" t="s">
        <v>64</v>
      </c>
      <c r="C16" s="20" t="s">
        <v>183</v>
      </c>
      <c r="D16" s="21">
        <f>C6/SUM(C6:E6)</f>
        <v>0.66096608427543679</v>
      </c>
      <c r="E16" s="14"/>
    </row>
    <row r="17" spans="2:5">
      <c r="B17" s="258"/>
      <c r="C17" s="20" t="s">
        <v>184</v>
      </c>
      <c r="D17" s="21">
        <f>D6/SUM(C6:E6)</f>
        <v>0.1687433429879473</v>
      </c>
    </row>
    <row r="18" spans="2:5">
      <c r="B18" s="258"/>
      <c r="C18" s="20" t="s">
        <v>185</v>
      </c>
      <c r="D18" s="21">
        <f>E6/SUM(C6:E6)</f>
        <v>0.17029057273661591</v>
      </c>
    </row>
    <row r="19" spans="2:5">
      <c r="B19" s="258"/>
      <c r="C19" s="20" t="s">
        <v>186</v>
      </c>
      <c r="D19" s="21">
        <f>D6/(C6+D6)</f>
        <v>0.20337643208961778</v>
      </c>
    </row>
    <row r="20" spans="2:5">
      <c r="B20" s="258"/>
      <c r="C20" s="20" t="s">
        <v>187</v>
      </c>
      <c r="D20" s="21">
        <f>E6/(C6+E6)</f>
        <v>0.20485919878070438</v>
      </c>
    </row>
    <row r="21" spans="2:5">
      <c r="B21" s="258" t="s">
        <v>70</v>
      </c>
      <c r="C21" s="20" t="s">
        <v>183</v>
      </c>
      <c r="D21" s="21">
        <f>C11/SUM(C11:E11)</f>
        <v>0.66362043678478611</v>
      </c>
      <c r="E21" s="14"/>
    </row>
    <row r="22" spans="2:5">
      <c r="B22" s="258"/>
      <c r="C22" s="20" t="s">
        <v>184</v>
      </c>
      <c r="D22" s="21">
        <f>D11/SUM(C11:E11)</f>
        <v>0.17078985025922674</v>
      </c>
    </row>
    <row r="23" spans="2:5">
      <c r="B23" s="258"/>
      <c r="C23" s="20" t="s">
        <v>185</v>
      </c>
      <c r="D23" s="21">
        <f>E11/SUM(C11:E11)</f>
        <v>0.16558971295598718</v>
      </c>
    </row>
    <row r="24" spans="2:5">
      <c r="B24" s="258"/>
      <c r="C24" s="20" t="s">
        <v>186</v>
      </c>
      <c r="D24" s="21">
        <f>D11/(C11+D11)</f>
        <v>0.20468329898504481</v>
      </c>
    </row>
    <row r="25" spans="2:5">
      <c r="B25" s="258"/>
      <c r="C25" s="20" t="s">
        <v>187</v>
      </c>
      <c r="D25" s="21">
        <f>E11/(C11+E11)</f>
        <v>0.19969571405723102</v>
      </c>
    </row>
  </sheetData>
  <mergeCells count="2">
    <mergeCell ref="B16:B20"/>
    <mergeCell ref="B21:B2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5222-6B4E-4DC7-BD07-A12C688F7ADD}">
  <sheetPr>
    <tabColor theme="7" tint="0.79998168889431442"/>
    <pageSetUpPr autoPageBreaks="0"/>
  </sheetPr>
  <dimension ref="A2:D5"/>
  <sheetViews>
    <sheetView workbookViewId="0">
      <selection activeCell="F13" sqref="F13"/>
    </sheetView>
  </sheetViews>
  <sheetFormatPr defaultRowHeight="12.75"/>
  <cols>
    <col min="3" max="3" width="0" hidden="1" customWidth="1"/>
  </cols>
  <sheetData>
    <row r="2" spans="1:4">
      <c r="A2" s="8" t="s">
        <v>188</v>
      </c>
    </row>
    <row r="3" spans="1:4">
      <c r="C3" t="s">
        <v>189</v>
      </c>
      <c r="D3" t="s">
        <v>189</v>
      </c>
    </row>
    <row r="4" spans="1:4">
      <c r="B4" t="s">
        <v>64</v>
      </c>
      <c r="C4">
        <v>2900</v>
      </c>
      <c r="D4">
        <v>2900</v>
      </c>
    </row>
    <row r="5" spans="1:4">
      <c r="B5" t="s">
        <v>70</v>
      </c>
      <c r="C5">
        <v>12000</v>
      </c>
      <c r="D5">
        <v>12000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63B5-9DF5-4E34-8345-C1CCB15AB209}">
  <sheetPr>
    <tabColor theme="0" tint="-0.249977111117893"/>
    <pageSetUpPr autoPageBreaks="0"/>
  </sheetPr>
  <dimension ref="B2:E16"/>
  <sheetViews>
    <sheetView showGridLines="0" workbookViewId="0">
      <selection activeCell="C5" sqref="C5:E5"/>
    </sheetView>
  </sheetViews>
  <sheetFormatPr defaultRowHeight="12.75"/>
  <cols>
    <col min="1" max="1" width="3.625" customWidth="1"/>
    <col min="2" max="2" width="8.75" bestFit="1" customWidth="1"/>
    <col min="3" max="6" width="42.25" customWidth="1"/>
  </cols>
  <sheetData>
    <row r="2" spans="2:5" ht="15.75">
      <c r="B2" s="178" t="s">
        <v>190</v>
      </c>
      <c r="C2" s="262" t="s">
        <v>191</v>
      </c>
      <c r="D2" s="263"/>
      <c r="E2" s="264"/>
    </row>
    <row r="3" spans="2:5" ht="30" customHeight="1">
      <c r="B3" s="177">
        <v>1</v>
      </c>
      <c r="C3" s="259" t="s">
        <v>192</v>
      </c>
      <c r="D3" s="260"/>
      <c r="E3" s="261"/>
    </row>
    <row r="4" spans="2:5" ht="30.75" customHeight="1">
      <c r="B4" s="177">
        <v>2</v>
      </c>
      <c r="C4" s="259" t="s">
        <v>193</v>
      </c>
      <c r="D4" s="260"/>
      <c r="E4" s="261"/>
    </row>
    <row r="5" spans="2:5" ht="28.5" customHeight="1">
      <c r="B5" s="177">
        <v>3</v>
      </c>
      <c r="C5" s="259" t="s">
        <v>194</v>
      </c>
      <c r="D5" s="260"/>
      <c r="E5" s="261"/>
    </row>
    <row r="6" spans="2:5" ht="30" customHeight="1">
      <c r="B6" s="177">
        <v>4</v>
      </c>
      <c r="C6" s="259" t="s">
        <v>195</v>
      </c>
      <c r="D6" s="260"/>
      <c r="E6" s="261"/>
    </row>
    <row r="7" spans="2:5">
      <c r="B7" s="177">
        <v>5</v>
      </c>
      <c r="C7" s="259" t="s">
        <v>196</v>
      </c>
      <c r="D7" s="260"/>
      <c r="E7" s="261"/>
    </row>
    <row r="9" spans="2:5" ht="15.75">
      <c r="B9" s="178" t="s">
        <v>190</v>
      </c>
      <c r="C9" s="262" t="s">
        <v>197</v>
      </c>
      <c r="D9" s="263"/>
      <c r="E9" s="264"/>
    </row>
    <row r="10" spans="2:5" ht="15" customHeight="1">
      <c r="B10" s="177">
        <v>1</v>
      </c>
      <c r="C10" s="259" t="s">
        <v>198</v>
      </c>
      <c r="D10" s="260"/>
      <c r="E10" s="261"/>
    </row>
    <row r="11" spans="2:5" ht="15" customHeight="1">
      <c r="B11" s="177">
        <v>2</v>
      </c>
      <c r="C11" s="259" t="s">
        <v>199</v>
      </c>
      <c r="D11" s="260"/>
      <c r="E11" s="261"/>
    </row>
    <row r="12" spans="2:5" ht="15" customHeight="1">
      <c r="B12" s="177">
        <v>3</v>
      </c>
      <c r="C12" s="259" t="s">
        <v>200</v>
      </c>
      <c r="D12" s="260"/>
      <c r="E12" s="261"/>
    </row>
    <row r="13" spans="2:5" ht="15" customHeight="1">
      <c r="B13" s="177">
        <v>4</v>
      </c>
      <c r="C13" s="259" t="s">
        <v>201</v>
      </c>
      <c r="D13" s="260"/>
      <c r="E13" s="261"/>
    </row>
    <row r="14" spans="2:5" ht="15" customHeight="1">
      <c r="B14" s="177">
        <v>5</v>
      </c>
      <c r="C14" s="259" t="s">
        <v>202</v>
      </c>
      <c r="D14" s="260"/>
      <c r="E14" s="261"/>
    </row>
    <row r="15" spans="2:5" ht="15" customHeight="1">
      <c r="B15" s="177">
        <v>6</v>
      </c>
      <c r="C15" s="259" t="s">
        <v>203</v>
      </c>
      <c r="D15" s="260"/>
      <c r="E15" s="261"/>
    </row>
    <row r="16" spans="2:5" ht="15" customHeight="1">
      <c r="B16" s="177">
        <v>7</v>
      </c>
      <c r="C16" s="259" t="s">
        <v>204</v>
      </c>
      <c r="D16" s="260"/>
      <c r="E16" s="261"/>
    </row>
  </sheetData>
  <mergeCells count="14">
    <mergeCell ref="C14:E14"/>
    <mergeCell ref="C15:E15"/>
    <mergeCell ref="C16:E16"/>
    <mergeCell ref="C7:E7"/>
    <mergeCell ref="C2:E2"/>
    <mergeCell ref="C3:E3"/>
    <mergeCell ref="C4:E4"/>
    <mergeCell ref="C5:E5"/>
    <mergeCell ref="C6:E6"/>
    <mergeCell ref="C9:E9"/>
    <mergeCell ref="C10:E10"/>
    <mergeCell ref="C11:E11"/>
    <mergeCell ref="C12:E12"/>
    <mergeCell ref="C13:E1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59dbf90-294d-4102-adfb-7c2574d48c90" xsi:nil="true"/>
    <lcf76f155ced4ddcb4097134ff3c332f xmlns="2d8e67d0-7f42-4e9b-a40f-4332ed482083">
      <Terms xmlns="http://schemas.microsoft.com/office/infopath/2007/PartnerControls"/>
    </lcf76f155ced4ddcb4097134ff3c332f>
    <SharedWithUsers xmlns="659dbf90-294d-4102-adfb-7c2574d48c90">
      <UserInfo>
        <DisplayName>Sabreena Juneja</DisplayName>
        <AccountId>15</AccountId>
        <AccountType/>
      </UserInfo>
      <UserInfo>
        <DisplayName>Jonathan Kiddle</DisplayName>
        <AccountId>296</AccountId>
        <AccountType/>
      </UserInfo>
      <UserInfo>
        <DisplayName>Ross McKenzie</DisplayName>
        <AccountId>13</AccountId>
        <AccountType/>
      </UserInfo>
      <UserInfo>
        <DisplayName>Nikki Duggan</DisplayName>
        <AccountId>111</AccountId>
        <AccountType/>
      </UserInfo>
      <UserInfo>
        <DisplayName>Beth Farnsworth</DisplayName>
        <AccountId>136</AccountId>
        <AccountType/>
      </UserInfo>
      <UserInfo>
        <DisplayName>Dale Winch</DisplayName>
        <AccountId>105</AccountId>
        <AccountType/>
      </UserInfo>
      <UserInfo>
        <DisplayName>Arin Bhatti</DisplayName>
        <AccountId>263</AccountId>
        <AccountType/>
      </UserInfo>
      <UserInfo>
        <DisplayName>Rishi Vashani</DisplayName>
        <AccountId>162</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30C77FE88CF934CAAE9B34489BB08F6" ma:contentTypeVersion="15" ma:contentTypeDescription="Create a new document." ma:contentTypeScope="" ma:versionID="46696ab0ed49ea2ee53b88e8ed5b1b33">
  <xsd:schema xmlns:xsd="http://www.w3.org/2001/XMLSchema" xmlns:xs="http://www.w3.org/2001/XMLSchema" xmlns:p="http://schemas.microsoft.com/office/2006/metadata/properties" xmlns:ns1="http://schemas.microsoft.com/sharepoint/v3" xmlns:ns2="2d8e67d0-7f42-4e9b-a40f-4332ed482083" xmlns:ns3="659dbf90-294d-4102-adfb-7c2574d48c90" targetNamespace="http://schemas.microsoft.com/office/2006/metadata/properties" ma:root="true" ma:fieldsID="23ae870053c05133ff22cd978e51d941" ns1:_="" ns2:_="" ns3:_="">
    <xsd:import namespace="http://schemas.microsoft.com/sharepoint/v3"/>
    <xsd:import namespace="2d8e67d0-7f42-4e9b-a40f-4332ed482083"/>
    <xsd:import namespace="659dbf90-294d-4102-adfb-7c2574d48c9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e67d0-7f42-4e9b-a40f-4332ed482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9dbf90-294d-4102-adfb-7c2574d48c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f66149-f390-4770-b255-53fa87d2c762}" ma:internalName="TaxCatchAll" ma:showField="CatchAllData" ma:web="659dbf90-294d-4102-adfb-7c2574d48c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FF459D4C-56A7-4F35-9A63-43D2AEB38E38}"/>
</file>

<file path=customXml/itemProps2.xml><?xml version="1.0" encoding="utf-8"?>
<ds:datastoreItem xmlns:ds="http://schemas.openxmlformats.org/officeDocument/2006/customXml" ds:itemID="{98804EE7-A7D6-4245-9F9C-D4CB73293583}"/>
</file>

<file path=customXml/itemProps3.xml><?xml version="1.0" encoding="utf-8"?>
<ds:datastoreItem xmlns:ds="http://schemas.openxmlformats.org/officeDocument/2006/customXml" ds:itemID="{4D164DFD-80B5-4A31-BEE7-4222C0BCAB03}"/>
</file>

<file path=customXml/itemProps4.xml><?xml version="1.0" encoding="utf-8"?>
<ds:datastoreItem xmlns:ds="http://schemas.openxmlformats.org/officeDocument/2006/customXml" ds:itemID="{8B6A2ECA-492C-4576-981F-5E14271E47A5}"/>
</file>

<file path=customXml/itemProps5.xml><?xml version="1.0" encoding="utf-8"?>
<ds:datastoreItem xmlns:ds="http://schemas.openxmlformats.org/officeDocument/2006/customXml" ds:itemID="{B68032DF-1903-4691-975B-6028B023F7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Rishi Vashani</dc:creator>
  <cp:keywords/>
  <dc:description/>
  <cp:lastModifiedBy>Valentina Rapuano</cp:lastModifiedBy>
  <cp:revision/>
  <dcterms:created xsi:type="dcterms:W3CDTF">2023-02-14T14:36:21Z</dcterms:created>
  <dcterms:modified xsi:type="dcterms:W3CDTF">2023-08-24T09:58:40Z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57bc0ab9-e0ff-491b-b5f4-4fb26bed2bc2</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i6mOniwPPdYStM77dhuM+hHAAFspZDe5</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0x010100230C77FE88CF934CAAE9B34489BB08F6</vt:lpwstr>
  </property>
  <property fmtid="{D5CDD505-2E9C-101B-9397-08002B2CF9AE}" pid="15" name="MSIP_Label_38144ccb-b10a-4c0f-b070-7a3b00ac7463_Enabled">
    <vt:lpwstr>true</vt:lpwstr>
  </property>
  <property fmtid="{D5CDD505-2E9C-101B-9397-08002B2CF9AE}" pid="16" name="MSIP_Label_38144ccb-b10a-4c0f-b070-7a3b00ac7463_SetDate">
    <vt:lpwstr>2023-02-17T12:04:50Z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9b44b52d-1e43-49bc-a65e-9eed4e21146d</vt:lpwstr>
  </property>
  <property fmtid="{D5CDD505-2E9C-101B-9397-08002B2CF9AE}" pid="21" name="MSIP_Label_38144ccb-b10a-4c0f-b070-7a3b00ac7463_ContentBits">
    <vt:lpwstr>2</vt:lpwstr>
  </property>
  <property fmtid="{D5CDD505-2E9C-101B-9397-08002B2CF9AE}" pid="22" name="MediaServiceImageTags">
    <vt:lpwstr/>
  </property>
</Properties>
</file>