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2.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27.xml" ContentType="application/vnd.openxmlformats-officedocument.drawingml.chart+xml"/>
  <Override PartName="/xl/drawings/drawing32.xml" ContentType="application/vnd.openxmlformats-officedocument.drawing+xml"/>
  <Override PartName="/xl/charts/chart49.xml" ContentType="application/vnd.openxmlformats-officedocument.drawingml.chart+xml"/>
  <Override PartName="/xl/drawings/drawing33.xml" ContentType="application/vnd.openxmlformats-officedocument.drawing+xml"/>
  <Override PartName="/xl/charts/chart28.xml" ContentType="application/vnd.openxmlformats-officedocument.drawingml.chart+xml"/>
  <Override PartName="/xl/drawings/drawing34.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7.xml" ContentType="application/vnd.openxmlformats-officedocument.drawing+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8.xml" ContentType="application/vnd.openxmlformats-officedocument.drawing+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9.xml" ContentType="application/vnd.openxmlformats-officedocument.drawing+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xml" ContentType="application/vnd.openxmlformats-officedocument.themeOverrid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xml" ContentType="application/vnd.openxmlformats-officedocument.themeOverrid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xml" ContentType="application/vnd.openxmlformats-officedocument.themeOverrid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4.xml" ContentType="application/vnd.openxmlformats-officedocument.themeOverride+xml"/>
  <Override PartName="/xl/drawings/drawing40.xml" ContentType="application/vnd.openxmlformats-officedocument.drawing+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xml"/>
  <Override PartName="/xl/charts/style40.xml" ContentType="application/vnd.ms-office.chartstyle+xml"/>
  <Override PartName="/xl/charts/colors40.xml" ContentType="application/vnd.ms-office.chartcolorstyle+xml"/>
  <Override PartName="/xl/theme/themeOverride5.xml" ContentType="application/vnd.openxmlformats-officedocument.themeOverrid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6.xml" ContentType="application/vnd.openxmlformats-officedocument.themeOverrid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7.xml" ContentType="application/vnd.openxmlformats-officedocument.themeOverrid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8.xml" ContentType="application/vnd.openxmlformats-officedocument.themeOverrid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9.xml" ContentType="application/vnd.openxmlformats-officedocument.themeOverride+xml"/>
  <Override PartName="/xl/drawings/drawing43.xml" ContentType="application/vnd.openxmlformats-officedocument.drawing+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0.xml" ContentType="application/vnd.openxmlformats-officedocument.themeOverrid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11.xml" ContentType="application/vnd.openxmlformats-officedocument.themeOverrid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12.xml" ContentType="application/vnd.openxmlformats-officedocument.themeOverrid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13.xml" ContentType="application/vnd.openxmlformats-officedocument.themeOverrid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14.xml" ContentType="application/vnd.openxmlformats-officedocument.themeOverrid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15.xml" ContentType="application/vnd.openxmlformats-officedocument.themeOverrid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16.xml" ContentType="application/vnd.openxmlformats-officedocument.themeOverride+xml"/>
  <Override PartName="/xl/drawings/drawing44.xml" ContentType="application/vnd.openxmlformats-officedocument.drawing+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5.xml" ContentType="application/vnd.openxmlformats-officedocument.drawing+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17.xml" ContentType="application/vnd.openxmlformats-officedocument.themeOverrid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hidePivotFieldList="1" defaultThemeVersion="166925"/>
  <xr:revisionPtr revIDLastSave="75" documentId="8_{E608926D-825D-402A-80EE-17630772E74E}" xr6:coauthVersionLast="47" xr6:coauthVersionMax="47" xr10:uidLastSave="{31CB076B-30A7-4A8F-802E-EF5EA3F4C496}"/>
  <bookViews>
    <workbookView xWindow="-120" yWindow="-16320" windowWidth="29040" windowHeight="15840" tabRatio="772" xr2:uid="{9541CE46-AB32-4248-A7B4-CC3BFD7DB5E0}"/>
  </bookViews>
  <sheets>
    <sheet name="Introduction" sheetId="9" r:id="rId1"/>
    <sheet name="Scheme years" sheetId="93" r:id="rId2"/>
    <sheet name="Figure 2.1" sheetId="62" r:id="rId3"/>
    <sheet name="Figure 2.2" sheetId="41" r:id="rId4"/>
    <sheet name="Figure 2.3" sheetId="37" r:id="rId5"/>
    <sheet name="Figure 2.4" sheetId="38" r:id="rId6"/>
    <sheet name="Figure 2.5" sheetId="63" r:id="rId7"/>
    <sheet name="Figure 2.6" sheetId="39" r:id="rId8"/>
    <sheet name="Figure 2.7" sheetId="40" r:id="rId9"/>
    <sheet name="Figure 3.1" sheetId="46" r:id="rId10"/>
    <sheet name="Figure 3.2" sheetId="47" r:id="rId11"/>
    <sheet name="Figure 3.3" sheetId="86" r:id="rId12"/>
    <sheet name="Figure 3.4" sheetId="35" r:id="rId13"/>
    <sheet name="Figure 3.5" sheetId="85" r:id="rId14"/>
    <sheet name="Figure 3.6" sheetId="36" r:id="rId15"/>
    <sheet name="Figure 4.1" sheetId="48" r:id="rId16"/>
    <sheet name="Figure 4.2" sheetId="49" r:id="rId17"/>
    <sheet name="Figure 4.3" sheetId="50" r:id="rId18"/>
    <sheet name="Figure 4.4" sheetId="24" r:id="rId19"/>
    <sheet name="Figure 4.5" sheetId="27" r:id="rId20"/>
    <sheet name="Figure 4.6" sheetId="26" r:id="rId21"/>
    <sheet name="Figure 4.7" sheetId="51" r:id="rId22"/>
    <sheet name="Figure 5.1" sheetId="52" r:id="rId23"/>
    <sheet name="Figure 5.2" sheetId="53" r:id="rId24"/>
    <sheet name="Figure 5.3" sheetId="54" r:id="rId25"/>
    <sheet name="Figure 5.4" sheetId="29" r:id="rId26"/>
    <sheet name="Figure 5.5" sheetId="55" r:id="rId27"/>
    <sheet name="Figure 5.6" sheetId="56" r:id="rId28"/>
    <sheet name="Figure 5.7" sheetId="30" r:id="rId29"/>
    <sheet name="Figure 5.8" sheetId="57" r:id="rId30"/>
    <sheet name="Figure 5.9" sheetId="31" r:id="rId31"/>
    <sheet name="Figure 5.10" sheetId="58" r:id="rId32"/>
    <sheet name="Figure 5.11" sheetId="32" r:id="rId33"/>
    <sheet name="Figure 5.12" sheetId="33" r:id="rId34"/>
    <sheet name="Figure 5.13" sheetId="59" r:id="rId35"/>
    <sheet name="Figure 5.14" sheetId="34" r:id="rId36"/>
    <sheet name="Figure 5.15" sheetId="60" r:id="rId37"/>
    <sheet name="Figure 6.1" sheetId="43" r:id="rId38"/>
    <sheet name="Figure 6.2" sheetId="44" r:id="rId39"/>
    <sheet name="Figure 6.3" sheetId="45" r:id="rId40"/>
    <sheet name="Figure 6.4" sheetId="83" r:id="rId41"/>
    <sheet name="Figure 6.5" sheetId="42" r:id="rId42"/>
    <sheet name="Figure 6.6" sheetId="67" r:id="rId43"/>
    <sheet name="Figure 6.7" sheetId="84" r:id="rId44"/>
    <sheet name="Figure 6.8" sheetId="61" r:id="rId45"/>
    <sheet name="Figure 7.1" sheetId="64" r:id="rId46"/>
    <sheet name="Figure 7.2" sheetId="65" r:id="rId47"/>
    <sheet name="Figure 7.3" sheetId="66" r:id="rId48"/>
    <sheet name="Figure A1.1" sheetId="91" r:id="rId49"/>
    <sheet name="Figure A1.2" sheetId="92" r:id="rId50"/>
    <sheet name="Figure A1.3" sheetId="70" r:id="rId51"/>
    <sheet name="Figure A1.4" sheetId="71" r:id="rId52"/>
    <sheet name="Figure A1.5" sheetId="72" r:id="rId53"/>
    <sheet name="Figures A1.6 &amp; A1.7" sheetId="73" r:id="rId54"/>
    <sheet name="Figure A2.1" sheetId="87" r:id="rId55"/>
    <sheet name="Figure A2.2" sheetId="88" r:id="rId56"/>
    <sheet name="Figure A2.3" sheetId="75" r:id="rId57"/>
    <sheet name="Figure A2.4" sheetId="76" r:id="rId58"/>
    <sheet name="Figure A2.5" sheetId="89" r:id="rId59"/>
    <sheet name="Figure A2.6" sheetId="90" r:id="rId60"/>
    <sheet name="Figure A2.7" sheetId="79" r:id="rId61"/>
    <sheet name="Figure A2.8" sheetId="80" r:id="rId62"/>
    <sheet name="Figure A3.1" sheetId="74" r:id="rId63"/>
  </sheets>
  <definedNames>
    <definedName name="_xlnm._FilterDatabase" localSheetId="56" hidden="1">'Figure A2.3'!$B$9:$H$111</definedName>
    <definedName name="_xlnm._FilterDatabase" localSheetId="57" hidden="1">'Figure A2.4'!$B$9:$H$9</definedName>
    <definedName name="_xlnm._FilterDatabase" localSheetId="60" hidden="1">'Figure A2.7'!$B$9:$G$68</definedName>
    <definedName name="_xlnm._FilterDatabase" localSheetId="61" hidden="1">'Figure A2.8'!$B$9:$G$66</definedName>
    <definedName name="aq">'Figure A2.6'!$C$10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55" l="1"/>
  <c r="E13" i="55"/>
  <c r="D12" i="55"/>
  <c r="C12" i="55"/>
  <c r="E11" i="55"/>
  <c r="E12" i="55" s="1"/>
  <c r="E10" i="55"/>
  <c r="H108" i="75"/>
  <c r="H115" i="75"/>
  <c r="H36" i="75"/>
  <c r="G10" i="89"/>
  <c r="D45" i="29"/>
  <c r="D44" i="29"/>
  <c r="D42" i="29"/>
  <c r="D40" i="29"/>
  <c r="D39" i="29"/>
  <c r="D37" i="29"/>
  <c r="D36" i="29"/>
  <c r="C46" i="29"/>
  <c r="D38" i="29" s="1"/>
  <c r="H14" i="88"/>
  <c r="G51" i="67"/>
  <c r="G46" i="67"/>
  <c r="G47" i="67"/>
  <c r="G48" i="67"/>
  <c r="G49" i="67"/>
  <c r="G50" i="67"/>
  <c r="G45" i="67"/>
  <c r="G45" i="42"/>
  <c r="G48" i="42"/>
  <c r="G44" i="42"/>
  <c r="G47" i="42"/>
  <c r="G46" i="42"/>
  <c r="G43" i="44"/>
  <c r="F43" i="44"/>
  <c r="G45" i="44"/>
  <c r="G44" i="44"/>
  <c r="G42" i="44"/>
  <c r="G48" i="43"/>
  <c r="G45" i="43"/>
  <c r="G46" i="43"/>
  <c r="G47" i="43"/>
  <c r="G44" i="43"/>
  <c r="G59" i="60"/>
  <c r="C59" i="60"/>
  <c r="D39" i="50"/>
  <c r="V76" i="36"/>
  <c r="U76" i="36"/>
  <c r="L39" i="85"/>
  <c r="L40" i="85"/>
  <c r="L41" i="85"/>
  <c r="L42" i="85"/>
  <c r="L43" i="85"/>
  <c r="L44" i="85"/>
  <c r="L45" i="85"/>
  <c r="L46" i="85"/>
  <c r="L47" i="85"/>
  <c r="L48" i="85"/>
  <c r="L49" i="85"/>
  <c r="L50" i="85"/>
  <c r="L51" i="85"/>
  <c r="L52" i="85"/>
  <c r="L38" i="85"/>
  <c r="M38" i="85"/>
  <c r="M39" i="85"/>
  <c r="M40" i="85"/>
  <c r="M41" i="85"/>
  <c r="M42" i="85"/>
  <c r="M43" i="85"/>
  <c r="M44" i="85"/>
  <c r="M45" i="85"/>
  <c r="M46" i="85"/>
  <c r="M47" i="85"/>
  <c r="M48" i="85"/>
  <c r="M49" i="85"/>
  <c r="M50" i="85"/>
  <c r="M51" i="85"/>
  <c r="M52" i="85"/>
  <c r="K39" i="85"/>
  <c r="K40" i="85"/>
  <c r="K41" i="85"/>
  <c r="K42" i="85"/>
  <c r="K43" i="85"/>
  <c r="K44" i="85"/>
  <c r="K45" i="85"/>
  <c r="K46" i="85"/>
  <c r="K47" i="85"/>
  <c r="K48" i="85"/>
  <c r="K49" i="85"/>
  <c r="K50" i="85"/>
  <c r="K51" i="85"/>
  <c r="K52" i="85"/>
  <c r="K38" i="85"/>
  <c r="E37" i="35"/>
  <c r="E38" i="35"/>
  <c r="E39" i="35"/>
  <c r="E40" i="35"/>
  <c r="E41" i="35"/>
  <c r="E42" i="35"/>
  <c r="E43" i="35"/>
  <c r="E44" i="35"/>
  <c r="E45" i="35"/>
  <c r="E46" i="35"/>
  <c r="E47" i="35"/>
  <c r="E48" i="35"/>
  <c r="E49" i="35"/>
  <c r="E50" i="35"/>
  <c r="E36" i="35"/>
  <c r="H31" i="37"/>
  <c r="K65" i="41"/>
  <c r="L51" i="41"/>
  <c r="L36" i="41"/>
  <c r="L24" i="41"/>
  <c r="L33" i="41"/>
  <c r="L34" i="41"/>
  <c r="L35" i="41"/>
  <c r="K24" i="41"/>
  <c r="L22" i="41" s="1"/>
  <c r="D19" i="62"/>
  <c r="E19" i="62"/>
  <c r="F19" i="62"/>
  <c r="G19" i="62"/>
  <c r="H19" i="62"/>
  <c r="I19" i="62"/>
  <c r="J19" i="62"/>
  <c r="K19" i="62"/>
  <c r="L19" i="62"/>
  <c r="C19" i="62"/>
  <c r="D41" i="29" l="1"/>
  <c r="D46" i="29" s="1"/>
  <c r="D43" i="29"/>
  <c r="L23" i="41"/>
  <c r="L17" i="41"/>
  <c r="L21" i="41"/>
  <c r="H103" i="70" l="1"/>
  <c r="H121" i="92"/>
  <c r="G121" i="92"/>
  <c r="F121" i="92"/>
  <c r="E121" i="92"/>
  <c r="D121" i="92"/>
  <c r="C121" i="92"/>
  <c r="F130" i="91"/>
  <c r="E130" i="91"/>
  <c r="D130" i="91"/>
  <c r="C130" i="91"/>
  <c r="D43" i="61" l="1"/>
  <c r="V63" i="36"/>
  <c r="V64" i="36"/>
  <c r="V65" i="36"/>
  <c r="V66" i="36"/>
  <c r="V67" i="36"/>
  <c r="V68" i="36"/>
  <c r="V69" i="36"/>
  <c r="V70" i="36"/>
  <c r="V71" i="36"/>
  <c r="V72" i="36"/>
  <c r="V73" i="36"/>
  <c r="V74" i="36"/>
  <c r="V75" i="36"/>
  <c r="V62" i="36"/>
  <c r="U63" i="36"/>
  <c r="U64" i="36"/>
  <c r="U65" i="36"/>
  <c r="U66" i="36"/>
  <c r="U67" i="36"/>
  <c r="U68" i="36"/>
  <c r="U69" i="36"/>
  <c r="U70" i="36"/>
  <c r="U71" i="36"/>
  <c r="U72" i="36"/>
  <c r="U73" i="36"/>
  <c r="U74" i="36"/>
  <c r="U75" i="36"/>
  <c r="U62" i="36"/>
  <c r="C103" i="70" l="1"/>
  <c r="G11" i="80"/>
  <c r="G12" i="80"/>
  <c r="G13" i="80"/>
  <c r="G14" i="80"/>
  <c r="G15" i="80"/>
  <c r="G16" i="80"/>
  <c r="G17" i="80"/>
  <c r="G18" i="80"/>
  <c r="G19" i="80"/>
  <c r="G20" i="80"/>
  <c r="G21" i="80"/>
  <c r="G22" i="80"/>
  <c r="G23" i="80"/>
  <c r="G24" i="80"/>
  <c r="G25" i="80"/>
  <c r="G26" i="80"/>
  <c r="G27" i="80"/>
  <c r="G28" i="80"/>
  <c r="G29" i="80"/>
  <c r="G30" i="80"/>
  <c r="G31" i="80"/>
  <c r="G32" i="80"/>
  <c r="G33" i="80"/>
  <c r="G34" i="80"/>
  <c r="G35" i="80"/>
  <c r="G36" i="80"/>
  <c r="G37" i="80"/>
  <c r="G38" i="80"/>
  <c r="G39" i="80"/>
  <c r="G40" i="80"/>
  <c r="G41" i="80"/>
  <c r="G42" i="80"/>
  <c r="G43" i="80"/>
  <c r="G44" i="80"/>
  <c r="G45" i="80"/>
  <c r="G46" i="80"/>
  <c r="G47" i="80"/>
  <c r="G48" i="80"/>
  <c r="G49" i="80"/>
  <c r="G50" i="80"/>
  <c r="G51" i="80"/>
  <c r="G52" i="80"/>
  <c r="G53" i="80"/>
  <c r="G54" i="80"/>
  <c r="G55" i="80"/>
  <c r="G56" i="80"/>
  <c r="G57" i="80"/>
  <c r="G58" i="80"/>
  <c r="G59" i="80"/>
  <c r="G60" i="80"/>
  <c r="G61" i="80"/>
  <c r="G62" i="80"/>
  <c r="G63" i="80"/>
  <c r="G64" i="80"/>
  <c r="G65" i="80"/>
  <c r="G66" i="80"/>
  <c r="G67" i="80"/>
  <c r="G68" i="80"/>
  <c r="G69" i="80"/>
  <c r="G70" i="80"/>
  <c r="G71" i="80"/>
  <c r="G72" i="80"/>
  <c r="G73" i="80"/>
  <c r="G74" i="80"/>
  <c r="G75" i="80"/>
  <c r="G76" i="80"/>
  <c r="G77" i="80"/>
  <c r="G78" i="80"/>
  <c r="G79" i="80"/>
  <c r="G80" i="80"/>
  <c r="G81" i="80"/>
  <c r="G82" i="80"/>
  <c r="G83" i="80"/>
  <c r="G84" i="80"/>
  <c r="G85" i="80"/>
  <c r="G86" i="80"/>
  <c r="G87" i="80"/>
  <c r="G88"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81" i="79"/>
  <c r="G82" i="79"/>
  <c r="G83" i="79"/>
  <c r="G84" i="79"/>
  <c r="G85" i="79"/>
  <c r="G86" i="79"/>
  <c r="G87" i="79"/>
  <c r="G11" i="79"/>
  <c r="H11" i="76"/>
  <c r="H12" i="76"/>
  <c r="H13" i="76"/>
  <c r="H14" i="76"/>
  <c r="H15" i="76"/>
  <c r="H16" i="76"/>
  <c r="H17" i="76"/>
  <c r="H18" i="76"/>
  <c r="H19" i="76"/>
  <c r="H20" i="76"/>
  <c r="H21" i="76"/>
  <c r="H22" i="76"/>
  <c r="H23" i="76"/>
  <c r="H24" i="76"/>
  <c r="H25" i="76"/>
  <c r="H26" i="76"/>
  <c r="H27" i="76"/>
  <c r="H28" i="76"/>
  <c r="H29" i="76"/>
  <c r="H30" i="76"/>
  <c r="H31" i="76"/>
  <c r="H32" i="76"/>
  <c r="H33" i="76"/>
  <c r="H34" i="76"/>
  <c r="H35" i="76"/>
  <c r="H36" i="76"/>
  <c r="H37" i="76"/>
  <c r="H38" i="76"/>
  <c r="H39" i="76"/>
  <c r="H40" i="76"/>
  <c r="H41" i="76"/>
  <c r="H42" i="76"/>
  <c r="H43" i="76"/>
  <c r="H44" i="76"/>
  <c r="H45" i="76"/>
  <c r="H46" i="76"/>
  <c r="H47" i="76"/>
  <c r="H48" i="76"/>
  <c r="H49" i="76"/>
  <c r="H50" i="76"/>
  <c r="H51" i="76"/>
  <c r="H52" i="76"/>
  <c r="H53" i="76"/>
  <c r="H54" i="76"/>
  <c r="H55" i="76"/>
  <c r="H56" i="76"/>
  <c r="H57" i="76"/>
  <c r="H58" i="76"/>
  <c r="H59" i="76"/>
  <c r="H60" i="76"/>
  <c r="H61" i="76"/>
  <c r="H62" i="76"/>
  <c r="H63" i="76"/>
  <c r="H64" i="76"/>
  <c r="H65" i="76"/>
  <c r="H66" i="76"/>
  <c r="H67" i="76"/>
  <c r="H68" i="76"/>
  <c r="H69" i="76"/>
  <c r="H70" i="76"/>
  <c r="H71" i="76"/>
  <c r="H72" i="76"/>
  <c r="H73" i="76"/>
  <c r="H74" i="76"/>
  <c r="H75" i="76"/>
  <c r="H76" i="76"/>
  <c r="H77" i="76"/>
  <c r="H78" i="76"/>
  <c r="H79" i="76"/>
  <c r="H80" i="76"/>
  <c r="H81" i="76"/>
  <c r="H82" i="76"/>
  <c r="H83" i="76"/>
  <c r="H84" i="76"/>
  <c r="H85" i="76"/>
  <c r="H86" i="76"/>
  <c r="H87" i="76"/>
  <c r="H88" i="76"/>
  <c r="H89" i="76"/>
  <c r="H90" i="76"/>
  <c r="H91" i="76"/>
  <c r="H92" i="76"/>
  <c r="H93" i="76"/>
  <c r="H94" i="76"/>
  <c r="H95" i="76"/>
  <c r="H96" i="76"/>
  <c r="H97" i="76"/>
  <c r="H98" i="76"/>
  <c r="H99" i="76"/>
  <c r="H100" i="76"/>
  <c r="H101" i="76"/>
  <c r="H10" i="76"/>
  <c r="H11" i="75"/>
  <c r="H12" i="75"/>
  <c r="H13" i="75"/>
  <c r="H14" i="75"/>
  <c r="H15" i="75"/>
  <c r="H16" i="75"/>
  <c r="H17" i="75"/>
  <c r="H18" i="75"/>
  <c r="H19" i="75"/>
  <c r="H20" i="75"/>
  <c r="H21" i="75"/>
  <c r="H22" i="75"/>
  <c r="H23" i="75"/>
  <c r="H24" i="75"/>
  <c r="H25" i="75"/>
  <c r="H26" i="75"/>
  <c r="H27" i="75"/>
  <c r="H28" i="75"/>
  <c r="H29" i="75"/>
  <c r="H30" i="75"/>
  <c r="H31" i="75"/>
  <c r="H32" i="75"/>
  <c r="H33" i="75"/>
  <c r="H34" i="75"/>
  <c r="H35" i="75"/>
  <c r="H37" i="75"/>
  <c r="H38" i="75"/>
  <c r="H39" i="75"/>
  <c r="H40" i="75"/>
  <c r="H41" i="75"/>
  <c r="H42" i="75"/>
  <c r="H43" i="75"/>
  <c r="H44" i="75"/>
  <c r="H45" i="75"/>
  <c r="H46" i="75"/>
  <c r="H47" i="75"/>
  <c r="H48" i="75"/>
  <c r="H49" i="75"/>
  <c r="H50" i="75"/>
  <c r="H51" i="75"/>
  <c r="H52" i="75"/>
  <c r="H53" i="75"/>
  <c r="H54" i="75"/>
  <c r="H55" i="75"/>
  <c r="H56" i="75"/>
  <c r="H57" i="75"/>
  <c r="H58" i="75"/>
  <c r="H59" i="75"/>
  <c r="H60" i="75"/>
  <c r="H61" i="75"/>
  <c r="H62" i="75"/>
  <c r="H63" i="75"/>
  <c r="H64" i="75"/>
  <c r="H65" i="75"/>
  <c r="H66" i="75"/>
  <c r="H67" i="75"/>
  <c r="H68" i="75"/>
  <c r="H69" i="75"/>
  <c r="H70" i="75"/>
  <c r="H71" i="75"/>
  <c r="H72" i="75"/>
  <c r="H73" i="75"/>
  <c r="H74" i="75"/>
  <c r="H75" i="75"/>
  <c r="H76" i="75"/>
  <c r="H77" i="75"/>
  <c r="H78" i="75"/>
  <c r="H79" i="75"/>
  <c r="H80" i="75"/>
  <c r="H81" i="75"/>
  <c r="H82" i="75"/>
  <c r="H83" i="75"/>
  <c r="H84" i="75"/>
  <c r="H85" i="75"/>
  <c r="H86" i="75"/>
  <c r="H87" i="75"/>
  <c r="H88" i="75"/>
  <c r="H89" i="75"/>
  <c r="H90" i="75"/>
  <c r="H91" i="75"/>
  <c r="H92" i="75"/>
  <c r="H93" i="75"/>
  <c r="H94" i="75"/>
  <c r="H95" i="75"/>
  <c r="H96" i="75"/>
  <c r="H97" i="75"/>
  <c r="H98" i="75"/>
  <c r="H99" i="75"/>
  <c r="H100" i="75"/>
  <c r="H101" i="75"/>
  <c r="H102" i="75"/>
  <c r="H103" i="75"/>
  <c r="H104" i="75"/>
  <c r="H105" i="75"/>
  <c r="H106" i="75"/>
  <c r="H107" i="75"/>
  <c r="H109" i="75"/>
  <c r="H110" i="75"/>
  <c r="H111" i="75"/>
  <c r="H112" i="75"/>
  <c r="H113" i="75"/>
  <c r="H114" i="75"/>
  <c r="H10" i="75"/>
  <c r="E102" i="76"/>
  <c r="F102" i="76"/>
  <c r="G102" i="76"/>
  <c r="D102" i="76"/>
  <c r="E116" i="75"/>
  <c r="F116" i="75"/>
  <c r="G116" i="75"/>
  <c r="D116" i="75"/>
  <c r="C116" i="75"/>
  <c r="F74" i="90"/>
  <c r="E74" i="90"/>
  <c r="D74" i="90"/>
  <c r="C74" i="90"/>
  <c r="G73" i="90"/>
  <c r="G72" i="90"/>
  <c r="G71" i="90"/>
  <c r="G70" i="90"/>
  <c r="G69" i="90"/>
  <c r="G68" i="90"/>
  <c r="G67" i="90"/>
  <c r="G66" i="90"/>
  <c r="G65" i="90"/>
  <c r="G64" i="90"/>
  <c r="G63" i="90"/>
  <c r="G62" i="90"/>
  <c r="G61" i="90"/>
  <c r="G60" i="90"/>
  <c r="G59" i="90"/>
  <c r="G58" i="90"/>
  <c r="G57" i="90"/>
  <c r="G56" i="90"/>
  <c r="G55" i="90"/>
  <c r="G54" i="90"/>
  <c r="G53" i="90"/>
  <c r="G52" i="90"/>
  <c r="G51" i="90"/>
  <c r="G50"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74" i="89"/>
  <c r="F74" i="89"/>
  <c r="E74" i="89"/>
  <c r="D74" i="89"/>
  <c r="C74" i="89"/>
  <c r="G73" i="89"/>
  <c r="G72" i="89"/>
  <c r="G71" i="89"/>
  <c r="G70" i="89"/>
  <c r="G69" i="89"/>
  <c r="G68" i="89"/>
  <c r="G67" i="89"/>
  <c r="G66" i="89"/>
  <c r="G65" i="89"/>
  <c r="G64" i="89"/>
  <c r="G63" i="89"/>
  <c r="G62" i="89"/>
  <c r="G61" i="89"/>
  <c r="G60" i="89"/>
  <c r="G59" i="89"/>
  <c r="G58" i="89"/>
  <c r="G57" i="89"/>
  <c r="G56" i="89"/>
  <c r="G55" i="89"/>
  <c r="G54" i="89"/>
  <c r="G53" i="89"/>
  <c r="G52" i="89"/>
  <c r="G51" i="89"/>
  <c r="G50" i="89"/>
  <c r="G49" i="89"/>
  <c r="G48" i="89"/>
  <c r="G47" i="89"/>
  <c r="G46" i="89"/>
  <c r="G45" i="89"/>
  <c r="G44" i="89"/>
  <c r="G43" i="89"/>
  <c r="G42" i="89"/>
  <c r="G41" i="89"/>
  <c r="G40" i="89"/>
  <c r="G39" i="89"/>
  <c r="G38" i="89"/>
  <c r="G37" i="89"/>
  <c r="G36" i="89"/>
  <c r="G35" i="89"/>
  <c r="G34" i="89"/>
  <c r="G33" i="89"/>
  <c r="G32" i="89"/>
  <c r="G31" i="89"/>
  <c r="G30" i="89"/>
  <c r="G29" i="89"/>
  <c r="G28" i="89"/>
  <c r="G27" i="89"/>
  <c r="G26" i="89"/>
  <c r="G25" i="89"/>
  <c r="G24" i="89"/>
  <c r="G23" i="89"/>
  <c r="G22" i="89"/>
  <c r="G21" i="89"/>
  <c r="G20" i="89"/>
  <c r="G19" i="89"/>
  <c r="G18" i="89"/>
  <c r="G17" i="89"/>
  <c r="G16" i="89"/>
  <c r="G15" i="89"/>
  <c r="G14" i="89"/>
  <c r="G13" i="89"/>
  <c r="G12" i="89"/>
  <c r="G11" i="89"/>
  <c r="G101" i="88"/>
  <c r="F101" i="88"/>
  <c r="E101" i="88"/>
  <c r="D101" i="88"/>
  <c r="C101" i="88"/>
  <c r="H100" i="88"/>
  <c r="H99" i="88"/>
  <c r="H98" i="88"/>
  <c r="H97" i="88"/>
  <c r="H96" i="88"/>
  <c r="H95" i="88"/>
  <c r="H94" i="88"/>
  <c r="H93" i="88"/>
  <c r="H92" i="88"/>
  <c r="H91" i="88"/>
  <c r="H90" i="88"/>
  <c r="H89" i="88"/>
  <c r="H88" i="88"/>
  <c r="H87" i="88"/>
  <c r="H86" i="88"/>
  <c r="H85" i="88"/>
  <c r="H84" i="88"/>
  <c r="H83" i="88"/>
  <c r="H82" i="88"/>
  <c r="H81" i="88"/>
  <c r="H80" i="88"/>
  <c r="H79" i="88"/>
  <c r="H78" i="88"/>
  <c r="H77" i="88"/>
  <c r="H76" i="88"/>
  <c r="H75" i="88"/>
  <c r="H74" i="88"/>
  <c r="H73" i="88"/>
  <c r="H72" i="88"/>
  <c r="H71" i="88"/>
  <c r="H70" i="88"/>
  <c r="H69" i="88"/>
  <c r="H68" i="88"/>
  <c r="H67" i="88"/>
  <c r="H66" i="88"/>
  <c r="H65" i="88"/>
  <c r="H64" i="88"/>
  <c r="H63" i="88"/>
  <c r="H62" i="88"/>
  <c r="H61" i="88"/>
  <c r="H60" i="88"/>
  <c r="H59" i="88"/>
  <c r="H58" i="88"/>
  <c r="H57" i="88"/>
  <c r="H56" i="88"/>
  <c r="H55" i="88"/>
  <c r="H54" i="88"/>
  <c r="H53" i="88"/>
  <c r="H52" i="88"/>
  <c r="H51" i="88"/>
  <c r="H50" i="88"/>
  <c r="H49" i="88"/>
  <c r="H48" i="88"/>
  <c r="H47" i="88"/>
  <c r="H46" i="88"/>
  <c r="H45" i="88"/>
  <c r="H44" i="88"/>
  <c r="H43" i="88"/>
  <c r="H42" i="88"/>
  <c r="H41" i="88"/>
  <c r="H40" i="88"/>
  <c r="H39" i="88"/>
  <c r="H38" i="88"/>
  <c r="H37" i="88"/>
  <c r="H36" i="88"/>
  <c r="H35" i="88"/>
  <c r="H34" i="88"/>
  <c r="H33" i="88"/>
  <c r="H32" i="88"/>
  <c r="H31" i="88"/>
  <c r="H30" i="88"/>
  <c r="H29" i="88"/>
  <c r="H28" i="88"/>
  <c r="H27" i="88"/>
  <c r="H26" i="88"/>
  <c r="H25" i="88"/>
  <c r="H24" i="88"/>
  <c r="H23" i="88"/>
  <c r="H22" i="88"/>
  <c r="H21" i="88"/>
  <c r="H20" i="88"/>
  <c r="H19" i="88"/>
  <c r="H18" i="88"/>
  <c r="H17" i="88"/>
  <c r="H16" i="88"/>
  <c r="H15" i="88"/>
  <c r="H13" i="88"/>
  <c r="H12" i="88"/>
  <c r="H11" i="88"/>
  <c r="H10" i="88"/>
  <c r="H101" i="88" s="1"/>
  <c r="G118" i="87"/>
  <c r="F118" i="87"/>
  <c r="E118" i="87"/>
  <c r="D118" i="87"/>
  <c r="C118" i="87"/>
  <c r="H117" i="87"/>
  <c r="H116" i="87"/>
  <c r="H115" i="87"/>
  <c r="H114" i="87"/>
  <c r="H113" i="87"/>
  <c r="H112" i="87"/>
  <c r="H111" i="87"/>
  <c r="H110" i="87"/>
  <c r="H109" i="87"/>
  <c r="H108" i="87"/>
  <c r="H107" i="87"/>
  <c r="H106" i="87"/>
  <c r="H105" i="87"/>
  <c r="H104" i="87"/>
  <c r="H103" i="87"/>
  <c r="H102" i="87"/>
  <c r="H101" i="87"/>
  <c r="H100" i="87"/>
  <c r="H99" i="87"/>
  <c r="H98" i="87"/>
  <c r="H97" i="87"/>
  <c r="H96" i="87"/>
  <c r="H95" i="87"/>
  <c r="H94" i="87"/>
  <c r="H93" i="87"/>
  <c r="H92" i="87"/>
  <c r="H91" i="87"/>
  <c r="H90" i="87"/>
  <c r="H89" i="87"/>
  <c r="H88" i="87"/>
  <c r="H87" i="87"/>
  <c r="H86" i="87"/>
  <c r="H85" i="87"/>
  <c r="H84" i="87"/>
  <c r="H83" i="87"/>
  <c r="H82" i="87"/>
  <c r="H81" i="87"/>
  <c r="H80" i="87"/>
  <c r="H79" i="87"/>
  <c r="H78" i="87"/>
  <c r="H77" i="87"/>
  <c r="H76" i="87"/>
  <c r="H75" i="87"/>
  <c r="H74" i="87"/>
  <c r="H73" i="87"/>
  <c r="H72" i="87"/>
  <c r="H71" i="87"/>
  <c r="H70" i="87"/>
  <c r="H69" i="87"/>
  <c r="H68" i="87"/>
  <c r="H67" i="87"/>
  <c r="H66" i="87"/>
  <c r="H65" i="87"/>
  <c r="H64" i="87"/>
  <c r="H63" i="87"/>
  <c r="H62" i="87"/>
  <c r="H61" i="87"/>
  <c r="H60" i="87"/>
  <c r="H59" i="87"/>
  <c r="H58" i="87"/>
  <c r="H57" i="87"/>
  <c r="H56" i="87"/>
  <c r="H55" i="87"/>
  <c r="H54" i="87"/>
  <c r="H53" i="87"/>
  <c r="H52" i="87"/>
  <c r="H51" i="87"/>
  <c r="H50" i="87"/>
  <c r="H49" i="87"/>
  <c r="H48" i="87"/>
  <c r="H47" i="87"/>
  <c r="H46" i="87"/>
  <c r="H4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H118" i="87" s="1"/>
  <c r="G74" i="90" l="1"/>
  <c r="H102" i="76"/>
  <c r="H116" i="75"/>
  <c r="C43" i="61"/>
  <c r="C41" i="61"/>
  <c r="D41" i="61"/>
  <c r="D40" i="61"/>
  <c r="C40" i="61"/>
  <c r="W62" i="36" l="1"/>
  <c r="W63" i="36"/>
  <c r="W64" i="36"/>
  <c r="W65" i="36"/>
  <c r="W66" i="36"/>
  <c r="W67" i="36"/>
  <c r="W68" i="36"/>
  <c r="W69" i="36"/>
  <c r="W70" i="36"/>
  <c r="W71" i="36"/>
  <c r="W72" i="36"/>
  <c r="W73" i="36"/>
  <c r="W74" i="36"/>
  <c r="W75" i="36"/>
  <c r="W76" i="36"/>
  <c r="G11" i="86" l="1"/>
  <c r="G12" i="86"/>
  <c r="G13" i="86"/>
  <c r="G14" i="86"/>
  <c r="G15" i="86"/>
  <c r="G16" i="86"/>
  <c r="G17" i="86"/>
  <c r="G10" i="86"/>
  <c r="F13" i="56"/>
  <c r="F12" i="56"/>
  <c r="F14" i="56" s="1"/>
  <c r="F11" i="56"/>
  <c r="F10" i="56"/>
  <c r="D14" i="53"/>
  <c r="E14" i="53"/>
  <c r="F14" i="53"/>
  <c r="C14" i="53"/>
  <c r="G12" i="47"/>
  <c r="G13" i="47"/>
  <c r="G14" i="47"/>
  <c r="G15" i="47"/>
  <c r="G16" i="47"/>
  <c r="G17" i="47"/>
  <c r="G11" i="47"/>
  <c r="G10" i="47"/>
  <c r="D18" i="86"/>
  <c r="E18" i="86"/>
  <c r="F18" i="86"/>
  <c r="C18" i="86"/>
  <c r="G18" i="86" l="1"/>
  <c r="C42" i="61" l="1"/>
  <c r="C44" i="61" s="1"/>
  <c r="G88" i="80"/>
  <c r="F88" i="80"/>
  <c r="E88" i="80"/>
  <c r="D88" i="80"/>
  <c r="C88" i="80"/>
  <c r="F88" i="79"/>
  <c r="E88" i="79"/>
  <c r="D88" i="79"/>
  <c r="C88" i="79"/>
  <c r="C102" i="76"/>
  <c r="H20" i="71"/>
  <c r="G20" i="71"/>
  <c r="F20" i="71"/>
  <c r="E20" i="71"/>
  <c r="D20" i="71"/>
  <c r="C20" i="71"/>
  <c r="G103" i="70"/>
  <c r="F103" i="70"/>
  <c r="E103" i="70"/>
  <c r="D103" i="70"/>
  <c r="D42" i="61" l="1"/>
  <c r="D44" i="61" s="1"/>
  <c r="F53" i="45"/>
  <c r="E53" i="45"/>
  <c r="D53" i="45"/>
  <c r="C53" i="45"/>
  <c r="F43" i="45"/>
  <c r="G42" i="45"/>
  <c r="G53" i="45" s="1"/>
  <c r="E43" i="45"/>
  <c r="D43" i="45"/>
  <c r="C43" i="45"/>
  <c r="D58" i="60" l="1"/>
  <c r="E58" i="60"/>
  <c r="F58" i="60"/>
  <c r="C58" i="60"/>
  <c r="C57" i="60"/>
  <c r="F47" i="60"/>
  <c r="E47" i="60"/>
  <c r="D47" i="60"/>
  <c r="C47" i="60"/>
  <c r="G58" i="60"/>
  <c r="G47" i="60"/>
  <c r="N17" i="58"/>
  <c r="C46" i="26" l="1"/>
  <c r="C39" i="50"/>
  <c r="D38" i="50" s="1"/>
  <c r="D37" i="50" l="1"/>
  <c r="D36" i="50"/>
  <c r="D35" i="50"/>
  <c r="G18" i="47" l="1"/>
  <c r="F18" i="47"/>
  <c r="E18" i="47"/>
  <c r="D18" i="47"/>
  <c r="C18" i="47"/>
  <c r="D45" i="40" l="1"/>
  <c r="C45" i="40"/>
  <c r="H32" i="37"/>
  <c r="D32" i="37"/>
  <c r="D31" i="37"/>
  <c r="K51" i="41"/>
  <c r="K36" i="41"/>
  <c r="L46" i="41" l="1"/>
  <c r="C12" i="59"/>
  <c r="C39" i="27"/>
  <c r="C43" i="24"/>
  <c r="M17" i="58" l="1"/>
  <c r="L20" i="41" l="1"/>
  <c r="L30" i="41"/>
  <c r="L18" i="41"/>
  <c r="L19" i="41"/>
  <c r="L32" i="41"/>
  <c r="L29" i="41"/>
  <c r="L16" i="41"/>
  <c r="L31" i="41"/>
  <c r="D45" i="67" l="1"/>
  <c r="E45" i="67"/>
  <c r="F45" i="67"/>
  <c r="D46" i="67"/>
  <c r="E46" i="67"/>
  <c r="F46" i="67"/>
  <c r="D47" i="67"/>
  <c r="E47" i="67"/>
  <c r="F47" i="67"/>
  <c r="D48" i="67"/>
  <c r="E48" i="67"/>
  <c r="F48" i="67"/>
  <c r="D49" i="67"/>
  <c r="E49" i="67"/>
  <c r="F49" i="67"/>
  <c r="D50" i="67"/>
  <c r="E50" i="67"/>
  <c r="F50" i="67"/>
  <c r="D51" i="67"/>
  <c r="E51" i="67"/>
  <c r="F51" i="67"/>
  <c r="C46" i="67"/>
  <c r="C47" i="67"/>
  <c r="C48" i="67"/>
  <c r="C49" i="67"/>
  <c r="C50" i="67"/>
  <c r="C51" i="67"/>
  <c r="C45" i="67"/>
  <c r="D40" i="67"/>
  <c r="E40" i="67"/>
  <c r="F40" i="67"/>
  <c r="C40" i="67"/>
  <c r="G36" i="67"/>
  <c r="G39" i="67"/>
  <c r="G38" i="67"/>
  <c r="G37" i="67"/>
  <c r="G35" i="67"/>
  <c r="G34" i="67"/>
  <c r="G33" i="67"/>
  <c r="G53" i="60"/>
  <c r="G54" i="60"/>
  <c r="G55" i="60"/>
  <c r="G56" i="60"/>
  <c r="G57" i="60"/>
  <c r="G52" i="60"/>
  <c r="G37" i="45"/>
  <c r="G48" i="45" s="1"/>
  <c r="D48" i="45"/>
  <c r="E48" i="45"/>
  <c r="F48" i="45"/>
  <c r="D49" i="45"/>
  <c r="E49" i="45"/>
  <c r="F49" i="45"/>
  <c r="D50" i="45"/>
  <c r="E50" i="45"/>
  <c r="F50" i="45"/>
  <c r="D51" i="45"/>
  <c r="E51" i="45"/>
  <c r="F51" i="45"/>
  <c r="D52" i="45"/>
  <c r="E52" i="45"/>
  <c r="F52" i="45"/>
  <c r="C49" i="45"/>
  <c r="C50" i="45"/>
  <c r="C51" i="45"/>
  <c r="C52" i="45"/>
  <c r="C48" i="45"/>
  <c r="G41" i="45"/>
  <c r="G52" i="45" s="1"/>
  <c r="G40" i="45"/>
  <c r="G51" i="45" s="1"/>
  <c r="G39" i="45"/>
  <c r="G50" i="45" s="1"/>
  <c r="G38" i="45"/>
  <c r="G49" i="45" s="1"/>
  <c r="G36" i="42"/>
  <c r="G37" i="42"/>
  <c r="G38" i="42"/>
  <c r="G35" i="42"/>
  <c r="D44" i="42"/>
  <c r="E44" i="42"/>
  <c r="F44" i="42"/>
  <c r="D45" i="42"/>
  <c r="E45" i="42"/>
  <c r="F45" i="42"/>
  <c r="D46" i="42"/>
  <c r="E46" i="42"/>
  <c r="F46" i="42"/>
  <c r="D47" i="42"/>
  <c r="E47" i="42"/>
  <c r="F47" i="42"/>
  <c r="C45" i="42"/>
  <c r="C46" i="42"/>
  <c r="C47" i="42"/>
  <c r="C44" i="42"/>
  <c r="G39" i="42" l="1"/>
  <c r="G43" i="45"/>
  <c r="E59" i="60"/>
  <c r="F59" i="60"/>
  <c r="D59" i="60"/>
  <c r="G40" i="67"/>
  <c r="C43" i="44"/>
  <c r="D43" i="44"/>
  <c r="E43" i="44"/>
  <c r="C44" i="44"/>
  <c r="D44" i="44"/>
  <c r="E44" i="44"/>
  <c r="F44" i="44"/>
  <c r="C45" i="44"/>
  <c r="D45" i="44"/>
  <c r="E45" i="44"/>
  <c r="F45" i="44"/>
  <c r="D42" i="44"/>
  <c r="E42" i="44"/>
  <c r="F42" i="44"/>
  <c r="C42" i="44"/>
  <c r="G34" i="44"/>
  <c r="G35" i="44"/>
  <c r="G36" i="44"/>
  <c r="G33" i="44"/>
  <c r="G36" i="43"/>
  <c r="G37" i="43"/>
  <c r="G38" i="43"/>
  <c r="G35" i="43"/>
  <c r="C45" i="43"/>
  <c r="D45" i="43"/>
  <c r="E45" i="43"/>
  <c r="F45" i="43"/>
  <c r="C46" i="43"/>
  <c r="D46" i="43"/>
  <c r="E46" i="43"/>
  <c r="F46" i="43"/>
  <c r="C47" i="43"/>
  <c r="D47" i="43"/>
  <c r="E47" i="43"/>
  <c r="F47" i="43"/>
  <c r="D44" i="43"/>
  <c r="E44" i="43"/>
  <c r="F44" i="43"/>
  <c r="C44" i="43"/>
  <c r="D52" i="60"/>
  <c r="E52" i="60"/>
  <c r="F52" i="60"/>
  <c r="D53" i="60"/>
  <c r="E53" i="60"/>
  <c r="F53" i="60"/>
  <c r="D54" i="60"/>
  <c r="E54" i="60"/>
  <c r="F54" i="60"/>
  <c r="D55" i="60"/>
  <c r="E55" i="60"/>
  <c r="F55" i="60"/>
  <c r="D56" i="60"/>
  <c r="E56" i="60"/>
  <c r="F56" i="60"/>
  <c r="D57" i="60"/>
  <c r="E57" i="60"/>
  <c r="F57" i="60"/>
  <c r="C53" i="60"/>
  <c r="C54" i="60"/>
  <c r="C55" i="60"/>
  <c r="C56" i="60"/>
  <c r="C52" i="60"/>
  <c r="C54" i="45" l="1"/>
  <c r="G54" i="45"/>
  <c r="G37" i="44"/>
  <c r="F54" i="45"/>
  <c r="E54" i="45"/>
  <c r="D54" i="45"/>
  <c r="F10" i="59"/>
  <c r="C17" i="58"/>
  <c r="D17" i="58" l="1"/>
  <c r="E17" i="58"/>
  <c r="F17" i="58"/>
  <c r="G17" i="58"/>
  <c r="H17" i="58"/>
  <c r="I17" i="58"/>
  <c r="J17" i="58"/>
  <c r="K17" i="58"/>
  <c r="L17" i="58"/>
  <c r="C37" i="44" l="1"/>
  <c r="D37" i="44"/>
  <c r="E37" i="44"/>
  <c r="F37" i="44"/>
  <c r="D39" i="42"/>
  <c r="E39" i="42"/>
  <c r="F39" i="42"/>
  <c r="C39" i="42"/>
  <c r="E12" i="59"/>
  <c r="D12" i="59"/>
  <c r="F11" i="59"/>
  <c r="F12" i="59" s="1"/>
  <c r="C48" i="42" l="1"/>
  <c r="F48" i="42"/>
  <c r="E48" i="42"/>
  <c r="D48" i="42"/>
  <c r="D14" i="56"/>
  <c r="E14" i="56"/>
  <c r="C14" i="56"/>
  <c r="D14" i="55"/>
  <c r="E14" i="55"/>
  <c r="D38" i="26" l="1"/>
  <c r="D42" i="24"/>
  <c r="L57" i="41" l="1"/>
  <c r="L56" i="41"/>
  <c r="L65" i="41" s="1"/>
  <c r="L58" i="41"/>
  <c r="L59" i="41"/>
  <c r="L60" i="41"/>
  <c r="L61" i="41"/>
  <c r="L62" i="41"/>
  <c r="L63" i="41"/>
  <c r="L64" i="41"/>
  <c r="L48" i="41"/>
  <c r="L41" i="41"/>
  <c r="L49" i="41"/>
  <c r="L42" i="41"/>
  <c r="L50" i="41"/>
  <c r="L43" i="41"/>
  <c r="L44" i="41"/>
  <c r="L45" i="41"/>
  <c r="L47" i="41"/>
  <c r="F39" i="43"/>
  <c r="E39" i="43"/>
  <c r="D39" i="43"/>
  <c r="C39" i="43"/>
  <c r="C48" i="43" s="1"/>
  <c r="D41" i="39"/>
  <c r="C41" i="39"/>
  <c r="D48" i="43" l="1"/>
  <c r="E48" i="43"/>
  <c r="F48" i="43"/>
  <c r="G39" i="43"/>
  <c r="D38" i="27"/>
  <c r="D37" i="27"/>
  <c r="D36" i="27"/>
  <c r="D35" i="27"/>
  <c r="D34" i="27"/>
  <c r="D45" i="26"/>
  <c r="D44" i="26"/>
  <c r="D43" i="26"/>
  <c r="D42" i="26"/>
  <c r="D41" i="26"/>
  <c r="D40" i="26"/>
  <c r="D39" i="26"/>
  <c r="D41" i="24"/>
  <c r="D40" i="24"/>
  <c r="D39" i="24"/>
  <c r="D38" i="24"/>
  <c r="D37" i="24"/>
  <c r="D46" i="26" l="1"/>
  <c r="D39" i="27"/>
  <c r="D43" i="24"/>
</calcChain>
</file>

<file path=xl/sharedStrings.xml><?xml version="1.0" encoding="utf-8"?>
<sst xmlns="http://schemas.openxmlformats.org/spreadsheetml/2006/main" count="2311" uniqueCount="788">
  <si>
    <t xml:space="preserve"> </t>
  </si>
  <si>
    <t>This workbook provides access to the figures used to produce the charts and tables in the RO SY20 Annual Report.</t>
  </si>
  <si>
    <t>Table of Contents</t>
  </si>
  <si>
    <t>Chapter 1: About the scheme</t>
  </si>
  <si>
    <t>No figures to display.</t>
  </si>
  <si>
    <t>Chapter 2: Profile of generators accredited under the RO</t>
  </si>
  <si>
    <t>Figure 2.1: Accredited stations and capacity by country and technology (including micro-NIRO)</t>
  </si>
  <si>
    <t>Figure 2.2: Capacity deployed by country and technology type (including micro-NIRO)</t>
  </si>
  <si>
    <t>Figure 2.3: Percentage of capacity and accredited stations – micro NIRO vs non-micro-NIRO </t>
  </si>
  <si>
    <t>Figure 2.4: Total accredited capacity and number of stations by technology (excluding micro-NIRO)</t>
  </si>
  <si>
    <t>Figure 2.5: Micro NIRO accredited capacity and number of stations by technology</t>
  </si>
  <si>
    <t>Figure 2.6: Accredited station and capacity change by country (net change)</t>
  </si>
  <si>
    <t>Figure 2.7: Accredited station and capacity change by technology (net change)</t>
  </si>
  <si>
    <t>Chapter 3: ROCs issued and renewable generation</t>
  </si>
  <si>
    <t>Figure 3.1 Comparison of ROCs issued from SY18 to SY20</t>
  </si>
  <si>
    <t>Figure 3.2: ROCs issued by technology and country in SY20</t>
  </si>
  <si>
    <t>Figure 3.4: ROCs issued, obligation (ROCs) and renewable generation since SY6 (2007-08)</t>
  </si>
  <si>
    <t>Figure 3.5 (a-d): ROCs issued and renewable generation by country, SY6 to SY20</t>
  </si>
  <si>
    <t>Figure 3.6 (a-i): Issue of ROCs and renewable generation by generation technology since SY6</t>
  </si>
  <si>
    <t>Chapter 4: Biomass sustainability</t>
  </si>
  <si>
    <t>Figure 4.1: Consignments reported by stations against the sustainability criteria, split by technology type and capacity</t>
  </si>
  <si>
    <t>Figure 4.2: Weighted average GHG emission figures and thresholds split by technology type</t>
  </si>
  <si>
    <t>Figure 4.3: Type of feedstocks used (by volume of gas burnt) in gasification stations</t>
  </si>
  <si>
    <t>Figure 4.4: Type of feedstocks used (by volume of gas burnt) in anaerobic digestion stations</t>
  </si>
  <si>
    <t>Figure 4.5: Type of bioliquid used in bioliquid stations</t>
  </si>
  <si>
    <t>Figure 4.6: Type of solid biomass used in direct combustion stations</t>
  </si>
  <si>
    <t>Figure 4.7: The origin of fuels used for fuelled generating stations during SY20</t>
  </si>
  <si>
    <t>Chapter 5: Compliance by licensed suppliers</t>
  </si>
  <si>
    <t>Figure 5.1: Obligation levels SY20</t>
  </si>
  <si>
    <t>Figure 5.2: Suppliers and obligations</t>
  </si>
  <si>
    <t>Figure 5.4: Share of UK obligation SY20</t>
  </si>
  <si>
    <t>Figure 5.5: Summary of EIIs supplied in Great Britain</t>
  </si>
  <si>
    <t>Figure 5.6: Summary of ROCs presented towards each UK obligation in SY20</t>
  </si>
  <si>
    <t>Figure 5.7: Banked ROCs redeemed and ROCs issued but not presented each obligation period since SY6</t>
  </si>
  <si>
    <t>Figure 5.8: Payments made by suppliers towards each UK obligation for SY20</t>
  </si>
  <si>
    <t>Figure 5.9: ROCs submitted and payments made towards the UK Obligation since SY7</t>
  </si>
  <si>
    <t>Figure 5.10: Determination of ROC recycle value SY9 to SY20</t>
  </si>
  <si>
    <t>Figure 5.11: Change in scheme value since SY1</t>
  </si>
  <si>
    <t>Figure 5.12 (a-g): Value of support per MWH for each technology since SY6</t>
  </si>
  <si>
    <t>Figure 5.13: Summary of redistribution payments</t>
  </si>
  <si>
    <t>Figure 5.14: Total redistributed to suppliers since SY1 (£m)</t>
  </si>
  <si>
    <t>Figure 5.15: Supplier audit results SY16 to SY20</t>
  </si>
  <si>
    <t>Chapter 6: Compliance of RO generators</t>
  </si>
  <si>
    <t>Figure 6.1 (a-e): Targeted audit ratings by country in SY20</t>
  </si>
  <si>
    <t>Figure 6.2 (a-d): Targeted audit ratings by technology in SY20</t>
  </si>
  <si>
    <t>Figure 6.3: Targeted audit results SY16 to SY20</t>
  </si>
  <si>
    <t>Figure 6.4: Top five findings from the targeted audit programme SY20</t>
  </si>
  <si>
    <t>Figure 6.5 (a-e): Statistical audit ratings by country SY20</t>
  </si>
  <si>
    <t>Figure 6.6 (a-g): Statistical audit ratings by technology SY20</t>
  </si>
  <si>
    <t>Figure 6.7: Top six findings from the statistical audit programme SY20</t>
  </si>
  <si>
    <t>Figure 6.8: Detected and prevented error SY19 and SY20</t>
  </si>
  <si>
    <t>Chapter 7: Our Administration</t>
  </si>
  <si>
    <t>Figure 7.1: RO scheme amendments SY20</t>
  </si>
  <si>
    <t>Figure 7.2: ROCs issued on time SY20</t>
  </si>
  <si>
    <t>Figure 7.3: RO scheme enquiry KPIs SY20</t>
  </si>
  <si>
    <t>Appendices</t>
  </si>
  <si>
    <t>Version Control</t>
  </si>
  <si>
    <t>Date Published</t>
  </si>
  <si>
    <t>Changes</t>
  </si>
  <si>
    <t>v1.0</t>
  </si>
  <si>
    <t>England</t>
  </si>
  <si>
    <t>Scotland</t>
  </si>
  <si>
    <t>Wales</t>
  </si>
  <si>
    <t>Northern Ireland</t>
  </si>
  <si>
    <t>Total</t>
  </si>
  <si>
    <t>Capacity (MW)</t>
  </si>
  <si>
    <t>Onshore wind</t>
  </si>
  <si>
    <t>Fuelled</t>
  </si>
  <si>
    <t>Offshore wind</t>
  </si>
  <si>
    <t>Solar PV</t>
  </si>
  <si>
    <t>Landfill gas</t>
  </si>
  <si>
    <t>Hydro</t>
  </si>
  <si>
    <t>Sewage gas</t>
  </si>
  <si>
    <t>Tidal stream</t>
  </si>
  <si>
    <t>Wave Power</t>
  </si>
  <si>
    <t>Return to information tab</t>
  </si>
  <si>
    <t>Technology</t>
  </si>
  <si>
    <t>% of total capacity</t>
  </si>
  <si>
    <t>Other (total)</t>
  </si>
  <si>
    <t xml:space="preserve">   Other: Landfill gas</t>
  </si>
  <si>
    <t xml:space="preserve">   Other: Sewage gas</t>
  </si>
  <si>
    <t xml:space="preserve">   Other: Hydro</t>
  </si>
  <si>
    <t xml:space="preserve">   Other: Tidal stream</t>
  </si>
  <si>
    <t xml:space="preserve">   Other: Solar PV</t>
  </si>
  <si>
    <t xml:space="preserve">   Other: Wave Power</t>
  </si>
  <si>
    <t>Figure 2.3: Percentage of capacity and accredited stations – micro NIRO vs non-micro-NIRO</t>
  </si>
  <si>
    <t>Station type</t>
  </si>
  <si>
    <t>Number of stations</t>
  </si>
  <si>
    <t>% of total</t>
  </si>
  <si>
    <t>Non-Micro</t>
  </si>
  <si>
    <t>Micro</t>
  </si>
  <si>
    <t>The average size of stations for the other technology types are smaller - hydro (2.8 MW), landfill gas (1.88 MW), tidal stream (1.58 MW), sewage gas (1.2 MW) and wave power (0.67 MW).</t>
  </si>
  <si>
    <t>Technology Type</t>
  </si>
  <si>
    <t>Sum of capacity (MW)</t>
  </si>
  <si>
    <t>Clustered column chart showing the net change in the number of accredited stations and capacity by country since the previous scheme year.</t>
  </si>
  <si>
    <t>Countries</t>
  </si>
  <si>
    <t>Capacity change (MW)</t>
  </si>
  <si>
    <t>Stations change</t>
  </si>
  <si>
    <t>Clustered column chart showing the net change in the number of accredited stations and capacity by technology type since the previous scheme year.</t>
  </si>
  <si>
    <t>Figure 3.1: Comparison of ROCs issued from SY18 to SY20</t>
  </si>
  <si>
    <t>SY20</t>
  </si>
  <si>
    <t>Change from SY19</t>
  </si>
  <si>
    <t>Change from SY18</t>
  </si>
  <si>
    <t>Total number of ROCs issued</t>
  </si>
  <si>
    <t>Associated renewable generation (MWh)</t>
  </si>
  <si>
    <t>Total UK electricity supply (MWh)</t>
  </si>
  <si>
    <t>RO renewable generation as a proportion of electricity supply*</t>
  </si>
  <si>
    <t>Renewable generation including FITs &amp; CfD</t>
  </si>
  <si>
    <t>Renewable generation as a proportion of electricity supply*</t>
  </si>
  <si>
    <t>* These figures include generation not exported to the grid. This generation is not captured within the total electricity supply figure; therefore these figures are only representative.</t>
  </si>
  <si>
    <t>** pp – Percentage points</t>
  </si>
  <si>
    <t>-</t>
  </si>
  <si>
    <t xml:space="preserve">Landfill gas </t>
  </si>
  <si>
    <t>Tidal power</t>
  </si>
  <si>
    <t>Total (MWh)</t>
  </si>
  <si>
    <t>Year</t>
  </si>
  <si>
    <t>RO generation (TWh)</t>
  </si>
  <si>
    <t>UK obligation (ROCs)</t>
  </si>
  <si>
    <t>Annual ROCs issued</t>
  </si>
  <si>
    <t>SY6</t>
  </si>
  <si>
    <t>SY7</t>
  </si>
  <si>
    <t>SY8</t>
  </si>
  <si>
    <t>SY9</t>
  </si>
  <si>
    <t>SY10</t>
  </si>
  <si>
    <t>SY11</t>
  </si>
  <si>
    <t>SY12</t>
  </si>
  <si>
    <t>SY13</t>
  </si>
  <si>
    <t>SY14</t>
  </si>
  <si>
    <t>SY15</t>
  </si>
  <si>
    <t>SY16</t>
  </si>
  <si>
    <t>SY17</t>
  </si>
  <si>
    <t>SY18</t>
  </si>
  <si>
    <t>SY19</t>
  </si>
  <si>
    <t>RO generation (MWh)</t>
  </si>
  <si>
    <t>Total ROCs issued</t>
  </si>
  <si>
    <t>Figure 4.1: Consignments* reported by stations against the sustainability criteria, split by technology type and capacity**</t>
  </si>
  <si>
    <t>Land use - Yes</t>
  </si>
  <si>
    <t>Land use - No</t>
  </si>
  <si>
    <t>Land use - Exempt</t>
  </si>
  <si>
    <t>Land use - Unknown***</t>
  </si>
  <si>
    <t>Greenhouse gas - Yes</t>
  </si>
  <si>
    <t>Greenhouse gas - No</t>
  </si>
  <si>
    <t>Greenhouse gas - Exempt</t>
  </si>
  <si>
    <t>Greenhouse gas - Unknown***</t>
  </si>
  <si>
    <r>
      <t>**</t>
    </r>
    <r>
      <rPr>
        <vertAlign val="superscript"/>
        <sz val="10"/>
        <color theme="1"/>
        <rFont val="Verdana"/>
        <family val="2"/>
      </rPr>
      <t xml:space="preserve"> </t>
    </r>
    <r>
      <rPr>
        <sz val="10"/>
        <color theme="1"/>
        <rFont val="Verdana"/>
        <family val="2"/>
      </rPr>
      <t>Consignments are split by capacity, as well as technology type, in order to differentiate between the different reporting requirements.</t>
    </r>
  </si>
  <si>
    <t>Figure 4.2: Weighted average GHG emission figures and thresholds by technology type</t>
  </si>
  <si>
    <t>Gasification Stations (gGHG/MJ)</t>
  </si>
  <si>
    <t>Solid Biomass Stations (gGHG/MJ)</t>
  </si>
  <si>
    <t>Threshold Target</t>
  </si>
  <si>
    <t>Threshold Ceiling</t>
  </si>
  <si>
    <t>75*</t>
  </si>
  <si>
    <t>Stacked column chart showing the origin of fuels used for fuelled generating stations.</t>
  </si>
  <si>
    <t xml:space="preserve">The portion of Bioliquids sourced from overseas (non-EU) continued to increase, reaching 9.40% in SY20. </t>
  </si>
  <si>
    <t>Fuel type</t>
  </si>
  <si>
    <t>UK and ROI</t>
  </si>
  <si>
    <t>EU</t>
  </si>
  <si>
    <t>Overseas (Non EU)</t>
  </si>
  <si>
    <t>Gasification</t>
  </si>
  <si>
    <t>AD</t>
  </si>
  <si>
    <t>Bioliquid</t>
  </si>
  <si>
    <t>Solid Biomass</t>
  </si>
  <si>
    <r>
      <t>Volume of gas burnt (m</t>
    </r>
    <r>
      <rPr>
        <b/>
        <vertAlign val="superscript"/>
        <sz val="10"/>
        <color theme="0"/>
        <rFont val="Verdana"/>
        <family val="2"/>
      </rPr>
      <t>3</t>
    </r>
    <r>
      <rPr>
        <b/>
        <sz val="10"/>
        <color theme="0"/>
        <rFont val="Verdana"/>
        <family val="2"/>
      </rPr>
      <t xml:space="preserve"> of syngas)</t>
    </r>
  </si>
  <si>
    <t>% of total feedstocks used</t>
  </si>
  <si>
    <t>Waste Wood</t>
  </si>
  <si>
    <t>Wood Residue</t>
  </si>
  <si>
    <t>Wood Product</t>
  </si>
  <si>
    <t>Forestry Residues</t>
  </si>
  <si>
    <t>Feedstock type</t>
  </si>
  <si>
    <r>
      <t>Volume of gas burnt (m</t>
    </r>
    <r>
      <rPr>
        <b/>
        <vertAlign val="superscript"/>
        <sz val="10"/>
        <color theme="0"/>
        <rFont val="Verdana"/>
        <family val="2"/>
      </rPr>
      <t>3</t>
    </r>
    <r>
      <rPr>
        <b/>
        <sz val="10"/>
        <color theme="0"/>
        <rFont val="Verdana"/>
        <family val="2"/>
      </rPr>
      <t xml:space="preserve"> biogas)</t>
    </r>
  </si>
  <si>
    <t xml:space="preserve">Percentage </t>
  </si>
  <si>
    <t>Silage</t>
  </si>
  <si>
    <t>Food, Garden and Plant Waste</t>
  </si>
  <si>
    <t>Manures and Slurries</t>
  </si>
  <si>
    <t>Other</t>
  </si>
  <si>
    <t>Crops</t>
  </si>
  <si>
    <t>Brewery &amp; Distilleries Waste</t>
  </si>
  <si>
    <t xml:space="preserve">Figure 4.5: Type of bioliquid used in bioliquid stations </t>
  </si>
  <si>
    <t>Bioliquid type</t>
  </si>
  <si>
    <t>Amount of bioliquid (litres)</t>
  </si>
  <si>
    <t>Digestate</t>
  </si>
  <si>
    <t>Food, Garden and Plant waste</t>
  </si>
  <si>
    <t>Tallow</t>
  </si>
  <si>
    <t>Fats and Oils</t>
  </si>
  <si>
    <t>Blood and Viscera</t>
  </si>
  <si>
    <t xml:space="preserve">Total </t>
  </si>
  <si>
    <t xml:space="preserve">Figure 4.6: Type of solid biomass used in direct combustion stations </t>
  </si>
  <si>
    <t>Solid biomass type</t>
  </si>
  <si>
    <t>Amount burned (tonnes)</t>
  </si>
  <si>
    <t>Wood Residues</t>
  </si>
  <si>
    <t>Arboricultural Residues</t>
  </si>
  <si>
    <t>England &amp; Wales (RO)</t>
  </si>
  <si>
    <t>Scotland (ROS)</t>
  </si>
  <si>
    <t>Northern Ireland (NIRO)</t>
  </si>
  <si>
    <t>Obligation level (ROCs to present per MWh supplied to customers)</t>
  </si>
  <si>
    <t xml:space="preserve">Figure 5.2: Suppliers and obligations </t>
  </si>
  <si>
    <t xml:space="preserve">RO Jurisdiction </t>
  </si>
  <si>
    <t xml:space="preserve">Total number of Obligations </t>
  </si>
  <si>
    <t>Obligations met:  ROCs alone</t>
  </si>
  <si>
    <t>Obligations met:  Buyout and/or Late Payments alone</t>
  </si>
  <si>
    <t>Obligations met:  Combination of ROCs and payments</t>
  </si>
  <si>
    <t>Total number of Obligations met</t>
  </si>
  <si>
    <t>RO</t>
  </si>
  <si>
    <t>ROS</t>
  </si>
  <si>
    <t>NIRO</t>
  </si>
  <si>
    <t>Supplier</t>
  </si>
  <si>
    <t>Final Order issued?</t>
  </si>
  <si>
    <t>Outcome</t>
  </si>
  <si>
    <t>Delta Gas and Power Limited</t>
  </si>
  <si>
    <t>Yes</t>
  </si>
  <si>
    <t>Obligation not met; enforcement action on-going</t>
  </si>
  <si>
    <t>Logicor Energy Limited</t>
  </si>
  <si>
    <t>No</t>
  </si>
  <si>
    <t>Obligation met in full ahead of late payment deadline</t>
  </si>
  <si>
    <t>Column chart presenting the share of the UK obligation between suppliers. With 18.93%, E.ON/ Npower had the highest share of total UK obligation in SY20,</t>
  </si>
  <si>
    <t>Supplier obligation (ROCs)</t>
  </si>
  <si>
    <t>Share of total obligation</t>
  </si>
  <si>
    <t>E.ON/Npower</t>
  </si>
  <si>
    <t>EDF</t>
  </si>
  <si>
    <t>British Gas</t>
  </si>
  <si>
    <t>Scottish Power</t>
  </si>
  <si>
    <t>OVO</t>
  </si>
  <si>
    <t>Total Gas &amp; Power</t>
  </si>
  <si>
    <t xml:space="preserve">Figure 5.5: Summary of EIIs supplied in Great Britain </t>
  </si>
  <si>
    <t>England &amp; Wales</t>
  </si>
  <si>
    <t>UK Total</t>
  </si>
  <si>
    <t>Total EIIs supply (MWh)</t>
  </si>
  <si>
    <t>Total excluded EII electricity (MWh)</t>
  </si>
  <si>
    <t>Percentage of excluded EII Electricity from obligation</t>
  </si>
  <si>
    <t>Total Electricity Supply (inc EII supply) (MWh)</t>
  </si>
  <si>
    <t>Percentage of excluded EII from Total Electricity supply</t>
  </si>
  <si>
    <t>Electricity supplied (MWh)</t>
  </si>
  <si>
    <t>Obligation (ROCs)</t>
  </si>
  <si>
    <t>ROCs presented</t>
  </si>
  <si>
    <t>Total number of obligations</t>
  </si>
  <si>
    <t>% of obligation met with ROCs</t>
  </si>
  <si>
    <t xml:space="preserve">Suppliers presented around 5.13 million banked ROCs, up from the 1.1 million presented last year. </t>
  </si>
  <si>
    <t>The number of ROCs issued but not presented fell from 5 million in SY19 to 0.8 million this year.</t>
  </si>
  <si>
    <t>Banked ROCs redeemed</t>
  </si>
  <si>
    <t>ROCs issued but not presented</t>
  </si>
  <si>
    <t>Buy-out payments made</t>
  </si>
  <si>
    <t>Late payments made</t>
  </si>
  <si>
    <t>Figure 5.9: ROCs submitted and payments made towards the UK obligation since SY7</t>
  </si>
  <si>
    <t xml:space="preserve">Stacked column chart presenting the number of ROCs (million) submitted and the payments made towards the UK obligation since SY7. </t>
  </si>
  <si>
    <t>The proportion of the UK obligation met through ROCs in SY20 was 85.5% which is a decrease compared to the 88.4% reported for SY19.</t>
  </si>
  <si>
    <t>ROCs redeemed</t>
  </si>
  <si>
    <t>Payments made (expressed as ROCs)</t>
  </si>
  <si>
    <t xml:space="preserve">Total of buy-out and late payments redistributed </t>
  </si>
  <si>
    <t xml:space="preserve">Total ROCs presented (m) </t>
  </si>
  <si>
    <t xml:space="preserve">Recycle value per ROC presented </t>
  </si>
  <si>
    <t xml:space="preserve">Worth of a ROC to a supplier </t>
  </si>
  <si>
    <t xml:space="preserve">Average ROCs issued/MWh </t>
  </si>
  <si>
    <t xml:space="preserve">Support per MWh supplied </t>
  </si>
  <si>
    <t>Scheme value</t>
  </si>
  <si>
    <t>Line chart showing the change in scheme value since SY1. The value of the scheme continued to grow till SY18 reaching £6.3 billion,</t>
  </si>
  <si>
    <r>
      <t> </t>
    </r>
    <r>
      <rPr>
        <sz val="10"/>
        <color theme="1"/>
        <rFont val="Verdana"/>
        <family val="2"/>
      </rPr>
      <t>Changed.</t>
    </r>
  </si>
  <si>
    <t>Scheme year</t>
  </si>
  <si>
    <t>Scheme value (£)</t>
  </si>
  <si>
    <t>SY1</t>
  </si>
  <si>
    <t>SY2</t>
  </si>
  <si>
    <t>SY3</t>
  </si>
  <si>
    <t>SY4</t>
  </si>
  <si>
    <t>SY5</t>
  </si>
  <si>
    <t xml:space="preserve">Figure 5.12 (a-g): Value of support per MWh for each technology since SY6 </t>
  </si>
  <si>
    <t>There is a mix of increases and decreases from the previous year in the cost of support per MWh across different technology types, but the changes are relatively small and are at a similar level compared with the last two years’ figures.</t>
  </si>
  <si>
    <t>Tech type</t>
  </si>
  <si>
    <t>All technologies</t>
  </si>
  <si>
    <t>Buy-out</t>
  </si>
  <si>
    <t>Late payments</t>
  </si>
  <si>
    <t>Total redistributed</t>
  </si>
  <si>
    <t>Figure 5.15: Supplier audit results SY16 to SY20*</t>
  </si>
  <si>
    <t xml:space="preserve">Stacked column chart presenting the results of supplier audits results between the SY16 and SY20 compliance periods. </t>
  </si>
  <si>
    <t>Audit results - number of audits</t>
  </si>
  <si>
    <t>Good</t>
  </si>
  <si>
    <t>Satisfactory</t>
  </si>
  <si>
    <t>Weak</t>
  </si>
  <si>
    <t>Unsatisfactory</t>
  </si>
  <si>
    <t>Total by year</t>
  </si>
  <si>
    <t>Audit results - % of total</t>
  </si>
  <si>
    <t>% weak &amp; unsatisfactory</t>
  </si>
  <si>
    <t>Figure 6.1 (a-e): Targeted audit Ratings by country in SY20</t>
  </si>
  <si>
    <t>Country</t>
  </si>
  <si>
    <t>Total audits</t>
  </si>
  <si>
    <t>UK</t>
  </si>
  <si>
    <t>Stacked column chart presenting the proportion of ‘Good’, ‘Satisfactory’, ‘Weak’ and ‘Unsatisfactory’ audits since SY16.</t>
  </si>
  <si>
    <t>The chart below shows the top five most common findings (as % of all findings) from the targeted audit programme.</t>
  </si>
  <si>
    <t>Percentage</t>
  </si>
  <si>
    <t xml:space="preserve">Discrepancies with the stated TIC/DNC </t>
  </si>
  <si>
    <t xml:space="preserve">Unable to confirm the commissioning date due to insufficient evidence </t>
  </si>
  <si>
    <t xml:space="preserve">Over/under-claiming of ROCs </t>
  </si>
  <si>
    <t>Discrepancies with the information provided in the accreditation application</t>
  </si>
  <si>
    <t xml:space="preserve">Outstanding documents/information </t>
  </si>
  <si>
    <t xml:space="preserve">In all countries most audits were rated as 'Weak’, with ‘Satisfactory’ and ‘Unsatisfactory’ audits accounting for a much smaller proportion. </t>
  </si>
  <si>
    <t>Figure 6.6 (a-g): Statistical audit ratings by Technology SY20</t>
  </si>
  <si>
    <t>35.7% of hydro audits were rated as being ‘Satisfactory’, the highest proportion of any technology type.</t>
  </si>
  <si>
    <t>Meters outside calibration period</t>
  </si>
  <si>
    <t>Figure 6.8: Detected and prevented error in SY19 and in SY20</t>
  </si>
  <si>
    <t xml:space="preserve">Combined column and line chart showing prevented and detected error against Ofgem’s administration costs. </t>
  </si>
  <si>
    <t xml:space="preserve">Administration costs </t>
  </si>
  <si>
    <t>Key Performance Indicator (KPI)</t>
  </si>
  <si>
    <t>Amendments processed</t>
  </si>
  <si>
    <t>Amendments processed within KPI</t>
  </si>
  <si>
    <t>Transactions processed within 10 working days</t>
  </si>
  <si>
    <t>ROCs issued within KPI</t>
  </si>
  <si>
    <t>Issue ROCs within 17 working days (Apr-Jun)* and 12 working days (Jul-Mar).</t>
  </si>
  <si>
    <t>*During the first three months of the scheme year an extra five days is allocated for ROC issue. This is due to increased workload including GB/NI Fuel Mix Disclosure.</t>
  </si>
  <si>
    <t>Enquiry</t>
  </si>
  <si>
    <t>Received</t>
  </si>
  <si>
    <t>Met KPI</t>
  </si>
  <si>
    <t>Performance</t>
  </si>
  <si>
    <t>Telephone Enquiries</t>
  </si>
  <si>
    <t>85% calls answered/no more than 15% abandoned*</t>
  </si>
  <si>
    <t>Email Enquiries</t>
  </si>
  <si>
    <t>80% of email enquiries responded to within 10 working days</t>
  </si>
  <si>
    <t xml:space="preserve">*Abandoned calls are calls which are ended or disconnected by the caller before a conversation takes place.  </t>
  </si>
  <si>
    <t>Appendix 1: Compliance by licensed suppliers</t>
  </si>
  <si>
    <t>Total ROCs presented</t>
  </si>
  <si>
    <t xml:space="preserve">3T Power Ltd </t>
  </si>
  <si>
    <t>Affect Energy Ltd</t>
  </si>
  <si>
    <t>AMPowerUK Ltd</t>
  </si>
  <si>
    <t>Avro Energy Ltd</t>
  </si>
  <si>
    <t>AXPO UK Ltd</t>
  </si>
  <si>
    <t>BES Commercial Electricity Ltd</t>
  </si>
  <si>
    <t xml:space="preserve">BlueGreen Energy Services Ltd </t>
  </si>
  <si>
    <t>Bright Energy</t>
  </si>
  <si>
    <t>British Gas Trading Ltd</t>
  </si>
  <si>
    <t>Brook Green Trading Ltd</t>
  </si>
  <si>
    <t>Bryt Energy Ltd</t>
  </si>
  <si>
    <t>Budget Energy Ltd</t>
  </si>
  <si>
    <t>Bulb Energy Ltd</t>
  </si>
  <si>
    <t>Business Power and Gas Ltd</t>
  </si>
  <si>
    <t>Click Energy</t>
  </si>
  <si>
    <t>CNG Electricity Ltd</t>
  </si>
  <si>
    <t>Colorado Energy Ltd</t>
  </si>
  <si>
    <t>Corona Energy Retail 4 Ltd</t>
  </si>
  <si>
    <t>Coulomb Energy Supply Ltd</t>
  </si>
  <si>
    <t>D-energi Trading Ltd</t>
  </si>
  <si>
    <t>Drax Energy Solutions Ltd</t>
  </si>
  <si>
    <t>E (Gas and Electricity) Ltd</t>
  </si>
  <si>
    <t>E.ON Energy Ltd</t>
  </si>
  <si>
    <t xml:space="preserve">E.ON Next Supply Ltd </t>
  </si>
  <si>
    <t>E.ON UK Plc</t>
  </si>
  <si>
    <t>Ecotricity</t>
  </si>
  <si>
    <t>EDF Energy Customers Ltd</t>
  </si>
  <si>
    <t>Electric Ireland (ESBIE NI Ltd)</t>
  </si>
  <si>
    <t>Electricity Plus Supply Ltd</t>
  </si>
  <si>
    <t>Eneco energy Trade BV</t>
  </si>
  <si>
    <t>Energia</t>
  </si>
  <si>
    <t>ENGIE Power Ltd</t>
  </si>
  <si>
    <t>ENSTROGA Ltd.</t>
  </si>
  <si>
    <t>EPG Energy Ltd</t>
  </si>
  <si>
    <t>ESB Energy Ltd</t>
  </si>
  <si>
    <t>UK Energy Incubator Hub Ltd</t>
  </si>
  <si>
    <t>F &amp; S Energy Ltd</t>
  </si>
  <si>
    <t>Farringdon Energy Ltd</t>
  </si>
  <si>
    <t>Flexitricity Ltd</t>
  </si>
  <si>
    <t>Flogas Enterprise Solutions Ltd</t>
  </si>
  <si>
    <t>Foxglove Energy Supply Ltd</t>
  </si>
  <si>
    <t>Gas and Power Ltd T/A Hub Energy</t>
  </si>
  <si>
    <t>SEFE Energy Ltd</t>
  </si>
  <si>
    <t>Go Power</t>
  </si>
  <si>
    <t>Good Energy Ltd</t>
  </si>
  <si>
    <t>GoTo Energy (UK) Ltd</t>
  </si>
  <si>
    <t>Green Energy (UK) plc</t>
  </si>
  <si>
    <t>Green Supplier Ltd</t>
  </si>
  <si>
    <t>Home Energy Trading Ltd</t>
  </si>
  <si>
    <t>Igloo Energy Supply Ltd</t>
  </si>
  <si>
    <t>Limejump Energy Ltd</t>
  </si>
  <si>
    <t>Logicor Energy Ltd</t>
  </si>
  <si>
    <t>MA Energy Ltd</t>
  </si>
  <si>
    <t>Marble Power Ltd</t>
  </si>
  <si>
    <t>Maxen Power supply Ltd</t>
  </si>
  <si>
    <t>MoneyPlus Energy Ltd</t>
  </si>
  <si>
    <t>MVV Environment Services Ltd</t>
  </si>
  <si>
    <t>Nabuh Energy Ltd</t>
  </si>
  <si>
    <t>Neon Reef Ltd</t>
  </si>
  <si>
    <t>NPower Commercial Gas Ltd</t>
  </si>
  <si>
    <t xml:space="preserve">Npower Northen Supply Ltd </t>
  </si>
  <si>
    <t>Octopus Energy Ltd</t>
  </si>
  <si>
    <t>Omni Energy Ltd</t>
  </si>
  <si>
    <t>Orbit Energy Ltd</t>
  </si>
  <si>
    <t>Orsted Power Sales (UK) Ltd</t>
  </si>
  <si>
    <t>OVO Electricity Ltd</t>
  </si>
  <si>
    <t>People's Energy (Supply) Ltd</t>
  </si>
  <si>
    <t>PFP Energy Supplies Ltd</t>
  </si>
  <si>
    <t>Pozitive Energy Ltd</t>
  </si>
  <si>
    <t>Pure Planet Ltd</t>
  </si>
  <si>
    <t>PX Supply Ltd</t>
  </si>
  <si>
    <t>REGENT POWER Ltd</t>
  </si>
  <si>
    <t>Edgware Energy Ltd</t>
  </si>
  <si>
    <t>Scottish Power Energy Retail Ltd</t>
  </si>
  <si>
    <t>Shell Energy Retail Ltd</t>
  </si>
  <si>
    <t>Shell Energy UK</t>
  </si>
  <si>
    <t>Shell Energy Supply UK Ltd</t>
  </si>
  <si>
    <t>Simply Your Energy Ltd</t>
  </si>
  <si>
    <t>SmartestEnergy Ltd</t>
  </si>
  <si>
    <t>SO Energy Trading Ltd</t>
  </si>
  <si>
    <t>Social Energy Suppply Ltd</t>
  </si>
  <si>
    <t>Square1 Energy</t>
  </si>
  <si>
    <t>Squeaky Clean Energy Ltd</t>
  </si>
  <si>
    <t>SSE Airtricity Energy Supply Ltd</t>
  </si>
  <si>
    <t>SSE Energy Supply Ltd</t>
  </si>
  <si>
    <t>Statkraft Markets GmbH</t>
  </si>
  <si>
    <t>Switch Business Gas and Power Ltd</t>
  </si>
  <si>
    <t>Symbio Energy Ltd</t>
  </si>
  <si>
    <t>Together Energy (Retail) Ltd</t>
  </si>
  <si>
    <t>Total Gas and Power Ltd</t>
  </si>
  <si>
    <t>Mint</t>
  </si>
  <si>
    <t>Tru Energy Ltd</t>
  </si>
  <si>
    <t>UK Power Reserve Ltd</t>
  </si>
  <si>
    <t>Unify Energy Ltd</t>
  </si>
  <si>
    <t>United Gas &amp; Power Ltd</t>
  </si>
  <si>
    <t>Utilita Energy Ltd</t>
  </si>
  <si>
    <t>Utility Point Ltd</t>
  </si>
  <si>
    <t>Valda Energy Ltd</t>
  </si>
  <si>
    <t xml:space="preserve">Vattenfall Energy Trading GmbH </t>
  </si>
  <si>
    <t>Whoop Energy</t>
  </si>
  <si>
    <t>Wilton Energy Ltd</t>
  </si>
  <si>
    <t>Eco Green Management Ltd</t>
  </si>
  <si>
    <t>Kensington Power Ltd</t>
  </si>
  <si>
    <t>Zebra Power Ltd</t>
  </si>
  <si>
    <t>Licensee</t>
  </si>
  <si>
    <t>RO Obligation (ROCs)</t>
  </si>
  <si>
    <t>Bioliquid ROCs presented</t>
  </si>
  <si>
    <t>Banked ROCs presented</t>
  </si>
  <si>
    <t>Buy-out Payment Made by Licensee</t>
  </si>
  <si>
    <t>Late Payment Made by Licensee</t>
  </si>
  <si>
    <t xml:space="preserve">Cilleni Energy Supply Ltd </t>
  </si>
  <si>
    <t>Conrad Energy (Trading) Ltd</t>
  </si>
  <si>
    <t>Delta Gas and Power Ltd</t>
  </si>
  <si>
    <t>Eneco Energy Trade BV</t>
  </si>
  <si>
    <t>Euston Energy Ltd</t>
  </si>
  <si>
    <t>Npower Yorkshire Supply Ltd</t>
  </si>
  <si>
    <t>Opus Energy (Corporate) ltd</t>
  </si>
  <si>
    <t>Opus Energy Ltd</t>
  </si>
  <si>
    <t>OVO Energy</t>
  </si>
  <si>
    <t>RWE</t>
  </si>
  <si>
    <t>Shell Energy UK Ltd</t>
  </si>
  <si>
    <t>Sinq Power Ltd</t>
  </si>
  <si>
    <t>SmartestEnergy Business Ltd </t>
  </si>
  <si>
    <t>SSE PLC</t>
  </si>
  <si>
    <t>Toucan Energy Ltd</t>
  </si>
  <si>
    <t>Yorkshire Gas &amp; Power</t>
  </si>
  <si>
    <t>Yu Energy trading as Kensington Power Ltd</t>
  </si>
  <si>
    <t xml:space="preserve">Totals </t>
  </si>
  <si>
    <t xml:space="preserve">Budget Energy Ltd </t>
  </si>
  <si>
    <t>Energia Customer Solutions NI Ltd</t>
  </si>
  <si>
    <t>Go Power (LCC Power Ltd)</t>
  </si>
  <si>
    <t>Power NI (NIE Energy LTD)</t>
  </si>
  <si>
    <t>Compliance Period (CP) / Scheme Year</t>
  </si>
  <si>
    <t>No. of Bioliquid ROCs submitted by suppliers which are exempt from the 4% cap</t>
  </si>
  <si>
    <t>No. of Bioliquid ROCs submitted by suppliers which are included in the 4% cap</t>
  </si>
  <si>
    <t>Total qualifying and non-qualifying Bioliquid ROCs presented</t>
  </si>
  <si>
    <t>CP12 – 2013-14</t>
  </si>
  <si>
    <t>CP13 – 2014-15</t>
  </si>
  <si>
    <t>CP14 – 2015-16</t>
  </si>
  <si>
    <t>CP15 – 2016-17</t>
  </si>
  <si>
    <t>CP16 – 2017-18</t>
  </si>
  <si>
    <t>CP17 - 2018-19</t>
  </si>
  <si>
    <t>CP18 - 2019-20</t>
  </si>
  <si>
    <t>CP19 - 2020-21</t>
  </si>
  <si>
    <t>CP20 - 2021-22</t>
  </si>
  <si>
    <t>Supplier Group</t>
  </si>
  <si>
    <t>Budget Energy Limited</t>
  </si>
  <si>
    <t>Appendix 2: Mutualisation payments</t>
  </si>
  <si>
    <t>Amount due</t>
  </si>
  <si>
    <t xml:space="preserve">2018-19 Q1
Payments received </t>
  </si>
  <si>
    <t xml:space="preserve">2018-19 Q2
Payments received </t>
  </si>
  <si>
    <t xml:space="preserve">2018-19 Q3
Payments received </t>
  </si>
  <si>
    <t xml:space="preserve">2018-19 Q4
Payments received </t>
  </si>
  <si>
    <t>2018-19
Total received</t>
  </si>
  <si>
    <t>Ampoweruk Ltd</t>
  </si>
  <si>
    <t xml:space="preserve">Avid Energy Ltd </t>
  </si>
  <si>
    <t>Axis Telecom Ltd</t>
  </si>
  <si>
    <t>Breeze Energy Supply Ltd</t>
  </si>
  <si>
    <t>Bristol Energy Technology &amp; Services (Supply) Ltd</t>
  </si>
  <si>
    <t>Bruntwood Energy Services Ltd</t>
  </si>
  <si>
    <t>Co-Operative Energy Ltd</t>
  </si>
  <si>
    <t>Daisy Energy Supply Ltd</t>
  </si>
  <si>
    <t xml:space="preserve">Delta Gas and Power Ltd </t>
  </si>
  <si>
    <t>Dual Energy Direct Ltd</t>
  </si>
  <si>
    <t>E.ON Energy Solutions Ltd</t>
  </si>
  <si>
    <t>Eddington Energy Supply Ltd</t>
  </si>
  <si>
    <t>EDF Energy Customers Plc</t>
  </si>
  <si>
    <t xml:space="preserve">Edgware Energy Ltd </t>
  </si>
  <si>
    <t>Effortless Energy Ltd.</t>
  </si>
  <si>
    <t>Electroroute Energy Ltd</t>
  </si>
  <si>
    <t>Enstroga Ltd</t>
  </si>
  <si>
    <t>Flow Energy Ltd</t>
  </si>
  <si>
    <t>Gas and Power Ltd</t>
  </si>
  <si>
    <t>Gazprom Marketing &amp; Trading Retail Ltd</t>
  </si>
  <si>
    <t>Greater London Authority</t>
  </si>
  <si>
    <t>Green Network Energy Ltd</t>
  </si>
  <si>
    <t>Hartree Partners Supply (UK) Ltd</t>
  </si>
  <si>
    <t>Haven Power Ltd</t>
  </si>
  <si>
    <t>Hudson Energy Supply UK Ltd</t>
  </si>
  <si>
    <t>I Supply Energy Ltd</t>
  </si>
  <si>
    <t xml:space="preserve">Maxen Power Supply Ltd </t>
  </si>
  <si>
    <t>Npower Direct Ltd</t>
  </si>
  <si>
    <t>Npower Ltd</t>
  </si>
  <si>
    <t>Npower Northern Supply Ltd</t>
  </si>
  <si>
    <t>Opus Energy (Corporate) Ltd</t>
  </si>
  <si>
    <t xml:space="preserve">Orbit Energy Ltd </t>
  </si>
  <si>
    <t>Planet 9 Energy Ltd</t>
  </si>
  <si>
    <t>Power4All Ltd</t>
  </si>
  <si>
    <t>Robin Hood Energy Ltd</t>
  </si>
  <si>
    <t xml:space="preserve">Shell Energy Supply UK Ltd. </t>
  </si>
  <si>
    <t xml:space="preserve">Simplicity Energy Ltd </t>
  </si>
  <si>
    <t>So Energy Trading Ltd</t>
  </si>
  <si>
    <t>Social Energy Supply Ltd</t>
  </si>
  <si>
    <t>SSE Electricity Ltd</t>
  </si>
  <si>
    <t>The Renewable Energy Company Ltd</t>
  </si>
  <si>
    <t>Together Energy Supply Ltd</t>
  </si>
  <si>
    <t>Tonik Energy Ltd</t>
  </si>
  <si>
    <t>Total Gas &amp; Power Ltd</t>
  </si>
  <si>
    <t>Tradelink Solutions Ltd</t>
  </si>
  <si>
    <t xml:space="preserve">Utilita Energy Ltd </t>
  </si>
  <si>
    <t>Vattenfall Energy Trading GmbH</t>
  </si>
  <si>
    <t>Totals</t>
  </si>
  <si>
    <t>* Where a supplier’s licence has been revoked with payments due, we will seek to make a claim with the relevant administrators for the outstanding balances. Any suppliers which are active and fail to pay by the relevant deadline are referred to our Enforcement team for consideration. Any suppliers that have overpaid are refunded.</t>
  </si>
  <si>
    <t>2019-20 Q1 Payment received</t>
  </si>
  <si>
    <t>2019-20 Q2 Payment received</t>
  </si>
  <si>
    <t>2019-20 Q3 Payment received</t>
  </si>
  <si>
    <t>2019-20 Q4 Payment received</t>
  </si>
  <si>
    <t>2019-20 Total received</t>
  </si>
  <si>
    <t>Alabama Energy Ltd</t>
  </si>
  <si>
    <t>Blue Green Energy</t>
  </si>
  <si>
    <t xml:space="preserve">Bristol Energy </t>
  </si>
  <si>
    <t>Dirac Energy Supply Ltd</t>
  </si>
  <si>
    <t>ElectroRoute Energy Ltd</t>
  </si>
  <si>
    <t xml:space="preserve">Enstroga Ltd </t>
  </si>
  <si>
    <t>Green Energy Supply Ltd</t>
  </si>
  <si>
    <t>Hawking Energy Supply Ltd</t>
  </si>
  <si>
    <t>Marigold Energy Supply Ltd</t>
  </si>
  <si>
    <t>Mississippi Energy Ltd</t>
  </si>
  <si>
    <t>MVV Environment Services  Ltd</t>
  </si>
  <si>
    <t>NPower Yorkshire Supply Ltd</t>
  </si>
  <si>
    <t>Oreba Energy Supply Ltd</t>
  </si>
  <si>
    <t>Renewable Energy Company Ltd</t>
  </si>
  <si>
    <t>Rose Energy Supply Ltd</t>
  </si>
  <si>
    <t>Simplicity Energy Ltd</t>
  </si>
  <si>
    <t>South Wales Electricity Ltd</t>
  </si>
  <si>
    <t>Spalt Energy Ltd</t>
  </si>
  <si>
    <t xml:space="preserve">Supply Energy Ltd </t>
  </si>
  <si>
    <t xml:space="preserve">Symbio Energy </t>
  </si>
  <si>
    <t>Thistle Energy Supply Ltd</t>
  </si>
  <si>
    <t>Tillicum Energy Ltd</t>
  </si>
  <si>
    <t>Washington Energy Ltd</t>
  </si>
  <si>
    <t>Green Energy (UK) Plc</t>
  </si>
  <si>
    <t>2018-19 Q1
Redistributions</t>
  </si>
  <si>
    <t>2018-19 Q2
Redistributions</t>
  </si>
  <si>
    <t>2018-19 Q3
Redistributions</t>
  </si>
  <si>
    <t>2018-19 Q4
Redistributions</t>
  </si>
  <si>
    <t>2018-19
Total redistributed</t>
  </si>
  <si>
    <t xml:space="preserve">Electric Ireland </t>
  </si>
  <si>
    <t>Power NI</t>
  </si>
  <si>
    <t xml:space="preserve">SSE Airtricity Energy Supply Ltd </t>
  </si>
  <si>
    <t>2019-20 Q1 Redistributions</t>
  </si>
  <si>
    <t>2019-20 Q2 Redistributions</t>
  </si>
  <si>
    <t>2019-20 Q3 Redistributions</t>
  </si>
  <si>
    <t>2019-20 Q4 Redistributions</t>
  </si>
  <si>
    <t>2019-20 Total redistributed</t>
  </si>
  <si>
    <t>3T Power Ltd</t>
  </si>
  <si>
    <t xml:space="preserve">Click Energy </t>
  </si>
  <si>
    <t>Saphir Energy Ltd</t>
  </si>
  <si>
    <t xml:space="preserve">Go Power </t>
  </si>
  <si>
    <t>Power NI Energy Ltd</t>
  </si>
  <si>
    <t>Figure A1.3: Compliance by licensee* with an obligation in Scotland</t>
  </si>
  <si>
    <t xml:space="preserve">Figure A1.4: Compliance by licensee* with the RO (Northern Ireland) </t>
  </si>
  <si>
    <t>Figure A1.5: Summary of qualifying and non-qualifying bioliquid ROCs presented by suppliers towards their obligations since SY12</t>
  </si>
  <si>
    <t>Figure A1.6: Suppliers with an obligation who did not meet the 1 June 2022 deadline to submit estimate supply volumes</t>
  </si>
  <si>
    <t>Figure A1.7: Suppliers with an obligation who did not meet the 1 July 2022 deadline to submit final supply volumes</t>
  </si>
  <si>
    <t>Figure A2.1: RO mutualisation payments received* SY17 (2018-19)</t>
  </si>
  <si>
    <t>Figure A2.3: RO mutualisation payments received* SY18 (2019-20)</t>
  </si>
  <si>
    <t>Figure A2.5: RO mutualisation payment redistribution SY17</t>
  </si>
  <si>
    <t>Figure A2.6: ROS mutualisation payment redistribution SY17</t>
  </si>
  <si>
    <t>Figure A2.7: RO mutualisation payment redistribution SY18</t>
  </si>
  <si>
    <t>Figure A2.8: ROS mutualisation payment redistribution SY18</t>
  </si>
  <si>
    <t>Figure A3.1 - Determination of ROC recycle value since SY9</t>
  </si>
  <si>
    <t>Figure A1.1: Summary of compliance by supplier group in SY19 (all jurisdictions)</t>
  </si>
  <si>
    <t>Figure A1.2: Compliance by licensee with an obligation in England &amp; Wales</t>
  </si>
  <si>
    <t>Figure A1.3: Compliance by licensee with an obligation in Scotland</t>
  </si>
  <si>
    <t xml:space="preserve">Figure A1.4: Compliance by licensee with the RO (Northern Ireland) </t>
  </si>
  <si>
    <t>Figures A1.6 &amp; A1.7: Suppliers that missed supply volume deadlines</t>
  </si>
  <si>
    <t>Figure A2.1: RO mutualisation payments received SY17 (2018-19)</t>
  </si>
  <si>
    <t xml:space="preserve">Figure A2.2: ROS mutualisation payments received SY17 </t>
  </si>
  <si>
    <t>Figure A2.3: RO mutualisation payments received SY18 (2019-20)</t>
  </si>
  <si>
    <t>Figure A2.4: ROS mutualisation payments received SY18</t>
  </si>
  <si>
    <t>Figure A3.1: Determination of ROC recycle value since SY9</t>
  </si>
  <si>
    <t>Figure A1.1: Summary of compliance by supplier group in SY20 (all jurisdictions)</t>
  </si>
  <si>
    <t>Supplier group</t>
  </si>
  <si>
    <t>Total Obligation (ROCs)</t>
  </si>
  <si>
    <t>Total payments made</t>
  </si>
  <si>
    <t>Total Redistributions</t>
  </si>
  <si>
    <t xml:space="preserve">BGI trading Ltd </t>
  </si>
  <si>
    <t>Cilleni Energy Supply Ltd</t>
  </si>
  <si>
    <t xml:space="preserve">Conrad Energy (Holdings) Ltd </t>
  </si>
  <si>
    <t xml:space="preserve">Delta Gas And Electricity </t>
  </si>
  <si>
    <t>Dodo Energy Ltd</t>
  </si>
  <si>
    <t>Dyce Energy Ltd</t>
  </si>
  <si>
    <t>Equinicity Ltd</t>
  </si>
  <si>
    <t>HARTREE PARTNERS SUPPLY (UK) Ltd</t>
  </si>
  <si>
    <t>Npower Yorkshire  Ltd</t>
  </si>
  <si>
    <t>Opus Energy Group Ltd</t>
  </si>
  <si>
    <t>P3P ENERGY SUPPLY Ltd</t>
  </si>
  <si>
    <t xml:space="preserve">Power NI (NIE Energy Ltd) </t>
  </si>
  <si>
    <t>Verastar Ltd</t>
  </si>
  <si>
    <t>SmartestEnergy Business Ltd</t>
  </si>
  <si>
    <t>Tradelink Solutions LTD</t>
  </si>
  <si>
    <t>Zog Energy Ltd</t>
  </si>
  <si>
    <t>Figure A1.2: Compliance by licensee* with an obligation in England &amp; Wales</t>
  </si>
  <si>
    <t>50%/60%**</t>
  </si>
  <si>
    <t>which is an increase of 8.99% when compared to SY19.</t>
  </si>
  <si>
    <t>In the annual report and this dataset we often refer to Scheme Years (SY). The table below provides information on the period covered by each RO scheme year.</t>
  </si>
  <si>
    <t>Period</t>
  </si>
  <si>
    <t>1 April 2021 to 31 March 2022</t>
  </si>
  <si>
    <t>1 April 2002 to 31 March 2003</t>
  </si>
  <si>
    <t>1 April 2003 to 31 March 2004</t>
  </si>
  <si>
    <t>1 April 2004 to 31 March 2005</t>
  </si>
  <si>
    <t>1 April 2005 to 31 March 2006</t>
  </si>
  <si>
    <t>1 April 2006 to 31 March 2007</t>
  </si>
  <si>
    <t>1 April 2007 to 31 March 2008</t>
  </si>
  <si>
    <t>1 April 2008 to 31 March 2009</t>
  </si>
  <si>
    <t>1 April 2009 to 31 March 2010</t>
  </si>
  <si>
    <t>1 April 2010 to 31 March 2011</t>
  </si>
  <si>
    <t>1 April 2011 to 31 March 2012</t>
  </si>
  <si>
    <t>1 April 2012 to 31 March 2013</t>
  </si>
  <si>
    <t>1 April 2013 to 31 March 2014</t>
  </si>
  <si>
    <t>1 April 2014 to 31 March 2015</t>
  </si>
  <si>
    <t>1 April 2015 to 31 March 2016</t>
  </si>
  <si>
    <t>1 April 2016 to 31 March 2017</t>
  </si>
  <si>
    <t>1 April 2017 to 31 March 2018</t>
  </si>
  <si>
    <t>1 April 2018 to 31 March 2019</t>
  </si>
  <si>
    <t>1 April 2019 to 31 March 2020</t>
  </si>
  <si>
    <t>1 April 2020 to 31 March 2021</t>
  </si>
  <si>
    <t>RO scheme years</t>
  </si>
  <si>
    <t>RO scheme year</t>
  </si>
  <si>
    <t>Information on scheme years</t>
  </si>
  <si>
    <t>This workbook is intended to be read in conjunction with the information presented in the Annual Report published on our website.</t>
  </si>
  <si>
    <t>England
Capacity (MW)</t>
  </si>
  <si>
    <t>Scotland
Capacity (MW)</t>
  </si>
  <si>
    <t>Wales
Capacity (MW)</t>
  </si>
  <si>
    <t>Northern Ireland
Capacity (MW)</t>
  </si>
  <si>
    <t>Total
Capacity (MW)</t>
  </si>
  <si>
    <t>Generation Technology</t>
  </si>
  <si>
    <t>England
Stations</t>
  </si>
  <si>
    <t>Scotland
Stations</t>
  </si>
  <si>
    <t>Wales
Stations</t>
  </si>
  <si>
    <t>Northern Ireland
Stations</t>
  </si>
  <si>
    <t>Total
Stations</t>
  </si>
  <si>
    <t xml:space="preserve">Whilst most capacity installed in England is for fuelled, offshore wind and solar PV technologies, in the other countries onshore wind is the technology type with the most deployed capacity. </t>
  </si>
  <si>
    <t>Two pie charts presenting the percentage split between micro-NIRO and non-micro-NIRO (a) accredited stations, and (b) installed capacity.</t>
  </si>
  <si>
    <t xml:space="preserve">While micro stations make up 22,684 (85.2%) of the 26,609 accredited stations, they only provide 122 MW or 0.3% of installed capacity. </t>
  </si>
  <si>
    <t>The combined capacity of non-micro-NIRO stations is 35,273 MW.</t>
  </si>
  <si>
    <t>Clustered column chart providing a snapshot of the capacity accredited under the scheme (excluding micro-NIRO) and the corresponding number of stations.</t>
  </si>
  <si>
    <t xml:space="preserve">Onshore wind has the most capacity (12,225 MW) and number of stations (1,405) giving an average capacity of 8.70 MW. </t>
  </si>
  <si>
    <t>Offshore wind, which has a total of 6,565 MW and only 36 stations, has a much larger average capacity of 182.35 MW. Fuelled and solar PV stations also have relatively large average capacities – 13 MW and 6.30 MW respectively.</t>
  </si>
  <si>
    <t xml:space="preserve">The number of accredited stations grew by eight in NI, two in England and one in Wales, whereas in Scotland the total reduced by one. </t>
  </si>
  <si>
    <t>Installed capacity increased by 10.9 MW in England, 8.2 MW in Scotland and 2.2 MW in NI, whereas it reduced by 2.5 MW in Wales.</t>
  </si>
  <si>
    <t>Of note, the number of fuelled stations increased by 10 and the installed capacity increased by 31.0 MW. Onshore and offshore wind also saw installed capacity increase by 8.6 MW and 6.5 MW respectively.</t>
  </si>
  <si>
    <t>Smaller changes occurred for the hydro, sewage gas and tidal stream technology types.</t>
  </si>
  <si>
    <t>However, onshore wind increased by four stations whereas the number of accredited offshore stations remained the same.</t>
  </si>
  <si>
    <t>Landfill gas and solar PV saw relatively significant reductions in capacity (21.5 MW and 6.7 MW) but modest reductions in the total number of stations (two and one respectively).</t>
  </si>
  <si>
    <t>Figure 3.3: Renewable generation (MWh) by technology and country in SY20</t>
  </si>
  <si>
    <t>ROCs issued
England</t>
  </si>
  <si>
    <t>RO generation (MWh)
England</t>
  </si>
  <si>
    <t>ROCs issued
Scotland</t>
  </si>
  <si>
    <t>ROCs issued
Wales</t>
  </si>
  <si>
    <t>ROCs issued
Northern Ireland</t>
  </si>
  <si>
    <t>RO generation (MWh)
Scotland</t>
  </si>
  <si>
    <t>RO generation (MWh)
Wales</t>
  </si>
  <si>
    <t>RO generation (MWh)
Northern Ireland</t>
  </si>
  <si>
    <t>Total generation (TWh)</t>
  </si>
  <si>
    <t>Total generation (MWh)</t>
  </si>
  <si>
    <t>ROCs issued
Fuelled</t>
  </si>
  <si>
    <t>ROCs issued
Hydro</t>
  </si>
  <si>
    <t>ROCs issued
Landfill gas</t>
  </si>
  <si>
    <t>ROCs issued
Offshore wind</t>
  </si>
  <si>
    <t>ROCs issued
Onshore wind</t>
  </si>
  <si>
    <t>ROCs issued
Sewage gas</t>
  </si>
  <si>
    <t>ROCs issued
Solar PV</t>
  </si>
  <si>
    <t>ROCs issued
Tidal power</t>
  </si>
  <si>
    <t>ROCs issued
Wave power</t>
  </si>
  <si>
    <t>RO generation (MWh)
Fuelled</t>
  </si>
  <si>
    <t>RO generation (MWh)
Hydro</t>
  </si>
  <si>
    <t>RO generation (MWh)
Landfill gas</t>
  </si>
  <si>
    <t>RO generation (MWh)
Offshore wind</t>
  </si>
  <si>
    <t>RO generation (MWh)
Onshore wind</t>
  </si>
  <si>
    <t>RO generation (MWh)
Tidal power</t>
  </si>
  <si>
    <t>RO generation (MWh)
Wave power</t>
  </si>
  <si>
    <t>RO generation (MWh)
Solar PV</t>
  </si>
  <si>
    <t>RO generation (MWh)
Sewage gas</t>
  </si>
  <si>
    <t>*** Solid biomass and biogas stations with a TIC less than 1MW can report 'unknown' as ROC issue is not linked to the sustainability criteria.</t>
  </si>
  <si>
    <t>* The number of consignments reported varies between stations. Where we refer to a consignment in the context of stations greater than or equal to 1MW, this refers to a single consignment submission for one month. For stations less than 1MW, this is just reported once per year.</t>
  </si>
  <si>
    <t>Bioliquid Stations 
(% savings)</t>
  </si>
  <si>
    <t>AD Stations
(gGHG/MJ)</t>
  </si>
  <si>
    <t>*The information provided is for audits taking place in 2022-23 (SY21 audit programme) but looking at supplier activity in relation to 2021-22 (SY20 compliance period). The scheme years shown reflect the compliance period.</t>
  </si>
  <si>
    <t>Total %</t>
  </si>
  <si>
    <t>Finding</t>
  </si>
  <si>
    <t xml:space="preserve">Detected error </t>
  </si>
  <si>
    <t xml:space="preserve">Prevented error </t>
  </si>
  <si>
    <t>Total error protected</t>
  </si>
  <si>
    <t xml:space="preserve">Error as % of administration costs </t>
  </si>
  <si>
    <t xml:space="preserve">* The name of each Licensee in Tables A1.2 to A1.4 refers to a Licence group that is owned by its parent company (Supplier Group). </t>
  </si>
  <si>
    <t xml:space="preserve">For a complete list of supplier groups and their licences, 
please contact: REcompliance@ofgem.gov.uk </t>
  </si>
  <si>
    <t xml:space="preserve">* Where a supplier’s licence has been revoked with payments due, we will seek to make a claim with the relevant administrators for the outstanding balances. </t>
  </si>
  <si>
    <t>Any suppliers which are active and fail to pay by the relevant deadline are referred to our Enforcement team for consideration. Any suppliers that have overpaid are refunded.</t>
  </si>
  <si>
    <t>Figure A2.2: ROS mutualisation payments received* SY17 (2018-19)</t>
  </si>
  <si>
    <t>Figure A2.4: ROS mutualisation payments received* SY18 (2019-20)</t>
  </si>
  <si>
    <t>Figure A2.5: RO mutualisation payment redistribution SY17 (2018-19)</t>
  </si>
  <si>
    <t>Figure A2.6: ROS mutualisation payment redistribution SY17 (2018-19)</t>
  </si>
  <si>
    <t>Figure A2.7: RO mutualisation payment redistribution SY18 (2019-20)</t>
  </si>
  <si>
    <t>Figure A2.8: ROS mutualisation payment redistribution SY18 (2019-20)</t>
  </si>
  <si>
    <t>Appendix 3: ROC recycle value</t>
  </si>
  <si>
    <t>Criteria met?</t>
  </si>
  <si>
    <r>
      <rPr>
        <b/>
        <sz val="10"/>
        <color rgb="FFFFFFFF"/>
        <rFont val="Verdana"/>
        <family val="2"/>
      </rPr>
      <t>Gasification stations</t>
    </r>
    <r>
      <rPr>
        <sz val="10"/>
        <color rgb="FFFFFFFF"/>
        <rFont val="Verdana"/>
        <family val="2"/>
      </rPr>
      <t xml:space="preserve">
&lt;1MW</t>
    </r>
  </si>
  <si>
    <r>
      <rPr>
        <b/>
        <sz val="10"/>
        <color rgb="FFFFFFFF"/>
        <rFont val="Verdana"/>
        <family val="2"/>
      </rPr>
      <t>Gasification stations</t>
    </r>
    <r>
      <rPr>
        <sz val="10"/>
        <color rgb="FFFFFFFF"/>
        <rFont val="Verdana"/>
        <family val="2"/>
      </rPr>
      <t xml:space="preserve">
≥1MW</t>
    </r>
  </si>
  <si>
    <r>
      <rPr>
        <b/>
        <sz val="10"/>
        <color rgb="FFFFFFFF"/>
        <rFont val="Verdana"/>
        <family val="2"/>
      </rPr>
      <t>AD stations</t>
    </r>
    <r>
      <rPr>
        <sz val="10"/>
        <color rgb="FFFFFFFF"/>
        <rFont val="Verdana"/>
        <family val="2"/>
      </rPr>
      <t xml:space="preserve">
&lt;1MW</t>
    </r>
  </si>
  <si>
    <r>
      <rPr>
        <b/>
        <sz val="10"/>
        <color rgb="FFFFFFFF"/>
        <rFont val="Verdana"/>
        <family val="2"/>
      </rPr>
      <t>AD stations</t>
    </r>
    <r>
      <rPr>
        <sz val="10"/>
        <color rgb="FFFFFFFF"/>
        <rFont val="Verdana"/>
        <family val="2"/>
      </rPr>
      <t xml:space="preserve">
≥1MW</t>
    </r>
  </si>
  <si>
    <r>
      <rPr>
        <b/>
        <sz val="10"/>
        <color rgb="FFFFFFFF"/>
        <rFont val="Verdana"/>
        <family val="2"/>
      </rPr>
      <t>Solid biomass stations</t>
    </r>
    <r>
      <rPr>
        <sz val="10"/>
        <color rgb="FFFFFFFF"/>
        <rFont val="Verdana"/>
        <family val="2"/>
      </rPr>
      <t xml:space="preserve">
&lt;1MW</t>
    </r>
  </si>
  <si>
    <r>
      <rPr>
        <b/>
        <sz val="10"/>
        <color rgb="FFFFFFFF"/>
        <rFont val="Verdana"/>
        <family val="2"/>
      </rPr>
      <t>Solid biomass stations</t>
    </r>
    <r>
      <rPr>
        <sz val="10"/>
        <color rgb="FFFFFFFF"/>
        <rFont val="Verdana"/>
        <family val="2"/>
      </rPr>
      <t xml:space="preserve">
≥1MW</t>
    </r>
  </si>
  <si>
    <r>
      <rPr>
        <b/>
        <sz val="10"/>
        <color rgb="FFFFFFFF"/>
        <rFont val="Verdana"/>
        <family val="2"/>
      </rPr>
      <t>Bioliquid stations</t>
    </r>
    <r>
      <rPr>
        <sz val="10"/>
        <color rgb="FFFFFFFF"/>
        <rFont val="Verdana"/>
        <family val="2"/>
      </rPr>
      <t xml:space="preserve">
All</t>
    </r>
  </si>
  <si>
    <t xml:space="preserve">Combined column and line chart showing ROCs issued against the UK obligation and the associated renewable electricity generation since SY6. </t>
  </si>
  <si>
    <t>With one exception (SY15), the number of ROCs issued and renewable generation grew until SY18, since when it started to decrease.</t>
  </si>
  <si>
    <t xml:space="preserve">Combined column and line charts showing the number of ROCs issued and renewable generation by country. </t>
  </si>
  <si>
    <t>Fluctuation can be observed in the values, however, in each country, with the exception of Scotland, there was a fall in the number of ROCs issued in SY20 compared to the previous scheme year.</t>
  </si>
  <si>
    <t xml:space="preserve">Renewable generation decreased in each country in SY20. In SY20, the average number of ROCs issued per MWh was 1.35 in the UK (1.43 ROCs/MWh in England, 1.09 ROCs/MWh in Scotland, 1.37 ROCs/ MWh in Wales, and 1.66 ROCs/MWh in Northern Ireland). </t>
  </si>
  <si>
    <t>Combined column and line charts showing the number of ROCs issued and renewable generation by generation technology.</t>
  </si>
  <si>
    <t xml:space="preserve">The number of ROCs issued and the amount of renewable electricity generated over time, varies between each technology type. </t>
  </si>
  <si>
    <t xml:space="preserve">However, apart from fuelled, all technology types observed a decrease in the number of ROCs issued and renewable generation since SY18. </t>
  </si>
  <si>
    <t xml:space="preserve">In SY20, the average ROCs issued per MWh was highest with tidal power at 5 ROCs/MWh. 1.90 ROCs/MWh were issued for offshore wind, 1.46 ROCs/MWh for Solar PV, 1.30 ROCs/MWh for fuelled and 1.01 ROCs/MWh for hydro generating stations. </t>
  </si>
  <si>
    <t>The other technology types were issued with an average of less than 1 ROC/MWh.</t>
  </si>
  <si>
    <t>* For solid biomass and biogas stations, the GHG criteria can be met in one of two ways. Either all individual consignment emissions are less than the threshold target or an annual average for a station is used.</t>
  </si>
  <si>
    <t>For an annual average to be used all individual consignment GHG emissions must be less than or equal to the threshold ceiling and that in an obligation year, the average GHG emissions from all consignments are less than or equal to the threshold target.</t>
  </si>
  <si>
    <t>** From 1 January 2018, any consignment of bioliquid produced by an installation that first started producing liquid fuel from biomaterial before 6 October 2015 is currently required to meet the GHG threshold of 50%.</t>
  </si>
  <si>
    <t>Any consignment of bioliquid produced by an installation that first started producing liquid fuel from biomaterial on or after 6 October 2015 is currently required to meet a GHG threshold of 60%.</t>
  </si>
  <si>
    <t>The remaining gas burnt was derived from ‘wood residue’, ‘wood product’ and ‘forestry residues’.</t>
  </si>
  <si>
    <t>Pie chart presenting the proportion of feedstock types used in gasification stations. 88.58% of syngas burnt was derived from ‘waste wood’,</t>
  </si>
  <si>
    <t>The remaining 23.02% of gas burnt was derived from ‘crops’, ‘brewery and distilleries waste’ and ‘other’ sources.</t>
  </si>
  <si>
    <t>The ‘other’ consignments consist of municipal waste, biodegradable waste, blood &amp; viscera, dissolved air flotation (DAF) sludge/wastewater, glycerol, fishery wastes, tallow, and fats &amp; oils.</t>
  </si>
  <si>
    <t>Pie chart presenting the proportion of feedstock types used in anaerobic digestion stations.</t>
  </si>
  <si>
    <t>33.81% of the gas burnt was derived from ‘silage’, 32.71% from ‘food, garden and plant waste’, and a further 10.46% from ‘manures and slurries’.</t>
  </si>
  <si>
    <t xml:space="preserve">Pie chart presenting the proportion of feedstock types burnt in bioliquid stations. </t>
  </si>
  <si>
    <t>‘Digestate’ made up 42.09% of this biomass; ‘food, garden and plant waste’ made up 24.13%, and tallow 14.84%. ‘Fats and oils’ and ‘other’ complete the remaining proportion (18.94%).</t>
  </si>
  <si>
    <t>The ‘other’ consignments consist of blood and viscera, dissolved air flotation (DAF) sludge/wastewater, and dairy waste.</t>
  </si>
  <si>
    <t>Compared with SY19 there has been a decrease in the proportion of ‘digestate’ and an increase in the use of ‘blood and viscera’.</t>
  </si>
  <si>
    <t>Pie chart presenting the proportion of feedstock types burnt in direct combustion stations.</t>
  </si>
  <si>
    <t>Around 84.46% of solid biomass used in SY20 was of woody origin. The greatest contributions to this total were from ‘wood residues’ which make up 36.60%, followed by ‘forestry residues’ at 25.29%, ‘waste wood’ at 18.28% and ‘arboricultural residues’ at 4.29%.</t>
  </si>
  <si>
    <t>‘Crops’, ‘manures and slurries’, ‘other’ and ‘blood and viscera’ complete the remaining proportion. The ‘other’ feedstocks include wood products, DAF sludge/waste water, brewery and distillery waste, food, garden and plant waste, and dairy waste.</t>
  </si>
  <si>
    <t>32.30% of solid biomass burnt originated from overseas, 6.87% from the EU, making it the most diversely sourced fuel type.</t>
  </si>
  <si>
    <t xml:space="preserve">Clustered column chart showing the number of banked ROCs presented and ROCs issued but not presented since SY6. </t>
  </si>
  <si>
    <t>however, it fell for the first time to £5.7 billion in SY19. In SY20, the scheme value reached £6.4 billion.</t>
  </si>
  <si>
    <t>Line charts showing the value of support per MWh for each technology (in order: offshore wind, solar PV, fuelled, hydro, onshore wind, landfill gas, sewage gas) shown against the average since SY6.</t>
  </si>
  <si>
    <t xml:space="preserve">Offshore wind stations received significantly more support per MWh than the average. However, hydro, onshore wind, landfill gas and sewage gas received significantly less support than the average. </t>
  </si>
  <si>
    <t xml:space="preserve">This variation being due to the differences in ROC banding between the technology types. </t>
  </si>
  <si>
    <t xml:space="preserve">Column chart showing the total amount (in £ million) redistributed to suppliers since SY1. </t>
  </si>
  <si>
    <t xml:space="preserve">Of the four audits in SY20, two were rated ‘Good’, one ‘Satisfactory’ and one was rated ‘Weak’. There were no suppliers rated ‘Unsatisfactory’ during SY20. </t>
  </si>
  <si>
    <t xml:space="preserve">Out of the four suppliers audited for their SY19 performance, three received a ‘Good’ rating and one was rated ‘Satisfactory’. </t>
  </si>
  <si>
    <t>In the UK combined, 21.2% of the audits were rated ‘Satisfactory’, 54.5% ‘Weak’ and 24.2% ‘Unsatisfactory’. No audits were rated as ‘Good’.</t>
  </si>
  <si>
    <t xml:space="preserve">In each country, the largest proportion of ratings produced were ‘Weak’. </t>
  </si>
  <si>
    <t>The proportion of ‘Weak’ audit results in Wales and Northern Ireland, and the proportion of ‘Unsatisfactory’ audit results in England were higher compared to the combined UK results.</t>
  </si>
  <si>
    <t>Column charts showing the results of targeted audits by country.</t>
  </si>
  <si>
    <t>Column charts showing targeted audit ratings by technology (in order: fuelled, onshore wind, solar PV and sewage gas).</t>
  </si>
  <si>
    <t xml:space="preserve">The largest number of audits were conducted on Solar PV installations, with 51.6% of these rated ‘Weak’. </t>
  </si>
  <si>
    <t>The highest proportion of ‘Weak’ audit results occurred in relation to onshore wind at 72.7% and 40% of fuelled audits were rated as being unsatisfactory.</t>
  </si>
  <si>
    <t xml:space="preserve">In SY20, the proportion of ‘Weak’ and ‘Unsatisfactory’ audit ratings was almost 79%, an increase from 64% in SY19. No ‘Good’ ratings were given in SY20. </t>
  </si>
  <si>
    <t>‘Outstanding documents and information’ make up nearly half of all targeted audit findings, with a further 28.2% coming from discrepancies being found with the information provided in the accreditation application.</t>
  </si>
  <si>
    <t>Collectively these top five reasons account for 82% of all targeted audit findings.</t>
  </si>
  <si>
    <t xml:space="preserve">Column charts showing the statistical audit ratings by country. No audited generating stations were rated as being ‘Good’. </t>
  </si>
  <si>
    <t xml:space="preserve">Overall, across the UK ‘Satisfactory’ audits accounted for 14.0% of results, ‘Weak’ 75.5% and ‘Unsatisfactory’ 10.4%. </t>
  </si>
  <si>
    <t xml:space="preserve">Column charts showing the statistical audit ratings by technology (in order: fuelled, hydro, landfill gas, offshore wind, onshore wind, solar PV and sewage gas). </t>
  </si>
  <si>
    <t>The highest number of audits were conducted in relation to the onshore wind technology with 89.6% of the audits being rated as ‘Weak’ or 'Unsatisfactory'.</t>
  </si>
  <si>
    <t>The chart below shows the top six most common findings (as % of all findings) from the statistical audit programme.</t>
  </si>
  <si>
    <t>‘Outstanding documents and information’ make up 40%. Collectively the top six reasons shown account for 96.7% of all statistical audit findings.</t>
  </si>
  <si>
    <t xml:space="preserve">In SY20 our administration costs were £7.12 million but through our work we identified £76.07 million in prevented and detected error. </t>
  </si>
  <si>
    <t>As such, for SY20 the value of ROCs protected was more than ten times (1,069%) higher than our total scheme administration cost.</t>
  </si>
  <si>
    <t>% Weak &amp; Unsatisfactory</t>
  </si>
  <si>
    <t>Figure 5.3: Suppliers issued with Notices of Proposal to Make a Final Order</t>
  </si>
  <si>
    <t>SSE</t>
  </si>
  <si>
    <t>Drax</t>
  </si>
  <si>
    <t>Octopus</t>
  </si>
  <si>
    <t>followed by EDF (16.64%), British Gas (11.55%), Scottish Power (6.83%), OVO (5.28%), Total Gas &amp; Power (4.99%), SSE (4.77%), Drax (4.50%) and Octopus (4.26%).</t>
  </si>
  <si>
    <t xml:space="preserve">Renewables Obligation (RO) Annual Report Scheme Year 20 (2021-22) - Dataset </t>
  </si>
  <si>
    <t>Map of the United Kingdom with separate pie charts for each country presenting the capacity deployed by technology type.</t>
  </si>
  <si>
    <t>Suppliers with less 3% share of the UK obligation are grouped together under 'Other'.</t>
  </si>
  <si>
    <t>Amounts vary, with £813 million redistributed in SY20 being the second highest amount after SY17.</t>
  </si>
  <si>
    <t>The total amount redistributed in SY20 is £347 million higher than last year.</t>
  </si>
  <si>
    <t xml:space="preserve">66.6% of the audit results for sewage gas came back as ‘Satisfactory’, the highest proportion of any technology type. </t>
  </si>
  <si>
    <t>GB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</si>
</sst>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quot;£&quot;#,##0_);\(&quot;£&quot;#,##0\)"/>
    <numFmt numFmtId="165" formatCode="_(* #,##0.00_);_(* \(#,##0.00\);_(* &quot;-&quot;??_);_(@_)"/>
    <numFmt numFmtId="166" formatCode="_(&quot;£&quot;* #,##0.00_);_(&quot;£&quot;* \(#,##0.00\);_(&quot;£&quot;* &quot;-&quot;??_);_(@_)"/>
    <numFmt numFmtId="167" formatCode="&quot;£&quot;#,##0.00"/>
    <numFmt numFmtId="168" formatCode="0.0"/>
    <numFmt numFmtId="169" formatCode="_-* #,##0_-;\-* #,##0_-;_-* &quot;-&quot;??_-;_-@_-"/>
    <numFmt numFmtId="170" formatCode="_-* #,##0.000_-;\-* #,##0.000_-;_-* &quot;-&quot;??_-;_-@_-"/>
    <numFmt numFmtId="171" formatCode="_(* #,##0_);_(* \(#,##0\);_(* &quot;-&quot;??_);_(@_)"/>
    <numFmt numFmtId="172" formatCode="0.0%"/>
    <numFmt numFmtId="173" formatCode="\+#,##0.0\p\p;\-#,##0.0\p\p"/>
    <numFmt numFmtId="174" formatCode="\+#,##0.0%;\-#,##0.0%"/>
    <numFmt numFmtId="175" formatCode="&quot;£&quot;#,##0"/>
    <numFmt numFmtId="176" formatCode="#,##0_ ;\-#,##0\ "/>
    <numFmt numFmtId="177" formatCode="#,##0.0"/>
    <numFmt numFmtId="178" formatCode="#,#00%"/>
  </numFmts>
  <fonts count="47">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1"/>
      <color theme="1"/>
      <name val="Calibri"/>
      <family val="2"/>
      <scheme val="minor"/>
    </font>
    <font>
      <b/>
      <sz val="11"/>
      <color theme="1"/>
      <name val="Calibri"/>
      <family val="2"/>
      <scheme val="minor"/>
    </font>
    <font>
      <b/>
      <sz val="10"/>
      <color theme="1"/>
      <name val="Verdana"/>
      <family val="2"/>
    </font>
    <font>
      <sz val="10"/>
      <color theme="1"/>
      <name val="Verdana"/>
      <family val="2"/>
    </font>
    <font>
      <sz val="11"/>
      <name val="CG Omega"/>
      <family val="2"/>
    </font>
    <font>
      <sz val="12"/>
      <color theme="1"/>
      <name val="Arial Narrow"/>
      <family val="2"/>
    </font>
    <font>
      <b/>
      <sz val="14"/>
      <color theme="1"/>
      <name val="Verdana"/>
      <family val="2"/>
    </font>
    <font>
      <b/>
      <sz val="12"/>
      <color theme="1"/>
      <name val="Verdana"/>
      <family val="2"/>
    </font>
    <font>
      <sz val="11"/>
      <color theme="1"/>
      <name val="Verdana"/>
      <family val="2"/>
    </font>
    <font>
      <sz val="10"/>
      <color rgb="FF000000"/>
      <name val="Verdana"/>
      <family val="2"/>
    </font>
    <font>
      <b/>
      <sz val="10"/>
      <color theme="0"/>
      <name val="Verdana"/>
      <family val="2"/>
    </font>
    <font>
      <b/>
      <sz val="10"/>
      <color rgb="FFFF0000"/>
      <name val="Verdana"/>
      <family val="2"/>
    </font>
    <font>
      <b/>
      <sz val="10"/>
      <color rgb="FF000000"/>
      <name val="Verdana"/>
      <family val="2"/>
    </font>
    <font>
      <u/>
      <sz val="11"/>
      <color theme="10"/>
      <name val="Calibri"/>
      <family val="2"/>
      <scheme val="minor"/>
    </font>
    <font>
      <sz val="10"/>
      <color theme="0"/>
      <name val="Verdana"/>
      <family val="2"/>
    </font>
    <font>
      <sz val="10"/>
      <color theme="1"/>
      <name val="Calibri"/>
      <family val="2"/>
      <scheme val="minor"/>
    </font>
    <font>
      <u/>
      <sz val="10"/>
      <color theme="10"/>
      <name val="Verdana"/>
      <family val="2"/>
    </font>
    <font>
      <sz val="8"/>
      <color theme="1"/>
      <name val="Verdana"/>
      <family val="2"/>
    </font>
    <font>
      <b/>
      <sz val="11"/>
      <color rgb="FFFF0000"/>
      <name val="Calibri"/>
      <family val="2"/>
      <scheme val="minor"/>
    </font>
    <font>
      <b/>
      <sz val="8"/>
      <color rgb="FF000000"/>
      <name val="Verdana"/>
      <family val="2"/>
    </font>
    <font>
      <sz val="10"/>
      <color rgb="FFFFFFFF"/>
      <name val="Verdana"/>
      <family val="2"/>
    </font>
    <font>
      <sz val="8"/>
      <name val="Calibri"/>
      <family val="2"/>
      <scheme val="minor"/>
    </font>
    <font>
      <b/>
      <sz val="10"/>
      <color rgb="FFFFFFFF"/>
      <name val="Verdana"/>
      <family val="2"/>
    </font>
    <font>
      <vertAlign val="superscript"/>
      <sz val="10"/>
      <color theme="1"/>
      <name val="Verdana"/>
      <family val="2"/>
    </font>
    <font>
      <b/>
      <vertAlign val="superscript"/>
      <sz val="10"/>
      <color theme="0"/>
      <name val="Verdana"/>
      <family val="2"/>
    </font>
    <font>
      <sz val="10"/>
      <name val="Verdana"/>
      <family val="2"/>
    </font>
    <font>
      <sz val="7"/>
      <color rgb="FF242424"/>
      <name val="Segoe UI"/>
      <family val="2"/>
    </font>
    <font>
      <sz val="11"/>
      <color rgb="FFFF0000"/>
      <name val="Calibri"/>
      <family val="2"/>
      <scheme val="minor"/>
    </font>
    <font>
      <b/>
      <sz val="11"/>
      <name val="Verdana"/>
      <family val="2"/>
    </font>
    <font>
      <sz val="11"/>
      <color theme="1"/>
      <name val="Calibri"/>
      <family val="2"/>
    </font>
    <font>
      <i/>
      <sz val="10"/>
      <color theme="1"/>
      <name val="Verdana"/>
      <family val="2"/>
    </font>
    <font>
      <i/>
      <sz val="10"/>
      <color rgb="FF000000"/>
      <name val="Verdana"/>
      <family val="2"/>
    </font>
    <font>
      <b/>
      <sz val="12"/>
      <name val="Verdana"/>
      <family val="2"/>
    </font>
    <font>
      <b/>
      <sz val="11"/>
      <color theme="1"/>
      <name val="Verdana"/>
      <family val="2"/>
    </font>
    <font>
      <sz val="10"/>
      <color rgb="FFFF0000"/>
      <name val="Verdana"/>
      <family val="2"/>
    </font>
    <font>
      <b/>
      <sz val="10"/>
      <color rgb="FF262626"/>
      <name val="Verdana"/>
      <family val="2"/>
    </font>
  </fonts>
  <fills count="11">
    <fill>
      <patternFill patternType="none"/>
    </fill>
    <fill>
      <patternFill patternType="gray125"/>
    </fill>
    <fill>
      <patternFill patternType="solid">
        <fgColor theme="0"/>
        <bgColor indexed="64"/>
      </patternFill>
    </fill>
    <fill>
      <patternFill patternType="solid">
        <fgColor rgb="FF2363AF"/>
        <bgColor indexed="64"/>
      </patternFill>
    </fill>
    <fill>
      <patternFill patternType="solid">
        <fgColor rgb="FF2363AF"/>
        <bgColor rgb="FFED7D31"/>
      </patternFill>
    </fill>
    <fill>
      <patternFill patternType="solid">
        <fgColor rgb="FF2363AF"/>
        <bgColor rgb="FFDDEBF7"/>
      </patternFill>
    </fill>
    <fill>
      <patternFill patternType="solid">
        <fgColor rgb="FFFFFFFF"/>
        <bgColor indexed="64"/>
      </patternFill>
    </fill>
    <fill>
      <patternFill patternType="solid">
        <fgColor rgb="FF2363AF"/>
        <bgColor rgb="FF000000"/>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rgb="FFDDEBF7"/>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ck">
        <color auto="1"/>
      </left>
      <right style="thin">
        <color auto="1"/>
      </right>
      <top/>
      <bottom style="thin">
        <color indexed="64"/>
      </bottom>
      <diagonal/>
    </border>
  </borders>
  <cellStyleXfs count="16">
    <xf numFmtId="0" fontId="0" fillId="0" borderId="0"/>
    <xf numFmtId="0" fontId="10" fillId="0" borderId="0"/>
    <xf numFmtId="0" fontId="11" fillId="0" borderId="0"/>
    <xf numFmtId="0" fontId="10" fillId="0" borderId="0"/>
    <xf numFmtId="0" fontId="14" fillId="0" borderId="0"/>
    <xf numFmtId="0" fontId="15" fillId="0" borderId="0"/>
    <xf numFmtId="0" fontId="15" fillId="0" borderId="0"/>
    <xf numFmtId="0" fontId="15" fillId="0" borderId="0"/>
    <xf numFmtId="0" fontId="11" fillId="0" borderId="0"/>
    <xf numFmtId="0" fontId="16" fillId="0" borderId="0"/>
    <xf numFmtId="0" fontId="14" fillId="0" borderId="0"/>
    <xf numFmtId="0" fontId="14" fillId="0" borderId="0"/>
    <xf numFmtId="165" fontId="11" fillId="0" borderId="0" applyFon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cellStyleXfs>
  <cellXfs count="320">
    <xf numFmtId="0" fontId="0" fillId="0" borderId="0" xfId="0"/>
    <xf numFmtId="0" fontId="12" fillId="0" borderId="0" xfId="0" applyFont="1"/>
    <xf numFmtId="0" fontId="17" fillId="2" borderId="0" xfId="10" applyFont="1" applyFill="1"/>
    <xf numFmtId="0" fontId="17" fillId="2" borderId="0" xfId="10" applyFont="1" applyFill="1" applyAlignment="1">
      <alignment horizontal="left"/>
    </xf>
    <xf numFmtId="0" fontId="18" fillId="0" borderId="0" xfId="0" applyFont="1" applyAlignment="1">
      <alignment vertical="center"/>
    </xf>
    <xf numFmtId="0" fontId="19" fillId="0" borderId="0" xfId="0" applyFont="1"/>
    <xf numFmtId="0" fontId="18" fillId="2" borderId="0" xfId="10" applyFont="1" applyFill="1" applyAlignment="1">
      <alignment horizontal="left"/>
    </xf>
    <xf numFmtId="10" fontId="0" fillId="0" borderId="0" xfId="0" applyNumberFormat="1"/>
    <xf numFmtId="0" fontId="19" fillId="2" borderId="0" xfId="10" applyFont="1" applyFill="1" applyAlignment="1">
      <alignment horizontal="center"/>
    </xf>
    <xf numFmtId="0" fontId="22" fillId="0" borderId="0" xfId="0" applyFont="1"/>
    <xf numFmtId="0" fontId="13" fillId="2" borderId="1" xfId="11" applyFont="1" applyFill="1" applyBorder="1"/>
    <xf numFmtId="0" fontId="17" fillId="2" borderId="0" xfId="0" applyFont="1" applyFill="1"/>
    <xf numFmtId="0" fontId="13" fillId="0" borderId="0" xfId="0" applyFont="1" applyAlignment="1">
      <alignment vertical="center"/>
    </xf>
    <xf numFmtId="0" fontId="25" fillId="3" borderId="1" xfId="0" applyFont="1" applyFill="1" applyBorder="1"/>
    <xf numFmtId="170" fontId="0" fillId="0" borderId="0" xfId="0" applyNumberFormat="1"/>
    <xf numFmtId="0" fontId="26" fillId="0" borderId="0" xfId="0" applyFont="1"/>
    <xf numFmtId="0" fontId="27" fillId="0" borderId="0" xfId="15" applyFont="1" applyFill="1" applyBorder="1"/>
    <xf numFmtId="0" fontId="28" fillId="0" borderId="0" xfId="0" applyFont="1" applyAlignment="1">
      <alignment vertical="center"/>
    </xf>
    <xf numFmtId="0" fontId="28" fillId="0" borderId="0" xfId="0" applyFont="1"/>
    <xf numFmtId="0" fontId="24" fillId="0" borderId="0" xfId="15" applyAlignment="1">
      <alignment vertical="center"/>
    </xf>
    <xf numFmtId="167" fontId="0" fillId="0" borderId="0" xfId="0" applyNumberFormat="1"/>
    <xf numFmtId="0" fontId="29" fillId="0" borderId="0" xfId="0" applyFont="1"/>
    <xf numFmtId="0" fontId="30" fillId="0" borderId="0" xfId="0" applyFont="1"/>
    <xf numFmtId="0" fontId="20" fillId="0" borderId="0" xfId="0" applyFont="1" applyAlignment="1">
      <alignment vertical="center"/>
    </xf>
    <xf numFmtId="9" fontId="25" fillId="3" borderId="1" xfId="0" applyNumberFormat="1" applyFont="1" applyFill="1" applyBorder="1"/>
    <xf numFmtId="3" fontId="0" fillId="0" borderId="0" xfId="0" applyNumberFormat="1"/>
    <xf numFmtId="168" fontId="0" fillId="0" borderId="0" xfId="0" applyNumberFormat="1"/>
    <xf numFmtId="0" fontId="21" fillId="3" borderId="1" xfId="0" applyFont="1" applyFill="1" applyBorder="1"/>
    <xf numFmtId="0" fontId="27" fillId="0" borderId="0" xfId="15" applyFont="1" applyAlignment="1">
      <alignment vertical="center"/>
    </xf>
    <xf numFmtId="0" fontId="13" fillId="0" borderId="0" xfId="0" applyFont="1"/>
    <xf numFmtId="0" fontId="27" fillId="0" borderId="0" xfId="15" applyFont="1"/>
    <xf numFmtId="0" fontId="27" fillId="0" borderId="0" xfId="15" applyFont="1" applyFill="1"/>
    <xf numFmtId="0" fontId="13" fillId="2" borderId="0" xfId="0" applyFont="1" applyFill="1"/>
    <xf numFmtId="0" fontId="20" fillId="6" borderId="0" xfId="0" applyFont="1" applyFill="1" applyAlignment="1">
      <alignment vertical="center"/>
    </xf>
    <xf numFmtId="0" fontId="31" fillId="3" borderId="1" xfId="0" applyFont="1" applyFill="1" applyBorder="1" applyAlignment="1">
      <alignment vertical="center" wrapText="1"/>
    </xf>
    <xf numFmtId="0" fontId="31" fillId="3" borderId="1" xfId="0" applyFont="1" applyFill="1" applyBorder="1" applyAlignment="1">
      <alignment vertical="center"/>
    </xf>
    <xf numFmtId="0" fontId="33" fillId="3" borderId="1" xfId="0" applyFont="1" applyFill="1" applyBorder="1" applyAlignment="1">
      <alignment vertical="center"/>
    </xf>
    <xf numFmtId="0" fontId="33" fillId="3" borderId="1" xfId="0" applyFont="1" applyFill="1" applyBorder="1" applyAlignment="1">
      <alignment horizontal="right" vertical="center"/>
    </xf>
    <xf numFmtId="0" fontId="33" fillId="3" borderId="1" xfId="0" applyFont="1" applyFill="1" applyBorder="1" applyAlignment="1">
      <alignment horizontal="right" vertical="center" wrapText="1"/>
    </xf>
    <xf numFmtId="3" fontId="20" fillId="0" borderId="1" xfId="0" applyNumberFormat="1" applyFont="1" applyBorder="1" applyAlignment="1">
      <alignment horizontal="right" vertical="center"/>
    </xf>
    <xf numFmtId="0" fontId="20" fillId="0" borderId="1" xfId="0" applyFont="1" applyBorder="1" applyAlignment="1">
      <alignment horizontal="right" vertical="center"/>
    </xf>
    <xf numFmtId="3" fontId="20" fillId="0" borderId="1" xfId="0" applyNumberFormat="1" applyFont="1" applyBorder="1" applyAlignment="1">
      <alignment horizontal="right" vertical="center" wrapText="1"/>
    </xf>
    <xf numFmtId="0" fontId="33" fillId="3" borderId="6" xfId="0" applyFont="1" applyFill="1" applyBorder="1" applyAlignment="1">
      <alignment horizontal="right" vertical="center" wrapText="1"/>
    </xf>
    <xf numFmtId="0" fontId="20" fillId="0" borderId="0" xfId="0" applyFont="1" applyAlignment="1">
      <alignment horizontal="left" vertical="center"/>
    </xf>
    <xf numFmtId="0" fontId="20" fillId="0" borderId="1" xfId="0" applyFont="1" applyBorder="1" applyAlignment="1">
      <alignment horizontal="right" vertical="center" wrapText="1"/>
    </xf>
    <xf numFmtId="0" fontId="33" fillId="3" borderId="1" xfId="0" applyFont="1" applyFill="1" applyBorder="1" applyAlignment="1">
      <alignment horizontal="left" vertical="center"/>
    </xf>
    <xf numFmtId="0" fontId="33" fillId="4" borderId="1" xfId="0" applyFont="1" applyFill="1" applyBorder="1"/>
    <xf numFmtId="0" fontId="33" fillId="4" borderId="1" xfId="0" applyFont="1" applyFill="1" applyBorder="1" applyAlignment="1">
      <alignment horizontal="right"/>
    </xf>
    <xf numFmtId="0" fontId="20" fillId="0" borderId="5" xfId="0" applyFont="1" applyBorder="1" applyAlignment="1">
      <alignment horizontal="right" vertical="center"/>
    </xf>
    <xf numFmtId="0" fontId="20" fillId="0" borderId="5" xfId="0" applyFont="1" applyBorder="1" applyAlignment="1">
      <alignment horizontal="right" vertical="center" wrapText="1"/>
    </xf>
    <xf numFmtId="0" fontId="21" fillId="3" borderId="1" xfId="0" applyFont="1" applyFill="1" applyBorder="1" applyAlignment="1">
      <alignment horizontal="right"/>
    </xf>
    <xf numFmtId="0" fontId="31" fillId="3" borderId="6" xfId="0" applyFont="1" applyFill="1" applyBorder="1" applyAlignment="1">
      <alignment vertical="center" wrapText="1"/>
    </xf>
    <xf numFmtId="0" fontId="33" fillId="0" borderId="0" xfId="0" applyFont="1" applyAlignment="1">
      <alignment vertical="center"/>
    </xf>
    <xf numFmtId="0" fontId="31" fillId="0" borderId="0" xfId="0" applyFont="1" applyAlignment="1">
      <alignment horizontal="right" vertical="center"/>
    </xf>
    <xf numFmtId="0" fontId="25" fillId="3" borderId="1" xfId="0" applyFont="1" applyFill="1" applyBorder="1" applyAlignment="1">
      <alignment horizontal="right" vertical="center" wrapText="1"/>
    </xf>
    <xf numFmtId="0" fontId="33" fillId="3" borderId="1" xfId="0" applyFont="1" applyFill="1" applyBorder="1" applyAlignment="1">
      <alignment vertical="center" wrapText="1"/>
    </xf>
    <xf numFmtId="0" fontId="20" fillId="0" borderId="0" xfId="0" applyFont="1" applyAlignment="1">
      <alignment vertical="center" wrapText="1"/>
    </xf>
    <xf numFmtId="0" fontId="25" fillId="3" borderId="1" xfId="0" applyFont="1" applyFill="1" applyBorder="1" applyAlignment="1">
      <alignment vertical="center" wrapText="1"/>
    </xf>
    <xf numFmtId="0" fontId="21" fillId="3" borderId="1" xfId="0" applyFont="1" applyFill="1" applyBorder="1" applyAlignment="1">
      <alignment horizontal="right" wrapText="1"/>
    </xf>
    <xf numFmtId="0" fontId="36" fillId="0" borderId="1" xfId="0" applyFont="1" applyBorder="1"/>
    <xf numFmtId="175" fontId="36" fillId="0" borderId="1" xfId="13" applyNumberFormat="1" applyFont="1" applyFill="1" applyBorder="1"/>
    <xf numFmtId="3" fontId="21" fillId="3" borderId="1" xfId="0" applyNumberFormat="1" applyFont="1" applyFill="1" applyBorder="1"/>
    <xf numFmtId="0" fontId="20" fillId="0" borderId="0" xfId="0" applyFont="1" applyAlignment="1">
      <alignment horizontal="right" vertical="center" wrapText="1"/>
    </xf>
    <xf numFmtId="0" fontId="20" fillId="0" borderId="1" xfId="0" applyFont="1" applyBorder="1" applyAlignment="1">
      <alignment horizontal="right"/>
    </xf>
    <xf numFmtId="0" fontId="33" fillId="7" borderId="1" xfId="0" applyFont="1" applyFill="1" applyBorder="1"/>
    <xf numFmtId="0" fontId="20" fillId="0" borderId="1" xfId="0" applyFont="1" applyBorder="1" applyAlignment="1">
      <alignment vertical="center" wrapText="1"/>
    </xf>
    <xf numFmtId="0" fontId="21" fillId="5" borderId="1" xfId="0" applyFont="1" applyFill="1" applyBorder="1"/>
    <xf numFmtId="0" fontId="21" fillId="5" borderId="1" xfId="0" applyFont="1" applyFill="1" applyBorder="1" applyAlignment="1">
      <alignment horizontal="right"/>
    </xf>
    <xf numFmtId="0" fontId="25" fillId="3" borderId="1" xfId="0" applyFont="1" applyFill="1" applyBorder="1" applyAlignment="1">
      <alignment wrapText="1"/>
    </xf>
    <xf numFmtId="0" fontId="21" fillId="3" borderId="1" xfId="0" applyFont="1" applyFill="1" applyBorder="1" applyAlignment="1">
      <alignment vertical="center" wrapText="1"/>
    </xf>
    <xf numFmtId="168" fontId="25" fillId="3" borderId="1" xfId="0" applyNumberFormat="1" applyFont="1" applyFill="1" applyBorder="1" applyAlignment="1">
      <alignment horizontal="right" vertical="center" wrapText="1"/>
    </xf>
    <xf numFmtId="0" fontId="21" fillId="3" borderId="1" xfId="0" applyFont="1" applyFill="1" applyBorder="1" applyAlignment="1">
      <alignment horizontal="right" vertical="center" wrapText="1"/>
    </xf>
    <xf numFmtId="172" fontId="20" fillId="0" borderId="1" xfId="0" applyNumberFormat="1" applyFont="1" applyBorder="1" applyAlignment="1">
      <alignment vertical="center"/>
    </xf>
    <xf numFmtId="172" fontId="20" fillId="0" borderId="1" xfId="0" applyNumberFormat="1" applyFont="1" applyBorder="1" applyAlignment="1">
      <alignment horizontal="right" vertical="center" wrapText="1"/>
    </xf>
    <xf numFmtId="0" fontId="36" fillId="0" borderId="0" xfId="0" applyFont="1" applyAlignment="1">
      <alignment vertical="center"/>
    </xf>
    <xf numFmtId="0" fontId="36" fillId="0" borderId="0" xfId="0" applyFont="1"/>
    <xf numFmtId="0" fontId="20" fillId="0" borderId="1" xfId="0" applyFont="1" applyBorder="1" applyAlignment="1">
      <alignment vertical="center"/>
    </xf>
    <xf numFmtId="0" fontId="27" fillId="2" borderId="0" xfId="15" applyFont="1" applyFill="1"/>
    <xf numFmtId="175" fontId="0" fillId="0" borderId="0" xfId="0" applyNumberFormat="1"/>
    <xf numFmtId="0" fontId="21" fillId="3" borderId="6" xfId="0" applyFont="1" applyFill="1" applyBorder="1" applyAlignment="1">
      <alignment horizontal="right"/>
    </xf>
    <xf numFmtId="0" fontId="0" fillId="2" borderId="0" xfId="0" applyFill="1"/>
    <xf numFmtId="0" fontId="18" fillId="2" borderId="0" xfId="0" applyFont="1" applyFill="1" applyAlignment="1">
      <alignment vertical="center"/>
    </xf>
    <xf numFmtId="0" fontId="21" fillId="3" borderId="1" xfId="0" applyFont="1" applyFill="1" applyBorder="1" applyAlignment="1">
      <alignment horizontal="left"/>
    </xf>
    <xf numFmtId="0" fontId="21" fillId="3" borderId="6" xfId="0" applyFont="1" applyFill="1" applyBorder="1" applyAlignment="1">
      <alignment horizontal="left"/>
    </xf>
    <xf numFmtId="168" fontId="20" fillId="0" borderId="1" xfId="0" applyNumberFormat="1" applyFont="1" applyBorder="1" applyAlignment="1">
      <alignment horizontal="right" vertical="center" wrapText="1"/>
    </xf>
    <xf numFmtId="0" fontId="27" fillId="0" borderId="0" xfId="15" applyFont="1" applyFill="1" applyBorder="1" applyAlignment="1">
      <alignment horizontal="left"/>
    </xf>
    <xf numFmtId="0" fontId="0" fillId="0" borderId="0" xfId="0" applyAlignment="1">
      <alignment wrapText="1"/>
    </xf>
    <xf numFmtId="3" fontId="21" fillId="3" borderId="1" xfId="0" applyNumberFormat="1" applyFont="1" applyFill="1" applyBorder="1" applyAlignment="1">
      <alignment horizontal="right" wrapText="1"/>
    </xf>
    <xf numFmtId="10" fontId="20" fillId="0" borderId="1" xfId="14" applyNumberFormat="1" applyFont="1" applyFill="1" applyBorder="1" applyAlignment="1">
      <alignment horizontal="right" vertical="center" wrapText="1"/>
    </xf>
    <xf numFmtId="2" fontId="20" fillId="0" borderId="1" xfId="0" applyNumberFormat="1" applyFont="1" applyBorder="1" applyAlignment="1">
      <alignment horizontal="right" vertical="center"/>
    </xf>
    <xf numFmtId="165" fontId="0" fillId="0" borderId="0" xfId="12" applyFont="1"/>
    <xf numFmtId="0" fontId="13" fillId="2" borderId="0" xfId="0" applyFont="1" applyFill="1" applyAlignment="1">
      <alignment vertical="center"/>
    </xf>
    <xf numFmtId="0" fontId="20" fillId="0" borderId="0" xfId="0" applyFont="1"/>
    <xf numFmtId="0" fontId="27" fillId="0" borderId="0" xfId="15" applyFont="1" applyFill="1" applyBorder="1" applyAlignment="1"/>
    <xf numFmtId="0" fontId="37" fillId="0" borderId="0" xfId="0" applyFont="1"/>
    <xf numFmtId="0" fontId="38" fillId="0" borderId="0" xfId="0" applyFont="1"/>
    <xf numFmtId="0" fontId="39" fillId="0" borderId="0" xfId="0" applyFont="1"/>
    <xf numFmtId="3" fontId="40" fillId="0" borderId="0" xfId="0" applyNumberFormat="1" applyFont="1"/>
    <xf numFmtId="0" fontId="31" fillId="3" borderId="3" xfId="0" applyFont="1" applyFill="1" applyBorder="1" applyAlignment="1">
      <alignment horizontal="justify" vertical="center"/>
    </xf>
    <xf numFmtId="171" fontId="0" fillId="0" borderId="0" xfId="0" applyNumberFormat="1"/>
    <xf numFmtId="0" fontId="0" fillId="0" borderId="0" xfId="0"/>
    <xf numFmtId="0" fontId="31" fillId="3" borderId="1" xfId="0" applyFont="1" applyFill="1" applyBorder="1" applyAlignment="1">
      <alignment horizontal="left" vertical="center" wrapText="1"/>
    </xf>
    <xf numFmtId="0" fontId="38" fillId="2" borderId="0" xfId="0" applyFont="1" applyFill="1"/>
    <xf numFmtId="3" fontId="33" fillId="3" borderId="1" xfId="0" applyNumberFormat="1" applyFont="1" applyFill="1" applyBorder="1" applyAlignment="1">
      <alignment horizontal="right" vertical="center" wrapText="1"/>
    </xf>
    <xf numFmtId="0" fontId="41" fillId="0" borderId="0" xfId="0" applyFont="1"/>
    <xf numFmtId="0" fontId="9" fillId="9" borderId="1" xfId="0" applyFont="1" applyFill="1" applyBorder="1"/>
    <xf numFmtId="0" fontId="42" fillId="0" borderId="0" xfId="0" applyFont="1"/>
    <xf numFmtId="0" fontId="9" fillId="0" borderId="0" xfId="0" applyFont="1" applyAlignment="1">
      <alignment vertical="center"/>
    </xf>
    <xf numFmtId="0" fontId="41" fillId="0" borderId="0" xfId="0" applyFont="1" applyAlignment="1">
      <alignment vertical="center"/>
    </xf>
    <xf numFmtId="0" fontId="9" fillId="0" borderId="1" xfId="0" applyFont="1" applyBorder="1" applyAlignment="1">
      <alignment wrapText="1"/>
    </xf>
    <xf numFmtId="0" fontId="31" fillId="7" borderId="1" xfId="0" applyFont="1" applyFill="1" applyBorder="1" applyAlignment="1">
      <alignment horizontal="left" vertical="center" wrapText="1"/>
    </xf>
    <xf numFmtId="0" fontId="9" fillId="0" borderId="1" xfId="0" applyFont="1" applyBorder="1"/>
    <xf numFmtId="0" fontId="9" fillId="0" borderId="1" xfId="0" applyFont="1" applyBorder="1" applyAlignment="1">
      <alignment horizontal="left"/>
    </xf>
    <xf numFmtId="0" fontId="9" fillId="0" borderId="0" xfId="0" applyFont="1"/>
    <xf numFmtId="9" fontId="20" fillId="0" borderId="4" xfId="0" applyNumberFormat="1" applyFont="1" applyBorder="1" applyAlignment="1">
      <alignment horizontal="right" vertical="center" wrapText="1"/>
    </xf>
    <xf numFmtId="0" fontId="27" fillId="2" borderId="0" xfId="15" applyFont="1" applyFill="1" applyBorder="1"/>
    <xf numFmtId="0" fontId="9" fillId="2" borderId="0" xfId="0" applyFont="1" applyFill="1"/>
    <xf numFmtId="0" fontId="22" fillId="2" borderId="0" xfId="0" applyFont="1" applyFill="1"/>
    <xf numFmtId="0" fontId="9" fillId="2" borderId="0" xfId="0" applyFont="1" applyFill="1" applyAlignment="1">
      <alignment horizontal="center" vertical="center"/>
    </xf>
    <xf numFmtId="172" fontId="9" fillId="2" borderId="1" xfId="0" applyNumberFormat="1" applyFont="1" applyFill="1" applyBorder="1" applyAlignment="1">
      <alignment horizontal="center" vertical="center"/>
    </xf>
    <xf numFmtId="0" fontId="41" fillId="2" borderId="0" xfId="0" applyFont="1" applyFill="1"/>
    <xf numFmtId="172" fontId="9" fillId="2" borderId="0" xfId="0" applyNumberFormat="1" applyFont="1" applyFill="1" applyAlignment="1">
      <alignment horizontal="center" vertical="center"/>
    </xf>
    <xf numFmtId="172" fontId="9" fillId="2" borderId="0" xfId="0" applyNumberFormat="1" applyFont="1" applyFill="1"/>
    <xf numFmtId="3" fontId="13" fillId="0" borderId="1" xfId="0" applyNumberFormat="1" applyFont="1" applyBorder="1" applyAlignment="1">
      <alignment horizontal="right" vertical="center" wrapText="1"/>
    </xf>
    <xf numFmtId="2" fontId="13" fillId="0" borderId="1" xfId="0" applyNumberFormat="1" applyFont="1" applyBorder="1" applyAlignment="1">
      <alignment horizontal="right" vertical="center" wrapText="1"/>
    </xf>
    <xf numFmtId="167" fontId="9" fillId="0" borderId="1" xfId="0" applyNumberFormat="1" applyFont="1" applyBorder="1" applyAlignment="1">
      <alignment horizontal="right"/>
    </xf>
    <xf numFmtId="0" fontId="9" fillId="2" borderId="1" xfId="0" applyFont="1" applyFill="1" applyBorder="1"/>
    <xf numFmtId="0" fontId="9" fillId="2" borderId="1" xfId="0" applyFont="1" applyFill="1" applyBorder="1" applyAlignment="1">
      <alignment horizontal="left"/>
    </xf>
    <xf numFmtId="0" fontId="9" fillId="0" borderId="1" xfId="0" applyFont="1" applyBorder="1" applyAlignment="1">
      <alignment horizontal="right" vertical="center" wrapText="1"/>
    </xf>
    <xf numFmtId="3" fontId="9" fillId="0" borderId="1" xfId="0" applyNumberFormat="1" applyFont="1" applyBorder="1" applyAlignment="1">
      <alignment horizontal="right" vertical="center" wrapText="1"/>
    </xf>
    <xf numFmtId="2" fontId="9" fillId="0" borderId="1" xfId="0" applyNumberFormat="1" applyFont="1" applyBorder="1" applyAlignment="1">
      <alignment horizontal="right" vertical="center" wrapText="1"/>
    </xf>
    <xf numFmtId="0" fontId="43" fillId="0" borderId="0" xfId="0" applyFont="1" applyAlignment="1">
      <alignment vertical="center"/>
    </xf>
    <xf numFmtId="0" fontId="21" fillId="3" borderId="1" xfId="0" applyFont="1" applyFill="1" applyBorder="1" applyAlignment="1">
      <alignment vertical="center"/>
    </xf>
    <xf numFmtId="3" fontId="9" fillId="0" borderId="1" xfId="0" applyNumberFormat="1" applyFont="1" applyBorder="1"/>
    <xf numFmtId="3" fontId="33" fillId="3" borderId="1" xfId="0" applyNumberFormat="1" applyFont="1" applyFill="1" applyBorder="1" applyAlignment="1">
      <alignment horizontal="right" vertical="center"/>
    </xf>
    <xf numFmtId="0" fontId="33" fillId="3" borderId="6" xfId="0" applyFont="1" applyFill="1" applyBorder="1" applyAlignment="1">
      <alignment horizontal="left" vertical="center" wrapText="1"/>
    </xf>
    <xf numFmtId="164" fontId="20" fillId="2" borderId="1" xfId="0" applyNumberFormat="1" applyFont="1" applyFill="1" applyBorder="1" applyAlignment="1">
      <alignment horizontal="right" vertical="center" wrapText="1"/>
    </xf>
    <xf numFmtId="175" fontId="20" fillId="0" borderId="1" xfId="0" applyNumberFormat="1" applyFont="1" applyBorder="1" applyAlignment="1">
      <alignment horizontal="right" vertical="center" wrapText="1"/>
    </xf>
    <xf numFmtId="167" fontId="20" fillId="0" borderId="1" xfId="0" applyNumberFormat="1" applyFont="1" applyBorder="1" applyAlignment="1">
      <alignment horizontal="right" vertical="center"/>
    </xf>
    <xf numFmtId="0" fontId="0" fillId="6" borderId="0" xfId="0" applyFill="1"/>
    <xf numFmtId="0" fontId="17" fillId="6" borderId="0" xfId="0" applyFont="1" applyFill="1"/>
    <xf numFmtId="0" fontId="18" fillId="6" borderId="0" xfId="0" applyFont="1" applyFill="1" applyAlignment="1">
      <alignment vertical="center"/>
    </xf>
    <xf numFmtId="0" fontId="41" fillId="6" borderId="0" xfId="0" applyFont="1" applyFill="1"/>
    <xf numFmtId="0" fontId="27" fillId="6" borderId="0" xfId="15" applyFont="1" applyFill="1" applyBorder="1"/>
    <xf numFmtId="167" fontId="13" fillId="0" borderId="1" xfId="0" applyNumberFormat="1" applyFont="1" applyBorder="1" applyAlignment="1">
      <alignment horizontal="right" vertical="center" wrapText="1"/>
    </xf>
    <xf numFmtId="175" fontId="13" fillId="0" borderId="1" xfId="0" applyNumberFormat="1" applyFont="1" applyBorder="1"/>
    <xf numFmtId="2" fontId="0" fillId="2" borderId="0" xfId="0" applyNumberFormat="1" applyFill="1"/>
    <xf numFmtId="3" fontId="0" fillId="2" borderId="0" xfId="0" applyNumberFormat="1" applyFill="1"/>
    <xf numFmtId="172" fontId="0" fillId="2" borderId="0" xfId="14" applyNumberFormat="1" applyFont="1" applyFill="1"/>
    <xf numFmtId="3" fontId="23" fillId="0" borderId="1" xfId="0" applyNumberFormat="1" applyFont="1" applyBorder="1" applyAlignment="1">
      <alignment horizontal="right" vertical="center" wrapText="1"/>
    </xf>
    <xf numFmtId="0" fontId="33" fillId="3" borderId="1" xfId="0" applyFont="1" applyFill="1" applyBorder="1" applyAlignment="1">
      <alignment horizontal="left" vertical="center" wrapText="1"/>
    </xf>
    <xf numFmtId="0" fontId="20" fillId="0" borderId="1" xfId="0" applyFont="1" applyBorder="1" applyAlignment="1">
      <alignment horizontal="left" vertical="center" wrapText="1"/>
    </xf>
    <xf numFmtId="165" fontId="0" fillId="6" borderId="0" xfId="0" applyNumberFormat="1" applyFill="1"/>
    <xf numFmtId="0" fontId="9" fillId="2" borderId="0" xfId="0" applyFont="1" applyFill="1" applyAlignment="1">
      <alignment vertical="center" wrapText="1"/>
    </xf>
    <xf numFmtId="0" fontId="9" fillId="2" borderId="0" xfId="0" applyFont="1" applyFill="1" applyAlignment="1">
      <alignment wrapText="1"/>
    </xf>
    <xf numFmtId="0" fontId="20" fillId="2" borderId="1" xfId="0" applyFont="1" applyFill="1" applyBorder="1" applyAlignment="1">
      <alignment vertical="center" wrapText="1"/>
    </xf>
    <xf numFmtId="0" fontId="0" fillId="0" borderId="0" xfId="0"/>
    <xf numFmtId="0" fontId="21" fillId="0" borderId="0" xfId="0" applyFont="1" applyAlignment="1">
      <alignment vertical="center" wrapText="1"/>
    </xf>
    <xf numFmtId="0" fontId="21" fillId="0" borderId="0" xfId="0" applyFont="1"/>
    <xf numFmtId="0" fontId="20" fillId="0" borderId="0" xfId="0" applyFont="1" applyAlignment="1">
      <alignment horizontal="right" vertical="center" wrapText="1"/>
    </xf>
    <xf numFmtId="167" fontId="20" fillId="0" borderId="1" xfId="0" applyNumberFormat="1" applyFont="1" applyBorder="1" applyAlignment="1">
      <alignment horizontal="right" vertical="center" wrapText="1"/>
    </xf>
    <xf numFmtId="165" fontId="9" fillId="0" borderId="1" xfId="0" applyNumberFormat="1" applyFont="1" applyBorder="1"/>
    <xf numFmtId="165" fontId="9" fillId="0" borderId="5" xfId="0" applyNumberFormat="1" applyFont="1" applyBorder="1"/>
    <xf numFmtId="2" fontId="0" fillId="0" borderId="0" xfId="0" applyNumberFormat="1"/>
    <xf numFmtId="0" fontId="9" fillId="2" borderId="1" xfId="11" applyFont="1" applyFill="1" applyBorder="1"/>
    <xf numFmtId="14" fontId="9" fillId="2" borderId="1" xfId="11" applyNumberFormat="1" applyFont="1" applyFill="1" applyBorder="1" applyAlignment="1">
      <alignment horizontal="left"/>
    </xf>
    <xf numFmtId="0" fontId="9" fillId="2" borderId="1" xfId="11" applyFont="1" applyFill="1" applyBorder="1" applyAlignment="1">
      <alignment horizontal="left"/>
    </xf>
    <xf numFmtId="0" fontId="9" fillId="2" borderId="1" xfId="11" applyFont="1" applyFill="1" applyBorder="1" applyAlignment="1">
      <alignment wrapText="1"/>
    </xf>
    <xf numFmtId="4" fontId="9" fillId="0" borderId="1" xfId="0" applyNumberFormat="1" applyFont="1" applyBorder="1"/>
    <xf numFmtId="10" fontId="9" fillId="0" borderId="1" xfId="14" applyNumberFormat="1" applyFont="1" applyFill="1" applyBorder="1"/>
    <xf numFmtId="10" fontId="9" fillId="0" borderId="1" xfId="14" applyNumberFormat="1" applyFont="1" applyFill="1" applyBorder="1" applyAlignment="1">
      <alignment horizontal="right"/>
    </xf>
    <xf numFmtId="4" fontId="9" fillId="9" borderId="1" xfId="0" applyNumberFormat="1" applyFont="1" applyFill="1" applyBorder="1"/>
    <xf numFmtId="10" fontId="9" fillId="9" borderId="1" xfId="14" applyNumberFormat="1" applyFont="1" applyFill="1" applyBorder="1"/>
    <xf numFmtId="168" fontId="9" fillId="0" borderId="1" xfId="0" applyNumberFormat="1" applyFont="1" applyBorder="1" applyAlignment="1">
      <alignment horizontal="right" vertical="center" wrapText="1"/>
    </xf>
    <xf numFmtId="0" fontId="9" fillId="0" borderId="0" xfId="0" applyFont="1" applyAlignment="1">
      <alignment vertical="top"/>
    </xf>
    <xf numFmtId="0" fontId="9" fillId="0" borderId="0" xfId="0" applyFont="1" applyAlignment="1">
      <alignment wrapText="1"/>
    </xf>
    <xf numFmtId="10" fontId="9" fillId="0" borderId="1" xfId="0" applyNumberFormat="1" applyFont="1" applyBorder="1"/>
    <xf numFmtId="0" fontId="9" fillId="0" borderId="1" xfId="0" applyFont="1" applyBorder="1" applyAlignment="1">
      <alignment horizontal="right" vertical="center"/>
    </xf>
    <xf numFmtId="0" fontId="9" fillId="0" borderId="1" xfId="0" applyFont="1" applyBorder="1" applyAlignment="1">
      <alignment vertical="center" wrapText="1"/>
    </xf>
    <xf numFmtId="0" fontId="9" fillId="0" borderId="0" xfId="0" applyFont="1" applyAlignment="1">
      <alignment vertical="center" wrapText="1"/>
    </xf>
    <xf numFmtId="172" fontId="9" fillId="0" borderId="1" xfId="0" applyNumberFormat="1" applyFont="1" applyBorder="1" applyAlignment="1">
      <alignment horizontal="right" vertical="center" wrapText="1"/>
    </xf>
    <xf numFmtId="3" fontId="9" fillId="0" borderId="1" xfId="0" applyNumberFormat="1" applyFont="1" applyBorder="1" applyAlignment="1">
      <alignment horizontal="right" vertical="center"/>
    </xf>
    <xf numFmtId="167" fontId="9" fillId="0" borderId="1" xfId="0" applyNumberFormat="1" applyFont="1" applyBorder="1" applyAlignment="1">
      <alignment horizontal="right" vertical="center" wrapText="1"/>
    </xf>
    <xf numFmtId="175" fontId="9" fillId="0" borderId="1" xfId="0" applyNumberFormat="1" applyFont="1" applyBorder="1"/>
    <xf numFmtId="0" fontId="9" fillId="8" borderId="1" xfId="0" applyFont="1" applyFill="1" applyBorder="1"/>
    <xf numFmtId="172" fontId="9" fillId="0" borderId="1" xfId="0" applyNumberFormat="1" applyFont="1" applyBorder="1"/>
    <xf numFmtId="0" fontId="9" fillId="0" borderId="1" xfId="0" applyFont="1" applyBorder="1" applyAlignment="1">
      <alignment horizontal="right"/>
    </xf>
    <xf numFmtId="0" fontId="9" fillId="0" borderId="1" xfId="0" applyFont="1" applyBorder="1" applyAlignment="1">
      <alignment vertical="center"/>
    </xf>
    <xf numFmtId="0" fontId="33" fillId="3" borderId="1" xfId="0" applyFont="1" applyFill="1" applyBorder="1" applyAlignment="1">
      <alignment horizontal="right" vertical="center" wrapText="1"/>
    </xf>
    <xf numFmtId="0" fontId="33" fillId="3" borderId="1" xfId="0" applyFont="1" applyFill="1" applyBorder="1" applyAlignment="1">
      <alignment vertical="center" wrapText="1"/>
    </xf>
    <xf numFmtId="167" fontId="21" fillId="3" borderId="1" xfId="0" applyNumberFormat="1" applyFont="1" applyFill="1" applyBorder="1"/>
    <xf numFmtId="175" fontId="33" fillId="3" borderId="1" xfId="0" applyNumberFormat="1" applyFont="1" applyFill="1" applyBorder="1" applyAlignment="1">
      <alignment horizontal="right" vertical="center"/>
    </xf>
    <xf numFmtId="0" fontId="20" fillId="2" borderId="1" xfId="0" applyFont="1" applyFill="1" applyBorder="1" applyAlignment="1">
      <alignment vertical="center"/>
    </xf>
    <xf numFmtId="3" fontId="20" fillId="2" borderId="1" xfId="0" applyNumberFormat="1" applyFont="1" applyFill="1" applyBorder="1" applyAlignment="1">
      <alignment horizontal="right" vertical="center" wrapText="1"/>
    </xf>
    <xf numFmtId="0" fontId="20" fillId="2" borderId="1" xfId="0" applyFont="1" applyFill="1" applyBorder="1" applyAlignment="1">
      <alignment horizontal="right" vertical="center" wrapText="1"/>
    </xf>
    <xf numFmtId="0" fontId="29" fillId="2" borderId="0" xfId="0" applyFont="1" applyFill="1"/>
    <xf numFmtId="0" fontId="9" fillId="2" borderId="0" xfId="0" applyFont="1" applyFill="1" applyAlignment="1">
      <alignment vertical="center"/>
    </xf>
    <xf numFmtId="0" fontId="26" fillId="2" borderId="0" xfId="0" applyFont="1" applyFill="1"/>
    <xf numFmtId="0" fontId="22" fillId="2" borderId="0" xfId="0" applyFont="1" applyFill="1" applyAlignment="1">
      <alignment vertical="center"/>
    </xf>
    <xf numFmtId="3" fontId="26" fillId="2" borderId="0" xfId="0" applyNumberFormat="1" applyFont="1" applyFill="1"/>
    <xf numFmtId="0" fontId="0" fillId="2" borderId="0" xfId="0" applyFill="1"/>
    <xf numFmtId="0" fontId="33" fillId="3" borderId="1" xfId="0" applyFont="1" applyFill="1" applyBorder="1" applyAlignment="1">
      <alignment horizontal="right" vertical="center" wrapText="1"/>
    </xf>
    <xf numFmtId="0" fontId="9" fillId="0" borderId="5" xfId="0" applyFont="1" applyBorder="1"/>
    <xf numFmtId="0" fontId="9" fillId="0" borderId="5" xfId="0" applyFont="1" applyBorder="1" applyAlignment="1">
      <alignment horizontal="left"/>
    </xf>
    <xf numFmtId="0" fontId="8" fillId="0" borderId="0" xfId="0" applyFont="1"/>
    <xf numFmtId="0" fontId="21" fillId="5" borderId="1" xfId="0" applyFont="1" applyFill="1" applyBorder="1" applyAlignment="1">
      <alignment horizontal="center"/>
    </xf>
    <xf numFmtId="0" fontId="9" fillId="0" borderId="1" xfId="0" applyFont="1" applyBorder="1" applyAlignment="1">
      <alignment horizontal="center"/>
    </xf>
    <xf numFmtId="0" fontId="8" fillId="0" borderId="1" xfId="0" applyFont="1" applyBorder="1" applyAlignment="1">
      <alignment horizontal="center"/>
    </xf>
    <xf numFmtId="169" fontId="8" fillId="0" borderId="1" xfId="12" applyNumberFormat="1" applyFont="1" applyFill="1" applyBorder="1" applyAlignment="1">
      <alignment horizontal="center"/>
    </xf>
    <xf numFmtId="0" fontId="44" fillId="0" borderId="0" xfId="0" applyFont="1"/>
    <xf numFmtId="177" fontId="20" fillId="0" borderId="1" xfId="0" applyNumberFormat="1" applyFont="1" applyBorder="1" applyAlignment="1">
      <alignment horizontal="right" vertical="center" wrapText="1"/>
    </xf>
    <xf numFmtId="10" fontId="9" fillId="9" borderId="1" xfId="14" applyNumberFormat="1" applyFont="1" applyFill="1" applyBorder="1" applyAlignment="1">
      <alignment horizontal="right"/>
    </xf>
    <xf numFmtId="4" fontId="21" fillId="3" borderId="1" xfId="0" applyNumberFormat="1" applyFont="1" applyFill="1" applyBorder="1"/>
    <xf numFmtId="9" fontId="21" fillId="3" borderId="1" xfId="14" applyFont="1" applyFill="1" applyBorder="1"/>
    <xf numFmtId="9" fontId="21" fillId="3" borderId="1" xfId="14" applyFont="1" applyFill="1" applyBorder="1" applyAlignment="1">
      <alignment horizontal="right"/>
    </xf>
    <xf numFmtId="3" fontId="9" fillId="0" borderId="1" xfId="12" applyNumberFormat="1" applyFont="1" applyFill="1" applyBorder="1"/>
    <xf numFmtId="177" fontId="9" fillId="0" borderId="1" xfId="12" applyNumberFormat="1" applyFont="1" applyFill="1" applyBorder="1"/>
    <xf numFmtId="4" fontId="9" fillId="0" borderId="1" xfId="12" applyNumberFormat="1" applyFont="1" applyFill="1" applyBorder="1"/>
    <xf numFmtId="3" fontId="20" fillId="0" borderId="1" xfId="0" quotePrefix="1" applyNumberFormat="1" applyFont="1" applyBorder="1" applyAlignment="1">
      <alignment horizontal="right" vertical="center" wrapText="1"/>
    </xf>
    <xf numFmtId="0" fontId="33" fillId="4" borderId="1" xfId="0" applyFont="1" applyFill="1" applyBorder="1" applyAlignment="1">
      <alignment horizontal="right" wrapText="1"/>
    </xf>
    <xf numFmtId="0" fontId="21" fillId="3" borderId="1" xfId="0" applyFont="1" applyFill="1" applyBorder="1" applyAlignment="1">
      <alignment horizontal="right" vertical="top" wrapText="1"/>
    </xf>
    <xf numFmtId="165" fontId="0" fillId="2" borderId="0" xfId="0" applyNumberFormat="1" applyFill="1"/>
    <xf numFmtId="3" fontId="9" fillId="0" borderId="5" xfId="12" applyNumberFormat="1" applyFont="1" applyBorder="1"/>
    <xf numFmtId="3" fontId="8" fillId="6" borderId="1" xfId="0" applyNumberFormat="1" applyFont="1" applyFill="1" applyBorder="1"/>
    <xf numFmtId="3" fontId="9" fillId="0" borderId="1" xfId="12" applyNumberFormat="1" applyFont="1" applyBorder="1"/>
    <xf numFmtId="177" fontId="8" fillId="6" borderId="1" xfId="0" applyNumberFormat="1" applyFont="1" applyFill="1" applyBorder="1"/>
    <xf numFmtId="0" fontId="21" fillId="3" borderId="3" xfId="0" applyFont="1" applyFill="1" applyBorder="1" applyAlignment="1">
      <alignment horizontal="right" wrapText="1"/>
    </xf>
    <xf numFmtId="3" fontId="9" fillId="0" borderId="2" xfId="12" applyNumberFormat="1" applyFont="1" applyBorder="1"/>
    <xf numFmtId="3" fontId="9" fillId="0" borderId="3" xfId="12" applyNumberFormat="1" applyFont="1" applyBorder="1"/>
    <xf numFmtId="0" fontId="21" fillId="3" borderId="7" xfId="0" applyFont="1" applyFill="1" applyBorder="1" applyAlignment="1">
      <alignment horizontal="right" vertical="top" wrapText="1"/>
    </xf>
    <xf numFmtId="3" fontId="8" fillId="6" borderId="7" xfId="0" applyNumberFormat="1" applyFont="1" applyFill="1" applyBorder="1"/>
    <xf numFmtId="3" fontId="9" fillId="0" borderId="5" xfId="0" applyNumberFormat="1" applyFont="1" applyBorder="1"/>
    <xf numFmtId="0" fontId="21" fillId="5" borderId="1" xfId="0" applyFont="1" applyFill="1" applyBorder="1" applyAlignment="1">
      <alignment horizontal="left" vertical="center" wrapText="1"/>
    </xf>
    <xf numFmtId="0" fontId="21" fillId="5" borderId="1" xfId="0" applyFont="1" applyFill="1" applyBorder="1" applyAlignment="1">
      <alignment horizontal="right" vertical="center" wrapText="1"/>
    </xf>
    <xf numFmtId="0" fontId="21" fillId="5" borderId="3" xfId="0" applyFont="1" applyFill="1" applyBorder="1" applyAlignment="1">
      <alignment horizontal="right" vertical="center" wrapText="1"/>
    </xf>
    <xf numFmtId="3" fontId="9" fillId="0" borderId="8" xfId="0" applyNumberFormat="1" applyFont="1" applyBorder="1"/>
    <xf numFmtId="3" fontId="9" fillId="0" borderId="7" xfId="0" applyNumberFormat="1" applyFont="1" applyBorder="1"/>
    <xf numFmtId="3" fontId="8" fillId="0" borderId="5" xfId="12" applyNumberFormat="1" applyFont="1" applyBorder="1"/>
    <xf numFmtId="3" fontId="8" fillId="0" borderId="1" xfId="12" applyNumberFormat="1" applyFont="1" applyBorder="1"/>
    <xf numFmtId="3" fontId="8" fillId="0" borderId="2" xfId="12" applyNumberFormat="1" applyFont="1" applyBorder="1"/>
    <xf numFmtId="3" fontId="8" fillId="0" borderId="3" xfId="12" applyNumberFormat="1" applyFont="1" applyBorder="1"/>
    <xf numFmtId="3" fontId="13" fillId="10" borderId="5" xfId="0" quotePrefix="1" applyNumberFormat="1" applyFont="1" applyFill="1" applyBorder="1" applyAlignment="1">
      <alignment horizontal="right" vertical="center" wrapText="1"/>
    </xf>
    <xf numFmtId="0" fontId="33" fillId="3" borderId="1" xfId="0" applyFont="1" applyFill="1" applyBorder="1" applyAlignment="1">
      <alignment horizontal="right" vertical="center" wrapText="1"/>
    </xf>
    <xf numFmtId="0" fontId="7" fillId="0" borderId="0" xfId="0" applyFont="1"/>
    <xf numFmtId="0" fontId="25" fillId="3" borderId="3" xfId="0" applyFont="1" applyFill="1" applyBorder="1" applyAlignment="1">
      <alignment horizontal="left" vertical="center" wrapText="1"/>
    </xf>
    <xf numFmtId="0" fontId="9" fillId="0" borderId="0" xfId="0" applyFont="1" applyAlignment="1">
      <alignment vertical="top" wrapText="1"/>
    </xf>
    <xf numFmtId="2" fontId="20" fillId="0" borderId="1" xfId="0" applyNumberFormat="1" applyFont="1" applyBorder="1" applyAlignment="1">
      <alignment horizontal="right" vertical="center" wrapText="1"/>
    </xf>
    <xf numFmtId="0" fontId="45" fillId="0" borderId="0" xfId="0" applyFont="1" applyAlignment="1">
      <alignment vertical="top"/>
    </xf>
    <xf numFmtId="3" fontId="9" fillId="0" borderId="1" xfId="12" applyNumberFormat="1" applyFont="1" applyFill="1" applyBorder="1" applyAlignment="1">
      <alignment horizontal="right"/>
    </xf>
    <xf numFmtId="3" fontId="25" fillId="3" borderId="1" xfId="12" applyNumberFormat="1" applyFont="1" applyFill="1" applyBorder="1"/>
    <xf numFmtId="0" fontId="33" fillId="3" borderId="1" xfId="0" applyFont="1" applyFill="1" applyBorder="1" applyAlignment="1">
      <alignment vertical="center" wrapText="1"/>
    </xf>
    <xf numFmtId="0" fontId="9" fillId="0" borderId="6" xfId="0" applyFont="1" applyBorder="1"/>
    <xf numFmtId="175" fontId="9" fillId="0" borderId="1" xfId="13" applyNumberFormat="1" applyFont="1" applyFill="1" applyBorder="1" applyAlignment="1"/>
    <xf numFmtId="175" fontId="9" fillId="0" borderId="6" xfId="13" applyNumberFormat="1" applyFont="1" applyFill="1" applyBorder="1" applyAlignment="1"/>
    <xf numFmtId="9" fontId="9" fillId="2" borderId="1" xfId="0" applyNumberFormat="1" applyFont="1" applyFill="1" applyBorder="1"/>
    <xf numFmtId="9" fontId="9" fillId="8" borderId="1" xfId="0" applyNumberFormat="1" applyFont="1" applyFill="1" applyBorder="1"/>
    <xf numFmtId="172" fontId="9" fillId="8" borderId="1" xfId="14" applyNumberFormat="1" applyFont="1" applyFill="1" applyBorder="1"/>
    <xf numFmtId="172" fontId="9" fillId="0" borderId="1" xfId="0" applyNumberFormat="1" applyFont="1" applyBorder="1" applyAlignment="1">
      <alignment horizontal="right"/>
    </xf>
    <xf numFmtId="172" fontId="20" fillId="0" borderId="1" xfId="0" applyNumberFormat="1" applyFont="1" applyBorder="1" applyAlignment="1">
      <alignment horizontal="right"/>
    </xf>
    <xf numFmtId="172" fontId="9" fillId="8" borderId="1" xfId="0" applyNumberFormat="1" applyFont="1" applyFill="1" applyBorder="1" applyAlignment="1">
      <alignment horizontal="right"/>
    </xf>
    <xf numFmtId="0" fontId="21" fillId="3" borderId="1" xfId="0" applyFont="1" applyFill="1" applyBorder="1" applyAlignment="1">
      <alignment horizontal="center" vertical="center"/>
    </xf>
    <xf numFmtId="0" fontId="21" fillId="3" borderId="1" xfId="0" applyFont="1" applyFill="1" applyBorder="1" applyAlignment="1">
      <alignment horizontal="left" vertical="center"/>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178" fontId="9" fillId="0" borderId="1" xfId="14" applyNumberFormat="1" applyFont="1" applyBorder="1"/>
    <xf numFmtId="175" fontId="20" fillId="0" borderId="1" xfId="0" applyNumberFormat="1" applyFont="1" applyBorder="1" applyAlignment="1">
      <alignment horizontal="right" vertical="center"/>
    </xf>
    <xf numFmtId="175" fontId="9" fillId="0" borderId="1" xfId="0" applyNumberFormat="1" applyFont="1" applyBorder="1" applyAlignment="1">
      <alignment vertical="center"/>
    </xf>
    <xf numFmtId="0" fontId="6" fillId="0" borderId="1" xfId="0" applyFont="1" applyBorder="1" applyAlignment="1">
      <alignment horizontal="right" vertical="center"/>
    </xf>
    <xf numFmtId="0" fontId="21" fillId="3" borderId="1" xfId="0" applyFont="1" applyFill="1" applyBorder="1" applyAlignment="1">
      <alignment horizontal="right" vertical="center"/>
    </xf>
    <xf numFmtId="0" fontId="9" fillId="2" borderId="0" xfId="0" applyFont="1" applyFill="1" applyAlignment="1">
      <alignment vertical="top" wrapText="1"/>
    </xf>
    <xf numFmtId="0" fontId="5" fillId="2" borderId="0" xfId="0" applyFont="1" applyFill="1" applyAlignment="1">
      <alignment horizontal="left" vertical="top"/>
    </xf>
    <xf numFmtId="0" fontId="5" fillId="2" borderId="0" xfId="0" applyFont="1" applyFill="1" applyAlignment="1"/>
    <xf numFmtId="171" fontId="0" fillId="2" borderId="0" xfId="12" applyNumberFormat="1" applyFont="1" applyFill="1"/>
    <xf numFmtId="165" fontId="0" fillId="2" borderId="0" xfId="12" applyNumberFormat="1" applyFont="1" applyFill="1"/>
    <xf numFmtId="0" fontId="5" fillId="0" borderId="0" xfId="0" applyFont="1" applyAlignment="1">
      <alignment vertical="top"/>
    </xf>
    <xf numFmtId="0" fontId="5" fillId="0" borderId="0" xfId="0" applyFont="1" applyAlignment="1"/>
    <xf numFmtId="4" fontId="0" fillId="0" borderId="0" xfId="0" applyNumberFormat="1"/>
    <xf numFmtId="0" fontId="9" fillId="2" borderId="0" xfId="0" applyFont="1" applyFill="1" applyAlignment="1">
      <alignment vertical="top"/>
    </xf>
    <xf numFmtId="0" fontId="5" fillId="2" borderId="0" xfId="0" applyFont="1" applyFill="1" applyAlignment="1">
      <alignment vertical="top"/>
    </xf>
    <xf numFmtId="0" fontId="31" fillId="3" borderId="6" xfId="0" applyFont="1" applyFill="1" applyBorder="1" applyAlignment="1">
      <alignment horizontal="right" vertical="center" wrapText="1"/>
    </xf>
    <xf numFmtId="0" fontId="4" fillId="0" borderId="0" xfId="0" applyFont="1" applyAlignment="1">
      <alignment vertical="center"/>
    </xf>
    <xf numFmtId="0" fontId="33" fillId="3" borderId="1" xfId="0" applyFont="1" applyFill="1" applyBorder="1" applyAlignment="1">
      <alignment horizontal="right" vertical="center" wrapText="1"/>
    </xf>
    <xf numFmtId="0" fontId="3" fillId="0" borderId="1" xfId="0" applyFont="1" applyFill="1" applyBorder="1" applyAlignment="1">
      <alignment horizontal="left" vertical="center" wrapText="1"/>
    </xf>
    <xf numFmtId="0" fontId="2" fillId="0" borderId="0" xfId="0" applyFont="1" applyAlignment="1">
      <alignment vertical="top"/>
    </xf>
    <xf numFmtId="0" fontId="33" fillId="3" borderId="1" xfId="0" applyFont="1" applyFill="1" applyBorder="1" applyAlignment="1">
      <alignment vertical="center" wrapText="1"/>
    </xf>
    <xf numFmtId="175" fontId="9" fillId="2" borderId="1" xfId="0" applyNumberFormat="1" applyFont="1" applyFill="1" applyBorder="1" applyAlignment="1">
      <alignment horizontal="right" vertical="center"/>
    </xf>
    <xf numFmtId="175" fontId="20" fillId="2" borderId="1" xfId="0" applyNumberFormat="1" applyFont="1" applyFill="1" applyBorder="1" applyAlignment="1">
      <alignment horizontal="right" vertical="center"/>
    </xf>
    <xf numFmtId="167" fontId="20" fillId="2" borderId="1" xfId="0" applyNumberFormat="1" applyFont="1" applyFill="1" applyBorder="1" applyAlignment="1">
      <alignment horizontal="right" vertical="center"/>
    </xf>
    <xf numFmtId="167" fontId="33" fillId="3" borderId="1" xfId="0" applyNumberFormat="1" applyFont="1" applyFill="1" applyBorder="1" applyAlignment="1">
      <alignment horizontal="right" vertical="center" wrapText="1"/>
    </xf>
    <xf numFmtId="0" fontId="33" fillId="7" borderId="1" xfId="0" applyFont="1" applyFill="1" applyBorder="1" applyAlignment="1">
      <alignment horizontal="right" vertical="center"/>
    </xf>
    <xf numFmtId="0" fontId="33" fillId="7" borderId="1" xfId="0" applyFont="1" applyFill="1" applyBorder="1" applyAlignment="1">
      <alignment horizontal="right" vertical="center" wrapText="1"/>
    </xf>
    <xf numFmtId="176" fontId="20" fillId="0" borderId="1" xfId="12" applyNumberFormat="1" applyFont="1" applyFill="1" applyBorder="1" applyAlignment="1">
      <alignment horizontal="right" vertical="center"/>
    </xf>
    <xf numFmtId="174" fontId="20" fillId="0" borderId="1" xfId="0" applyNumberFormat="1" applyFont="1" applyBorder="1" applyAlignment="1">
      <alignment horizontal="right" vertical="center"/>
    </xf>
    <xf numFmtId="172" fontId="20" fillId="0" borderId="1" xfId="14" applyNumberFormat="1" applyFont="1" applyFill="1" applyBorder="1" applyAlignment="1">
      <alignment horizontal="right" vertical="center"/>
    </xf>
    <xf numFmtId="173" fontId="20" fillId="0" borderId="1" xfId="0" quotePrefix="1" applyNumberFormat="1" applyFont="1" applyBorder="1" applyAlignment="1">
      <alignment horizontal="right" vertical="center"/>
    </xf>
    <xf numFmtId="174" fontId="20" fillId="0" borderId="1" xfId="0" quotePrefix="1" applyNumberFormat="1" applyFont="1" applyBorder="1" applyAlignment="1">
      <alignment horizontal="right" vertical="center"/>
    </xf>
    <xf numFmtId="0" fontId="25" fillId="3" borderId="1" xfId="0" applyFont="1" applyFill="1" applyBorder="1" applyAlignment="1">
      <alignment vertical="center"/>
    </xf>
    <xf numFmtId="0" fontId="46" fillId="0" borderId="1" xfId="0" applyFont="1" applyBorder="1" applyAlignment="1">
      <alignment horizontal="right" vertical="center" wrapText="1"/>
    </xf>
    <xf numFmtId="175" fontId="21" fillId="3" borderId="1" xfId="0" applyNumberFormat="1" applyFont="1" applyFill="1" applyBorder="1" applyAlignment="1">
      <alignment horizontal="right" vertical="center" wrapText="1"/>
    </xf>
    <xf numFmtId="0" fontId="2" fillId="2" borderId="0" xfId="0" applyFont="1" applyFill="1"/>
    <xf numFmtId="0" fontId="2" fillId="0" borderId="1" xfId="0" applyFont="1" applyBorder="1"/>
    <xf numFmtId="0" fontId="33" fillId="3" borderId="1" xfId="0" applyFont="1" applyFill="1" applyBorder="1" applyAlignment="1">
      <alignment horizontal="right" vertical="center" wrapText="1"/>
    </xf>
    <xf numFmtId="167" fontId="33" fillId="3" borderId="1" xfId="12" applyNumberFormat="1" applyFont="1" applyFill="1" applyBorder="1" applyAlignment="1">
      <alignment horizontal="right" vertical="center" wrapText="1"/>
    </xf>
    <xf numFmtId="167" fontId="33" fillId="3" borderId="1" xfId="0" applyNumberFormat="1" applyFont="1" applyFill="1" applyBorder="1" applyAlignment="1">
      <alignment horizontal="right" vertical="center"/>
    </xf>
    <xf numFmtId="167" fontId="21" fillId="3" borderId="1" xfId="0" applyNumberFormat="1" applyFont="1" applyFill="1" applyBorder="1" applyAlignment="1">
      <alignment horizontal="right" vertical="center" wrapText="1"/>
    </xf>
    <xf numFmtId="175" fontId="21" fillId="3" borderId="1" xfId="0" applyNumberFormat="1" applyFont="1" applyFill="1" applyBorder="1"/>
    <xf numFmtId="3" fontId="21" fillId="3" borderId="1" xfId="12" applyNumberFormat="1" applyFont="1" applyFill="1" applyBorder="1" applyAlignment="1">
      <alignment horizontal="right"/>
    </xf>
    <xf numFmtId="3" fontId="21" fillId="3" borderId="1" xfId="12" applyNumberFormat="1" applyFont="1" applyFill="1" applyBorder="1"/>
    <xf numFmtId="9" fontId="21" fillId="3" borderId="1" xfId="0" applyNumberFormat="1" applyFont="1" applyFill="1" applyBorder="1"/>
    <xf numFmtId="3" fontId="21" fillId="3" borderId="1" xfId="0" applyNumberFormat="1" applyFont="1" applyFill="1" applyBorder="1" applyAlignment="1">
      <alignment wrapText="1"/>
    </xf>
    <xf numFmtId="167" fontId="21" fillId="3" borderId="1" xfId="0" applyNumberFormat="1" applyFont="1" applyFill="1" applyBorder="1" applyAlignment="1">
      <alignment horizontal="right" vertical="top"/>
    </xf>
    <xf numFmtId="175" fontId="13" fillId="0" borderId="1" xfId="13" applyNumberFormat="1" applyFont="1" applyFill="1" applyBorder="1" applyAlignment="1"/>
    <xf numFmtId="0" fontId="21" fillId="3" borderId="4" xfId="0" applyFont="1" applyFill="1" applyBorder="1"/>
    <xf numFmtId="172" fontId="21" fillId="3" borderId="1" xfId="0" applyNumberFormat="1" applyFont="1" applyFill="1" applyBorder="1"/>
    <xf numFmtId="172" fontId="21" fillId="3" borderId="1" xfId="14" applyNumberFormat="1" applyFont="1" applyFill="1" applyBorder="1"/>
    <xf numFmtId="172" fontId="21" fillId="3" borderId="1" xfId="0" applyNumberFormat="1" applyFont="1" applyFill="1" applyBorder="1" applyAlignment="1">
      <alignment horizontal="right"/>
    </xf>
    <xf numFmtId="175" fontId="1" fillId="0" borderId="1" xfId="13" applyNumberFormat="1" applyFont="1" applyFill="1" applyBorder="1" applyAlignment="1"/>
    <xf numFmtId="0" fontId="9" fillId="0" borderId="0" xfId="0" applyFont="1" applyAlignment="1">
      <alignment horizontal="left" vertical="top" wrapText="1"/>
    </xf>
    <xf numFmtId="0" fontId="33" fillId="3" borderId="1" xfId="0" applyFont="1" applyFill="1" applyBorder="1" applyAlignment="1">
      <alignment horizontal="right" vertical="center" wrapText="1"/>
    </xf>
    <xf numFmtId="0" fontId="33" fillId="3" borderId="1" xfId="0" applyFont="1" applyFill="1" applyBorder="1" applyAlignment="1">
      <alignment vertical="center" wrapText="1"/>
    </xf>
  </cellXfs>
  <cellStyles count="16">
    <cellStyle name="Comma" xfId="12" builtinId="3"/>
    <cellStyle name="Currency" xfId="13" builtinId="4"/>
    <cellStyle name="Hyperlink" xfId="15" builtinId="8"/>
    <cellStyle name="Normal" xfId="0" builtinId="0"/>
    <cellStyle name="Normal 10 2 2 2" xfId="8" xr:uid="{C4D639BC-B1C5-49D4-8D01-02F58FB3B41F}"/>
    <cellStyle name="Normal 11" xfId="9" xr:uid="{876DFA2E-D199-4936-B7F4-20E77E2A2F88}"/>
    <cellStyle name="Normal 2" xfId="4" xr:uid="{60BF4E89-2094-4D37-ACFF-BFE9F730FC15}"/>
    <cellStyle name="Normal 2 2" xfId="6" xr:uid="{5072F99F-DE08-4D8A-BC4C-87265DF9D7BC}"/>
    <cellStyle name="Normal 2 2 2" xfId="5" xr:uid="{296D719E-A3C7-40AF-A9CC-49489E8DE2CD}"/>
    <cellStyle name="Normal 2 2 2 2" xfId="2" xr:uid="{DDC4CF98-426C-4E3D-BDDF-BC8790C0B251}"/>
    <cellStyle name="Normal 2 2 3" xfId="11" xr:uid="{EDBFA312-823F-40D3-8484-5705906445A8}"/>
    <cellStyle name="Normal 3" xfId="10" xr:uid="{DC87EA74-2F32-4CF2-90FC-41893C672F46}"/>
    <cellStyle name="Normal 3 2" xfId="1" xr:uid="{6119C7D2-C07F-4428-B991-73CC330B9F68}"/>
    <cellStyle name="Normal 4 9" xfId="3" xr:uid="{6362C2AC-67EC-4E6B-B3BC-FCDA2F072792}"/>
    <cellStyle name="Normal 62" xfId="7" xr:uid="{9E412F37-C1C3-4518-AA10-516DD8E94A60}"/>
    <cellStyle name="Percent" xfId="14" builtinId="5"/>
  </cellStyles>
  <dxfs count="9">
    <dxf>
      <border>
        <left style="thin">
          <color rgb="FFED7D31"/>
        </left>
      </border>
    </dxf>
    <dxf>
      <border>
        <left style="thin">
          <color rgb="FFED7D31"/>
        </left>
      </border>
    </dxf>
    <dxf>
      <border>
        <top style="thin">
          <color rgb="FFED7D31"/>
        </top>
      </border>
    </dxf>
    <dxf>
      <border>
        <top style="thin">
          <color rgb="FFED7D31"/>
        </top>
      </border>
    </dxf>
    <dxf>
      <font>
        <b/>
        <color rgb="FF000000"/>
      </font>
    </dxf>
    <dxf>
      <font>
        <b/>
        <color rgb="FF000000"/>
      </font>
    </dxf>
    <dxf>
      <font>
        <b/>
        <color rgb="FF000000"/>
      </font>
      <border>
        <top style="double">
          <color rgb="FFED7D31"/>
        </top>
      </border>
    </dxf>
    <dxf>
      <font>
        <b/>
        <color rgb="FFFFFFFF"/>
      </font>
      <fill>
        <patternFill patternType="solid">
          <fgColor rgb="FFED7D31"/>
          <bgColor rgb="FFED7D31"/>
        </patternFill>
      </fill>
    </dxf>
    <dxf>
      <font>
        <color rgb="FF000000"/>
      </font>
      <border>
        <left style="thin">
          <color rgb="FFED7D31"/>
        </left>
        <right style="thin">
          <color rgb="FFED7D31"/>
        </right>
        <top style="thin">
          <color rgb="FFED7D31"/>
        </top>
        <bottom style="thin">
          <color rgb="FFED7D31"/>
        </bottom>
      </border>
    </dxf>
  </dxfs>
  <tableStyles count="3" defaultTableStyle="TableStyleMedium2" defaultPivotStyle="PivotStyleLight16">
    <tableStyle name="Table Style 1" pivot="0" count="0" xr9:uid="{1485EEDA-B283-488D-8070-CD06AAB9F344}"/>
    <tableStyle name="Table Style 2" pivot="0" count="0" xr9:uid="{C6DB0245-1AD4-4DF2-BDED-8AD87D9595FE}"/>
    <tableStyle name="TableStyleLight10 2" pivot="0" count="9" xr9:uid="{25F1BFDD-5CC3-4A64-8FBA-7E91D113BD0F}">
      <tableStyleElement type="wholeTable" dxfId="8"/>
      <tableStyleElement type="headerRow" dxfId="7"/>
      <tableStyleElement type="totalRow" dxfId="6"/>
      <tableStyleElement type="firstColumn" dxfId="5"/>
      <tableStyleElement type="lastColumn" dxfId="4"/>
      <tableStyleElement type="firstRowStripe" dxfId="3"/>
      <tableStyleElement type="secondRowStripe" dxfId="2"/>
      <tableStyleElement type="firstColumnStripe" dxfId="1"/>
      <tableStyleElement type="secondColumnStripe" dxfId="0"/>
    </tableStyle>
  </tableStyles>
  <colors>
    <mruColors>
      <color rgb="FF2363AF"/>
      <color rgb="FFE2C700"/>
      <color rgb="FFA1ABB2"/>
      <color rgb="FFFFFFFF"/>
      <color rgb="FF9E712A"/>
      <color rgb="FFCD1F45"/>
      <color rgb="FFF2F2F2"/>
      <color rgb="FF079448"/>
      <color rgb="FF45286F"/>
      <color rgb="FFE86E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53.xml"/><Relationship Id="rId1" Type="http://schemas.microsoft.com/office/2011/relationships/chartStyle" Target="style53.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100">
                <a:solidFill>
                  <a:sysClr val="windowText" lastClr="000000"/>
                </a:solidFill>
                <a:latin typeface="Verdana" panose="020B0604030504040204" pitchFamily="34" charset="0"/>
                <a:ea typeface="Verdana" panose="020B0604030504040204" pitchFamily="34" charset="0"/>
              </a:rPr>
              <a:t>b) Installed capacity</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pieChart>
        <c:varyColors val="1"/>
        <c:ser>
          <c:idx val="0"/>
          <c:order val="0"/>
          <c:tx>
            <c:strRef>
              <c:f>'Figure 2.3'!$G$30</c:f>
              <c:strCache>
                <c:ptCount val="1"/>
                <c:pt idx="0">
                  <c:v>Capacity (MW)</c:v>
                </c:pt>
              </c:strCache>
            </c:strRef>
          </c:tx>
          <c:dPt>
            <c:idx val="0"/>
            <c:bubble3D val="0"/>
            <c:spPr>
              <a:solidFill>
                <a:srgbClr val="A1ABB2"/>
              </a:solidFill>
              <a:ln w="19050">
                <a:solidFill>
                  <a:schemeClr val="lt1"/>
                </a:solidFill>
              </a:ln>
              <a:effectLst/>
            </c:spPr>
            <c:extLst>
              <c:ext xmlns:c16="http://schemas.microsoft.com/office/drawing/2014/chart" uri="{C3380CC4-5D6E-409C-BE32-E72D297353CC}">
                <c16:uniqueId val="{00000001-4BF8-4610-81F0-6876223E3D7F}"/>
              </c:ext>
            </c:extLst>
          </c:dPt>
          <c:dPt>
            <c:idx val="1"/>
            <c:bubble3D val="0"/>
            <c:spPr>
              <a:solidFill>
                <a:srgbClr val="45286F"/>
              </a:solidFill>
              <a:ln w="19050">
                <a:solidFill>
                  <a:schemeClr val="lt1"/>
                </a:solidFill>
              </a:ln>
              <a:effectLst/>
            </c:spPr>
            <c:extLst>
              <c:ext xmlns:c16="http://schemas.microsoft.com/office/drawing/2014/chart" uri="{C3380CC4-5D6E-409C-BE32-E72D297353CC}">
                <c16:uniqueId val="{00000003-4BF8-4610-81F0-6876223E3D7F}"/>
              </c:ext>
            </c:extLst>
          </c:dPt>
          <c:dLbls>
            <c:dLbl>
              <c:idx val="0"/>
              <c:layout>
                <c:manualLayout>
                  <c:x val="-2.6487534000156424E-2"/>
                  <c:y val="-0.21197727771659558"/>
                </c:manualLayout>
              </c:layout>
              <c:numFmt formatCode="0.0%" sourceLinked="0"/>
              <c:spPr>
                <a:solidFill>
                  <a:srgbClr val="A1ABB2"/>
                </a:solid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7149722350160332"/>
                      <c:h val="0.16589952048071671"/>
                    </c:manualLayout>
                  </c15:layout>
                </c:ext>
                <c:ext xmlns:c16="http://schemas.microsoft.com/office/drawing/2014/chart" uri="{C3380CC4-5D6E-409C-BE32-E72D297353CC}">
                  <c16:uniqueId val="{00000001-4BF8-4610-81F0-6876223E3D7F}"/>
                </c:ext>
              </c:extLst>
            </c:dLbl>
            <c:dLbl>
              <c:idx val="1"/>
              <c:layout>
                <c:manualLayout>
                  <c:x val="-0.19106780575226628"/>
                  <c:y val="2.3958894385966163E-2"/>
                </c:manualLayout>
              </c:layout>
              <c:numFmt formatCode="0.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BF8-4610-81F0-6876223E3D7F}"/>
                </c:ext>
              </c:extLst>
            </c:dLbl>
            <c:numFmt formatCode="0.00%" sourceLinked="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'Figure 2.3'!$F$31:$F$32</c:f>
              <c:strCache>
                <c:ptCount val="2"/>
                <c:pt idx="0">
                  <c:v>Non-Micro</c:v>
                </c:pt>
                <c:pt idx="1">
                  <c:v>Micro</c:v>
                </c:pt>
              </c:strCache>
            </c:strRef>
          </c:cat>
          <c:val>
            <c:numRef>
              <c:f>'Figure 2.3'!$G$31:$G$32</c:f>
              <c:numCache>
                <c:formatCode>#,##0.00</c:formatCode>
                <c:ptCount val="2"/>
                <c:pt idx="0">
                  <c:v>35273.118929363598</c:v>
                </c:pt>
                <c:pt idx="1">
                  <c:v>121.54069000001816</c:v>
                </c:pt>
              </c:numCache>
            </c:numRef>
          </c:val>
          <c:extLst>
            <c:ext xmlns:c16="http://schemas.microsoft.com/office/drawing/2014/chart" uri="{C3380CC4-5D6E-409C-BE32-E72D297353CC}">
              <c16:uniqueId val="{00000004-4BF8-4610-81F0-6876223E3D7F}"/>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d)</a:t>
            </a:r>
            <a:r>
              <a:rPr lang="en-GB" sz="1000" b="1" baseline="0"/>
              <a:t> Northern Ireland</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338302979411088"/>
          <c:y val="0.10508018610620889"/>
          <c:w val="0.86448329676075197"/>
          <c:h val="0.71684902935985884"/>
        </c:manualLayout>
      </c:layout>
      <c:barChart>
        <c:barDir val="col"/>
        <c:grouping val="clustered"/>
        <c:varyColors val="0"/>
        <c:ser>
          <c:idx val="0"/>
          <c:order val="0"/>
          <c:tx>
            <c:strRef>
              <c:f>'Figure 3.5'!$K$37</c:f>
              <c:strCache>
                <c:ptCount val="1"/>
                <c:pt idx="0">
                  <c:v>Total ROCs issued</c:v>
                </c:pt>
              </c:strCache>
            </c:strRef>
          </c:tx>
          <c:spPr>
            <a:solidFill>
              <a:srgbClr val="9E712A"/>
            </a:solidFill>
            <a:ln w="3175">
              <a:solidFill>
                <a:schemeClr val="tx1"/>
              </a:solidFill>
            </a:ln>
            <a:effectLst/>
          </c:spPr>
          <c:invertIfNegative val="0"/>
          <c:dLbls>
            <c:dLbl>
              <c:idx val="0"/>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A5-459B-9086-DA4123335AC2}"/>
                </c:ext>
              </c:extLst>
            </c:dLbl>
            <c:dLbl>
              <c:idx val="1"/>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A5-459B-9086-DA4123335AC2}"/>
                </c:ext>
              </c:extLst>
            </c:dLbl>
            <c:dLbl>
              <c:idx val="2"/>
              <c:layout>
                <c:manualLayout>
                  <c:x val="0"/>
                  <c:y val="8.47617519653457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A5-459B-9086-DA4123335AC2}"/>
                </c:ext>
              </c:extLst>
            </c:dLbl>
            <c:dLbl>
              <c:idx val="3"/>
              <c:layout>
                <c:manualLayout>
                  <c:x val="0"/>
                  <c:y val="8.15016845820630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A5-459B-9086-DA4123335AC2}"/>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3.5'!$B$38:$B$52</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3.5'!$I$38:$I$52</c:f>
              <c:numCache>
                <c:formatCode>#,##0</c:formatCode>
                <c:ptCount val="15"/>
                <c:pt idx="0">
                  <c:v>431052</c:v>
                </c:pt>
                <c:pt idx="1">
                  <c:v>620857</c:v>
                </c:pt>
                <c:pt idx="2">
                  <c:v>800362</c:v>
                </c:pt>
                <c:pt idx="3">
                  <c:v>787823</c:v>
                </c:pt>
                <c:pt idx="4">
                  <c:v>1244624</c:v>
                </c:pt>
                <c:pt idx="5">
                  <c:v>1247219</c:v>
                </c:pt>
                <c:pt idx="6">
                  <c:v>1861519</c:v>
                </c:pt>
                <c:pt idx="7">
                  <c:v>2151967</c:v>
                </c:pt>
                <c:pt idx="8">
                  <c:v>3024989</c:v>
                </c:pt>
                <c:pt idx="9">
                  <c:v>3545888</c:v>
                </c:pt>
                <c:pt idx="10">
                  <c:v>5033303</c:v>
                </c:pt>
                <c:pt idx="11">
                  <c:v>5716567</c:v>
                </c:pt>
                <c:pt idx="12">
                  <c:v>6148834</c:v>
                </c:pt>
                <c:pt idx="13">
                  <c:v>5980807</c:v>
                </c:pt>
                <c:pt idx="14">
                  <c:v>5758757</c:v>
                </c:pt>
              </c:numCache>
            </c:numRef>
          </c:val>
          <c:extLst>
            <c:ext xmlns:c16="http://schemas.microsoft.com/office/drawing/2014/chart" uri="{C3380CC4-5D6E-409C-BE32-E72D297353CC}">
              <c16:uniqueId val="{00000000-DAA5-459B-9086-DA4123335AC2}"/>
            </c:ext>
          </c:extLst>
        </c:ser>
        <c:dLbls>
          <c:showLegendKey val="0"/>
          <c:showVal val="0"/>
          <c:showCatName val="0"/>
          <c:showSerName val="0"/>
          <c:showPercent val="0"/>
          <c:showBubbleSize val="0"/>
        </c:dLbls>
        <c:gapWidth val="50"/>
        <c:overlap val="100"/>
        <c:axId val="56438544"/>
        <c:axId val="56453936"/>
      </c:barChart>
      <c:lineChart>
        <c:grouping val="standard"/>
        <c:varyColors val="0"/>
        <c:ser>
          <c:idx val="1"/>
          <c:order val="1"/>
          <c:tx>
            <c:strRef>
              <c:f>'Figure 3.5'!$M$37</c:f>
              <c:strCache>
                <c:ptCount val="1"/>
                <c:pt idx="0">
                  <c:v>Total generation (TWh)</c:v>
                </c:pt>
              </c:strCache>
            </c:strRef>
          </c:tx>
          <c:spPr>
            <a:ln w="28575" cap="rnd">
              <a:solidFill>
                <a:srgbClr val="E2C700"/>
              </a:solidFill>
              <a:round/>
            </a:ln>
            <a:effectLst/>
          </c:spPr>
          <c:marker>
            <c:symbol val="none"/>
          </c:marker>
          <c:cat>
            <c:strRef>
              <c:f>'Figure 3.5'!$B$38:$B$52</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3.5'!$J$38:$J$52</c:f>
              <c:numCache>
                <c:formatCode>#,##0</c:formatCode>
                <c:ptCount val="15"/>
                <c:pt idx="0">
                  <c:v>431052</c:v>
                </c:pt>
                <c:pt idx="1">
                  <c:v>620857</c:v>
                </c:pt>
                <c:pt idx="2">
                  <c:v>798840.66666666651</c:v>
                </c:pt>
                <c:pt idx="3">
                  <c:v>780348.74999999814</c:v>
                </c:pt>
                <c:pt idx="4">
                  <c:v>1204479.4999999981</c:v>
                </c:pt>
                <c:pt idx="5">
                  <c:v>1147033.7499999839</c:v>
                </c:pt>
                <c:pt idx="6">
                  <c:v>1631363.0555555345</c:v>
                </c:pt>
                <c:pt idx="7">
                  <c:v>1665837.083333293</c:v>
                </c:pt>
                <c:pt idx="8">
                  <c:v>2120720.2638888163</c:v>
                </c:pt>
                <c:pt idx="9">
                  <c:v>2257733.8273808593</c:v>
                </c:pt>
                <c:pt idx="10">
                  <c:v>3219611.9841267257</c:v>
                </c:pt>
                <c:pt idx="11">
                  <c:v>3590938.3273805855</c:v>
                </c:pt>
                <c:pt idx="12">
                  <c:v>3838658.8908726247</c:v>
                </c:pt>
                <c:pt idx="13">
                  <c:v>3659085.2738091298</c:v>
                </c:pt>
                <c:pt idx="14">
                  <c:v>3471398.2023805534</c:v>
                </c:pt>
              </c:numCache>
            </c:numRef>
          </c:val>
          <c:smooth val="0"/>
          <c:extLst>
            <c:ext xmlns:c16="http://schemas.microsoft.com/office/drawing/2014/chart" uri="{C3380CC4-5D6E-409C-BE32-E72D297353CC}">
              <c16:uniqueId val="{00000001-DAA5-459B-9086-DA4123335AC2}"/>
            </c:ext>
          </c:extLst>
        </c:ser>
        <c:dLbls>
          <c:showLegendKey val="0"/>
          <c:showVal val="0"/>
          <c:showCatName val="0"/>
          <c:showSerName val="0"/>
          <c:showPercent val="0"/>
          <c:showBubbleSize val="0"/>
        </c:dLbls>
        <c:marker val="1"/>
        <c:smooth val="0"/>
        <c:axId val="56438544"/>
        <c:axId val="56453936"/>
      </c:lineChart>
      <c:catAx>
        <c:axId val="5643854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53936"/>
        <c:crosses val="autoZero"/>
        <c:auto val="1"/>
        <c:lblAlgn val="ctr"/>
        <c:lblOffset val="100"/>
        <c:noMultiLvlLbl val="0"/>
      </c:catAx>
      <c:valAx>
        <c:axId val="56453936"/>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38544"/>
        <c:crosses val="autoZero"/>
        <c:crossBetween val="between"/>
        <c:dispUnits>
          <c:builtInUnit val="millions"/>
          <c:dispUnitsLbl>
            <c:layout>
              <c:manualLayout>
                <c:xMode val="edge"/>
                <c:yMode val="edge"/>
                <c:x val="8.6622357069862863E-3"/>
                <c:y val="9.8560051339643837E-2"/>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a:t>
                  </a:r>
                  <a:r>
                    <a:rPr lang="en-GB" baseline="0"/>
                    <a:t> generation (TWh)</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layout>
        <c:manualLayout>
          <c:xMode val="edge"/>
          <c:yMode val="edge"/>
          <c:x val="0.19107158983783956"/>
          <c:y val="0.93468955559120803"/>
          <c:w val="0.61785682032432088"/>
          <c:h val="5.8790309642226854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a) Offshore wind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3.6'!$U$61</c:f>
              <c:strCache>
                <c:ptCount val="1"/>
                <c:pt idx="0">
                  <c:v>Total ROCs issued</c:v>
                </c:pt>
              </c:strCache>
            </c:strRef>
          </c:tx>
          <c:spPr>
            <a:solidFill>
              <a:srgbClr val="079448"/>
            </a:solidFill>
            <a:ln w="3175">
              <a:solidFill>
                <a:schemeClr val="tx1"/>
              </a:solidFill>
            </a:ln>
            <a:effectLst/>
          </c:spPr>
          <c:invertIfNegative val="0"/>
          <c:dLbls>
            <c:dLbl>
              <c:idx val="0"/>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2-BF6A-4508-946A-DFB2E29C3603}"/>
                </c:ext>
              </c:extLst>
            </c:dLbl>
            <c:dLbl>
              <c:idx val="1"/>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3-BF6A-4508-946A-DFB2E29C3603}"/>
                </c:ext>
              </c:extLst>
            </c:dLbl>
            <c:dLbl>
              <c:idx val="2"/>
              <c:layout>
                <c:manualLayout>
                  <c:x val="0"/>
                  <c:y val="1.8308892914535836E-2"/>
                </c:manualLayout>
              </c:layout>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6A-4508-946A-DFB2E29C3603}"/>
                </c:ext>
              </c:extLst>
            </c:dLbl>
            <c:dLbl>
              <c:idx val="3"/>
              <c:layout>
                <c:manualLayout>
                  <c:x val="-7.2597445627715989E-17"/>
                  <c:y val="5.2052685111187971E-5"/>
                </c:manualLayout>
              </c:layout>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CF-416C-A983-BA3A55288AA7}"/>
                </c:ext>
              </c:extLst>
            </c:dLbl>
            <c:dLbl>
              <c:idx val="4"/>
              <c:layout>
                <c:manualLayout>
                  <c:x val="0"/>
                  <c:y val="0.1281061117646304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CF-416C-A983-BA3A55288AA7}"/>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3.6'!$B$62:$B$76</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3.6'!$I$62:$I$76</c:f>
              <c:numCache>
                <c:formatCode>#,##0</c:formatCode>
                <c:ptCount val="15"/>
                <c:pt idx="0">
                  <c:v>963200</c:v>
                </c:pt>
                <c:pt idx="1">
                  <c:v>1497892</c:v>
                </c:pt>
                <c:pt idx="2">
                  <c:v>2716787</c:v>
                </c:pt>
                <c:pt idx="3">
                  <c:v>5025746</c:v>
                </c:pt>
                <c:pt idx="4">
                  <c:v>8785088</c:v>
                </c:pt>
                <c:pt idx="5">
                  <c:v>15689598</c:v>
                </c:pt>
                <c:pt idx="6">
                  <c:v>23936243</c:v>
                </c:pt>
                <c:pt idx="7">
                  <c:v>25377043</c:v>
                </c:pt>
                <c:pt idx="8">
                  <c:v>33763836</c:v>
                </c:pt>
                <c:pt idx="9">
                  <c:v>30753577</c:v>
                </c:pt>
                <c:pt idx="10">
                  <c:v>38923989</c:v>
                </c:pt>
                <c:pt idx="11">
                  <c:v>40346275</c:v>
                </c:pt>
                <c:pt idx="12">
                  <c:v>45678148</c:v>
                </c:pt>
                <c:pt idx="13">
                  <c:v>44083339</c:v>
                </c:pt>
                <c:pt idx="14">
                  <c:v>40133477</c:v>
                </c:pt>
              </c:numCache>
            </c:numRef>
          </c:val>
          <c:extLst>
            <c:ext xmlns:c16="http://schemas.microsoft.com/office/drawing/2014/chart" uri="{C3380CC4-5D6E-409C-BE32-E72D297353CC}">
              <c16:uniqueId val="{00000000-BF6A-4508-946A-DFB2E29C3603}"/>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3.6'!$W$61</c:f>
              <c:strCache>
                <c:ptCount val="1"/>
                <c:pt idx="0">
                  <c:v>Total generation (TWh)</c:v>
                </c:pt>
              </c:strCache>
            </c:strRef>
          </c:tx>
          <c:spPr>
            <a:ln w="28575" cap="rnd">
              <a:solidFill>
                <a:srgbClr val="E2C700"/>
              </a:solidFill>
              <a:round/>
            </a:ln>
            <a:effectLst/>
          </c:spPr>
          <c:marker>
            <c:symbol val="none"/>
          </c:marker>
          <c:val>
            <c:numRef>
              <c:f>'Figure 3.6'!$J$62:$J$76</c:f>
              <c:numCache>
                <c:formatCode>#,##0</c:formatCode>
                <c:ptCount val="15"/>
                <c:pt idx="0">
                  <c:v>963200</c:v>
                </c:pt>
                <c:pt idx="1">
                  <c:v>1497892</c:v>
                </c:pt>
                <c:pt idx="2">
                  <c:v>2090329.6666654136</c:v>
                </c:pt>
                <c:pt idx="3">
                  <c:v>3345015.8333315821</c:v>
                </c:pt>
                <c:pt idx="4">
                  <c:v>5387730.8333312701</c:v>
                </c:pt>
                <c:pt idx="5">
                  <c:v>8815195.1666646618</c:v>
                </c:pt>
                <c:pt idx="6">
                  <c:v>13013958.833331166</c:v>
                </c:pt>
                <c:pt idx="7">
                  <c:v>13581423.166664846</c:v>
                </c:pt>
                <c:pt idx="8">
                  <c:v>17903460.078945071</c:v>
                </c:pt>
                <c:pt idx="9">
                  <c:v>16235679.236840095</c:v>
                </c:pt>
                <c:pt idx="10">
                  <c:v>20588182.413111761</c:v>
                </c:pt>
                <c:pt idx="11">
                  <c:v>21380435.041429903</c:v>
                </c:pt>
                <c:pt idx="12">
                  <c:v>24150411.446191121</c:v>
                </c:pt>
                <c:pt idx="13">
                  <c:v>23338758.898237828</c:v>
                </c:pt>
                <c:pt idx="14">
                  <c:v>21162334.53608299</c:v>
                </c:pt>
              </c:numCache>
            </c:numRef>
          </c:val>
          <c:smooth val="0"/>
          <c:extLst>
            <c:ext xmlns:c16="http://schemas.microsoft.com/office/drawing/2014/chart" uri="{C3380CC4-5D6E-409C-BE32-E72D297353CC}">
              <c16:uniqueId val="{00000001-BF6A-4508-946A-DFB2E29C3603}"/>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dispUnits>
          <c:builtInUnit val="millions"/>
          <c:dispUnitsLbl>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b) Onshore wind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3.6'!$U$61</c:f>
              <c:strCache>
                <c:ptCount val="1"/>
                <c:pt idx="0">
                  <c:v>Total ROCs issued</c:v>
                </c:pt>
              </c:strCache>
            </c:strRef>
          </c:tx>
          <c:spPr>
            <a:solidFill>
              <a:srgbClr val="079448"/>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3.6'!$B$62:$B$76</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3.6'!$K$62:$K$76</c:f>
              <c:numCache>
                <c:formatCode>#,##0</c:formatCode>
                <c:ptCount val="15"/>
                <c:pt idx="0">
                  <c:v>4816422</c:v>
                </c:pt>
                <c:pt idx="1">
                  <c:v>6245954</c:v>
                </c:pt>
                <c:pt idx="2">
                  <c:v>7263346</c:v>
                </c:pt>
                <c:pt idx="3">
                  <c:v>7708372</c:v>
                </c:pt>
                <c:pt idx="4">
                  <c:v>11799421</c:v>
                </c:pt>
                <c:pt idx="5">
                  <c:v>12214121</c:v>
                </c:pt>
                <c:pt idx="6">
                  <c:v>18708252</c:v>
                </c:pt>
                <c:pt idx="7">
                  <c:v>17805981</c:v>
                </c:pt>
                <c:pt idx="8">
                  <c:v>20261168</c:v>
                </c:pt>
                <c:pt idx="9">
                  <c:v>19807791</c:v>
                </c:pt>
                <c:pt idx="10">
                  <c:v>27746455</c:v>
                </c:pt>
                <c:pt idx="11">
                  <c:v>27927023</c:v>
                </c:pt>
                <c:pt idx="12">
                  <c:v>30439986</c:v>
                </c:pt>
                <c:pt idx="13">
                  <c:v>27266279</c:v>
                </c:pt>
                <c:pt idx="14">
                  <c:v>26080482</c:v>
                </c:pt>
              </c:numCache>
            </c:numRef>
          </c:val>
          <c:extLst>
            <c:ext xmlns:c16="http://schemas.microsoft.com/office/drawing/2014/chart" uri="{C3380CC4-5D6E-409C-BE32-E72D297353CC}">
              <c16:uniqueId val="{00000003-6A89-496F-AC1E-B70DC2494825}"/>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3.6'!$W$61</c:f>
              <c:strCache>
                <c:ptCount val="1"/>
                <c:pt idx="0">
                  <c:v>Total generation (TWh)</c:v>
                </c:pt>
              </c:strCache>
            </c:strRef>
          </c:tx>
          <c:spPr>
            <a:ln w="28575" cap="rnd">
              <a:solidFill>
                <a:srgbClr val="E2C700"/>
              </a:solidFill>
              <a:round/>
            </a:ln>
            <a:effectLst/>
          </c:spPr>
          <c:marker>
            <c:symbol val="none"/>
          </c:marker>
          <c:val>
            <c:numRef>
              <c:f>'Figure 3.6'!$L$62:$L$76</c:f>
              <c:numCache>
                <c:formatCode>#,##0</c:formatCode>
                <c:ptCount val="15"/>
                <c:pt idx="0">
                  <c:v>4816422</c:v>
                </c:pt>
                <c:pt idx="1">
                  <c:v>6245954</c:v>
                </c:pt>
                <c:pt idx="2">
                  <c:v>7262320</c:v>
                </c:pt>
                <c:pt idx="3">
                  <c:v>7703836.25</c:v>
                </c:pt>
                <c:pt idx="4">
                  <c:v>11782074</c:v>
                </c:pt>
                <c:pt idx="5">
                  <c:v>12174908.5</c:v>
                </c:pt>
                <c:pt idx="6">
                  <c:v>18622194.083333306</c:v>
                </c:pt>
                <c:pt idx="7">
                  <c:v>17751031.611110963</c:v>
                </c:pt>
                <c:pt idx="8">
                  <c:v>20203027.694444142</c:v>
                </c:pt>
                <c:pt idx="9">
                  <c:v>19831041.833332848</c:v>
                </c:pt>
                <c:pt idx="10">
                  <c:v>27996998.472221129</c:v>
                </c:pt>
                <c:pt idx="11">
                  <c:v>28194883.194443211</c:v>
                </c:pt>
                <c:pt idx="12">
                  <c:v>30683156.499998678</c:v>
                </c:pt>
                <c:pt idx="13">
                  <c:v>27448004.638887685</c:v>
                </c:pt>
                <c:pt idx="14">
                  <c:v>26294606.583332166</c:v>
                </c:pt>
              </c:numCache>
            </c:numRef>
          </c:val>
          <c:smooth val="0"/>
          <c:extLst>
            <c:ext xmlns:c16="http://schemas.microsoft.com/office/drawing/2014/chart" uri="{C3380CC4-5D6E-409C-BE32-E72D297353CC}">
              <c16:uniqueId val="{00000004-6A89-496F-AC1E-B70DC2494825}"/>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dispUnits>
          <c:builtInUnit val="millions"/>
          <c:dispUnitsLbl>
            <c:layout>
              <c:manualLayout>
                <c:xMode val="edge"/>
                <c:yMode val="edge"/>
                <c:x val="7.9315897263429799E-3"/>
                <c:y val="6.4237175702824403E-2"/>
              </c:manualLayout>
            </c:layout>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c)</a:t>
            </a:r>
            <a:r>
              <a:rPr lang="en-GB" sz="1000" b="1" baseline="0"/>
              <a:t> Fuelled</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3.6'!$U$61</c:f>
              <c:strCache>
                <c:ptCount val="1"/>
                <c:pt idx="0">
                  <c:v>Total ROCs issued</c:v>
                </c:pt>
              </c:strCache>
            </c:strRef>
          </c:tx>
          <c:spPr>
            <a:solidFill>
              <a:srgbClr val="079448"/>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3.6'!$B$62:$B$76</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3.6'!$C$62:$C$76</c:f>
              <c:numCache>
                <c:formatCode>#,##0</c:formatCode>
                <c:ptCount val="15"/>
                <c:pt idx="0">
                  <c:v>3037139</c:v>
                </c:pt>
                <c:pt idx="1">
                  <c:v>3881605</c:v>
                </c:pt>
                <c:pt idx="2">
                  <c:v>3850164</c:v>
                </c:pt>
                <c:pt idx="3">
                  <c:v>4850569</c:v>
                </c:pt>
                <c:pt idx="4">
                  <c:v>6073865</c:v>
                </c:pt>
                <c:pt idx="5">
                  <c:v>8773687</c:v>
                </c:pt>
                <c:pt idx="6">
                  <c:v>11496668</c:v>
                </c:pt>
                <c:pt idx="7">
                  <c:v>17170493</c:v>
                </c:pt>
                <c:pt idx="8">
                  <c:v>21580141</c:v>
                </c:pt>
                <c:pt idx="9">
                  <c:v>20015147</c:v>
                </c:pt>
                <c:pt idx="10">
                  <c:v>17584758</c:v>
                </c:pt>
                <c:pt idx="11">
                  <c:v>20753886</c:v>
                </c:pt>
                <c:pt idx="12">
                  <c:v>21912500</c:v>
                </c:pt>
                <c:pt idx="13">
                  <c:v>21480902</c:v>
                </c:pt>
                <c:pt idx="14">
                  <c:v>23107271</c:v>
                </c:pt>
              </c:numCache>
            </c:numRef>
          </c:val>
          <c:extLst>
            <c:ext xmlns:c16="http://schemas.microsoft.com/office/drawing/2014/chart" uri="{C3380CC4-5D6E-409C-BE32-E72D297353CC}">
              <c16:uniqueId val="{00000000-583C-4F70-82D3-EE969DC962A4}"/>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3.6'!$W$61</c:f>
              <c:strCache>
                <c:ptCount val="1"/>
                <c:pt idx="0">
                  <c:v>Total generation (TWh)</c:v>
                </c:pt>
              </c:strCache>
            </c:strRef>
          </c:tx>
          <c:spPr>
            <a:ln w="28575" cap="rnd">
              <a:solidFill>
                <a:srgbClr val="E2C700"/>
              </a:solidFill>
              <a:round/>
            </a:ln>
            <a:effectLst/>
          </c:spPr>
          <c:marker>
            <c:symbol val="none"/>
          </c:marker>
          <c:val>
            <c:numRef>
              <c:f>'Figure 3.6'!$D$62:$D$76</c:f>
              <c:numCache>
                <c:formatCode>#,##0</c:formatCode>
                <c:ptCount val="15"/>
                <c:pt idx="0">
                  <c:v>3037139</c:v>
                </c:pt>
                <c:pt idx="1">
                  <c:v>3881605</c:v>
                </c:pt>
                <c:pt idx="2">
                  <c:v>3578099.833331991</c:v>
                </c:pt>
                <c:pt idx="3">
                  <c:v>4865006.8333321037</c:v>
                </c:pt>
                <c:pt idx="4">
                  <c:v>5784546.6666649487</c:v>
                </c:pt>
                <c:pt idx="5">
                  <c:v>6378803.0833295854</c:v>
                </c:pt>
                <c:pt idx="6">
                  <c:v>9572325.7380941249</c:v>
                </c:pt>
                <c:pt idx="7">
                  <c:v>14649022.611109726</c:v>
                </c:pt>
                <c:pt idx="8">
                  <c:v>18486175.527776081</c:v>
                </c:pt>
                <c:pt idx="9">
                  <c:v>16285401.021510027</c:v>
                </c:pt>
                <c:pt idx="10">
                  <c:v>13121149.454258379</c:v>
                </c:pt>
                <c:pt idx="11">
                  <c:v>15750890.926270997</c:v>
                </c:pt>
                <c:pt idx="12">
                  <c:v>16473192.606721355</c:v>
                </c:pt>
                <c:pt idx="13">
                  <c:v>16182315.941934336</c:v>
                </c:pt>
                <c:pt idx="14">
                  <c:v>17738387.09126582</c:v>
                </c:pt>
              </c:numCache>
            </c:numRef>
          </c:val>
          <c:smooth val="0"/>
          <c:extLst>
            <c:ext xmlns:c16="http://schemas.microsoft.com/office/drawing/2014/chart" uri="{C3380CC4-5D6E-409C-BE32-E72D297353CC}">
              <c16:uniqueId val="{00000001-583C-4F70-82D3-EE969DC962A4}"/>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dispUnits>
          <c:builtInUnit val="millions"/>
          <c:dispUnitsLbl>
            <c:layout>
              <c:manualLayout>
                <c:xMode val="edge"/>
                <c:yMode val="edge"/>
                <c:x val="9.9071211294554928E-3"/>
                <c:y val="5.006201742948755E-2"/>
              </c:manualLayout>
            </c:layout>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d) Solar PV</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3.6'!$U$61</c:f>
              <c:strCache>
                <c:ptCount val="1"/>
                <c:pt idx="0">
                  <c:v>Total ROCs issued</c:v>
                </c:pt>
              </c:strCache>
            </c:strRef>
          </c:tx>
          <c:spPr>
            <a:solidFill>
              <a:srgbClr val="079448"/>
            </a:solidFill>
            <a:ln w="3175">
              <a:solidFill>
                <a:schemeClr val="tx1"/>
              </a:solidFill>
            </a:ln>
            <a:effectLst/>
          </c:spPr>
          <c:invertIfNegative val="0"/>
          <c:dLbls>
            <c:dLbl>
              <c:idx val="0"/>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8-47B1-470A-8B2A-BF9CF23E706C}"/>
                </c:ext>
              </c:extLst>
            </c:dLbl>
            <c:dLbl>
              <c:idx val="1"/>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47B1-470A-8B2A-BF9CF23E706C}"/>
                </c:ext>
              </c:extLst>
            </c:dLbl>
            <c:dLbl>
              <c:idx val="2"/>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6-47B1-470A-8B2A-BF9CF23E706C}"/>
                </c:ext>
              </c:extLst>
            </c:dLbl>
            <c:dLbl>
              <c:idx val="3"/>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5-47B1-470A-8B2A-BF9CF23E706C}"/>
                </c:ext>
              </c:extLst>
            </c:dLbl>
            <c:dLbl>
              <c:idx val="4"/>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4-47B1-470A-8B2A-BF9CF23E706C}"/>
                </c:ext>
              </c:extLst>
            </c:dLbl>
            <c:dLbl>
              <c:idx val="5"/>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3-47B1-470A-8B2A-BF9CF23E706C}"/>
                </c:ext>
              </c:extLst>
            </c:dLbl>
            <c:dLbl>
              <c:idx val="6"/>
              <c:layout>
                <c:manualLayout>
                  <c:x val="0"/>
                  <c:y val="-2.8919979855795354E-3"/>
                </c:manualLayout>
              </c:layout>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B1-470A-8B2A-BF9CF23E70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3.6'!$B$62:$B$76</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3.6'!$O$62:$O$76</c:f>
              <c:numCache>
                <c:formatCode>#,##0</c:formatCode>
                <c:ptCount val="15"/>
                <c:pt idx="0">
                  <c:v>1476</c:v>
                </c:pt>
                <c:pt idx="1">
                  <c:v>3247</c:v>
                </c:pt>
                <c:pt idx="2">
                  <c:v>11281</c:v>
                </c:pt>
                <c:pt idx="3">
                  <c:v>2480</c:v>
                </c:pt>
                <c:pt idx="4">
                  <c:v>4975</c:v>
                </c:pt>
                <c:pt idx="5">
                  <c:v>24771</c:v>
                </c:pt>
                <c:pt idx="6">
                  <c:v>884279</c:v>
                </c:pt>
                <c:pt idx="7">
                  <c:v>3225714</c:v>
                </c:pt>
                <c:pt idx="8">
                  <c:v>7118558</c:v>
                </c:pt>
                <c:pt idx="9">
                  <c:v>8652272</c:v>
                </c:pt>
                <c:pt idx="10">
                  <c:v>9599896</c:v>
                </c:pt>
                <c:pt idx="11">
                  <c:v>10505273</c:v>
                </c:pt>
                <c:pt idx="12">
                  <c:v>10151083</c:v>
                </c:pt>
                <c:pt idx="13">
                  <c:v>10125690</c:v>
                </c:pt>
                <c:pt idx="14">
                  <c:v>9969813</c:v>
                </c:pt>
              </c:numCache>
            </c:numRef>
          </c:val>
          <c:extLst>
            <c:ext xmlns:c16="http://schemas.microsoft.com/office/drawing/2014/chart" uri="{C3380CC4-5D6E-409C-BE32-E72D297353CC}">
              <c16:uniqueId val="{00000000-47B1-470A-8B2A-BF9CF23E706C}"/>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3.6'!$W$61</c:f>
              <c:strCache>
                <c:ptCount val="1"/>
                <c:pt idx="0">
                  <c:v>Total generation (TWh)</c:v>
                </c:pt>
              </c:strCache>
            </c:strRef>
          </c:tx>
          <c:spPr>
            <a:ln w="28575" cap="rnd">
              <a:solidFill>
                <a:srgbClr val="E2C700"/>
              </a:solidFill>
              <a:round/>
            </a:ln>
            <a:effectLst/>
          </c:spPr>
          <c:marker>
            <c:symbol val="none"/>
          </c:marker>
          <c:val>
            <c:numRef>
              <c:f>'Figure 3.6'!$P$62:$P$76</c:f>
              <c:numCache>
                <c:formatCode>#,##0</c:formatCode>
                <c:ptCount val="15"/>
                <c:pt idx="0">
                  <c:v>1476</c:v>
                </c:pt>
                <c:pt idx="1">
                  <c:v>3247</c:v>
                </c:pt>
                <c:pt idx="2">
                  <c:v>10507.5</c:v>
                </c:pt>
                <c:pt idx="3">
                  <c:v>2227</c:v>
                </c:pt>
                <c:pt idx="4">
                  <c:v>3744.5</c:v>
                </c:pt>
                <c:pt idx="5">
                  <c:v>15650.5</c:v>
                </c:pt>
                <c:pt idx="6">
                  <c:v>470502.44117647043</c:v>
                </c:pt>
                <c:pt idx="7">
                  <c:v>1900922.4548316551</c:v>
                </c:pt>
                <c:pt idx="8">
                  <c:v>4631464.7655648263</c:v>
                </c:pt>
                <c:pt idx="9">
                  <c:v>5814283.7095681345</c:v>
                </c:pt>
                <c:pt idx="10">
                  <c:v>6571213.2176479939</c:v>
                </c:pt>
                <c:pt idx="11">
                  <c:v>7207853.7368782703</c:v>
                </c:pt>
                <c:pt idx="12">
                  <c:v>6957938.1114474665</c:v>
                </c:pt>
                <c:pt idx="13">
                  <c:v>6941669.6636991501</c:v>
                </c:pt>
                <c:pt idx="14">
                  <c:v>6828162.9313139617</c:v>
                </c:pt>
              </c:numCache>
            </c:numRef>
          </c:val>
          <c:smooth val="0"/>
          <c:extLst>
            <c:ext xmlns:c16="http://schemas.microsoft.com/office/drawing/2014/chart" uri="{C3380CC4-5D6E-409C-BE32-E72D297353CC}">
              <c16:uniqueId val="{00000001-47B1-470A-8B2A-BF9CF23E706C}"/>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dispUnits>
          <c:builtInUnit val="millions"/>
          <c:dispUnitsLbl>
            <c:layout>
              <c:manualLayout>
                <c:xMode val="edge"/>
                <c:yMode val="edge"/>
                <c:x val="1.1647657445145954E-2"/>
                <c:y val="3.9715310392465841E-2"/>
              </c:manualLayout>
            </c:layout>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e) Landfill gas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3.6'!$U$61</c:f>
              <c:strCache>
                <c:ptCount val="1"/>
                <c:pt idx="0">
                  <c:v>Total ROCs issued</c:v>
                </c:pt>
              </c:strCache>
            </c:strRef>
          </c:tx>
          <c:spPr>
            <a:solidFill>
              <a:srgbClr val="079448"/>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3.6'!$B$62:$B$76</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3.6'!$G$62:$G$76</c:f>
              <c:numCache>
                <c:formatCode>#,##0</c:formatCode>
                <c:ptCount val="15"/>
                <c:pt idx="0">
                  <c:v>4553288</c:v>
                </c:pt>
                <c:pt idx="1">
                  <c:v>4703307</c:v>
                </c:pt>
                <c:pt idx="2">
                  <c:v>4934223</c:v>
                </c:pt>
                <c:pt idx="3">
                  <c:v>4996378</c:v>
                </c:pt>
                <c:pt idx="4">
                  <c:v>5017120</c:v>
                </c:pt>
                <c:pt idx="5">
                  <c:v>4944666</c:v>
                </c:pt>
                <c:pt idx="6">
                  <c:v>4818880</c:v>
                </c:pt>
                <c:pt idx="7">
                  <c:v>4661678</c:v>
                </c:pt>
                <c:pt idx="8">
                  <c:v>4379478</c:v>
                </c:pt>
                <c:pt idx="9">
                  <c:v>4021131</c:v>
                </c:pt>
                <c:pt idx="10">
                  <c:v>3633155</c:v>
                </c:pt>
                <c:pt idx="11">
                  <c:v>3325824</c:v>
                </c:pt>
                <c:pt idx="12">
                  <c:v>3082557</c:v>
                </c:pt>
                <c:pt idx="13">
                  <c:v>2932496</c:v>
                </c:pt>
                <c:pt idx="14">
                  <c:v>2735028</c:v>
                </c:pt>
              </c:numCache>
            </c:numRef>
          </c:val>
          <c:extLst>
            <c:ext xmlns:c16="http://schemas.microsoft.com/office/drawing/2014/chart" uri="{C3380CC4-5D6E-409C-BE32-E72D297353CC}">
              <c16:uniqueId val="{00000003-E46B-4A39-A44B-FDFCB40A5504}"/>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3.6'!$W$61</c:f>
              <c:strCache>
                <c:ptCount val="1"/>
                <c:pt idx="0">
                  <c:v>Total generation (TWh)</c:v>
                </c:pt>
              </c:strCache>
            </c:strRef>
          </c:tx>
          <c:spPr>
            <a:ln w="28575" cap="rnd">
              <a:solidFill>
                <a:srgbClr val="E2C700"/>
              </a:solidFill>
              <a:round/>
            </a:ln>
            <a:effectLst/>
          </c:spPr>
          <c:marker>
            <c:symbol val="none"/>
          </c:marker>
          <c:val>
            <c:numRef>
              <c:f>'Figure 3.6'!$H$62:$H$76</c:f>
              <c:numCache>
                <c:formatCode>#,##0</c:formatCode>
                <c:ptCount val="15"/>
                <c:pt idx="0">
                  <c:v>4553288</c:v>
                </c:pt>
                <c:pt idx="1">
                  <c:v>4703307</c:v>
                </c:pt>
                <c:pt idx="2">
                  <c:v>4943712</c:v>
                </c:pt>
                <c:pt idx="3">
                  <c:v>4996378</c:v>
                </c:pt>
                <c:pt idx="4">
                  <c:v>5019961</c:v>
                </c:pt>
                <c:pt idx="5">
                  <c:v>4956903</c:v>
                </c:pt>
                <c:pt idx="6">
                  <c:v>4868860</c:v>
                </c:pt>
                <c:pt idx="7">
                  <c:v>4720994</c:v>
                </c:pt>
                <c:pt idx="8">
                  <c:v>4431021</c:v>
                </c:pt>
                <c:pt idx="9">
                  <c:v>4066796</c:v>
                </c:pt>
                <c:pt idx="10">
                  <c:v>3689403</c:v>
                </c:pt>
                <c:pt idx="11">
                  <c:v>3382097</c:v>
                </c:pt>
                <c:pt idx="12">
                  <c:v>3131876</c:v>
                </c:pt>
                <c:pt idx="13">
                  <c:v>2984100</c:v>
                </c:pt>
                <c:pt idx="14">
                  <c:v>2791508</c:v>
                </c:pt>
              </c:numCache>
            </c:numRef>
          </c:val>
          <c:smooth val="0"/>
          <c:extLst>
            <c:ext xmlns:c16="http://schemas.microsoft.com/office/drawing/2014/chart" uri="{C3380CC4-5D6E-409C-BE32-E72D297353CC}">
              <c16:uniqueId val="{00000004-E46B-4A39-A44B-FDFCB40A5504}"/>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dispUnits>
          <c:builtInUnit val="millions"/>
          <c:dispUnitsLbl>
            <c:layout>
              <c:manualLayout>
                <c:xMode val="edge"/>
                <c:yMode val="edge"/>
                <c:x val="5.9428012399709382E-3"/>
                <c:y val="0.11352169988577471"/>
              </c:manualLayout>
            </c:layout>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f) Hydro</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3.6'!$U$61</c:f>
              <c:strCache>
                <c:ptCount val="1"/>
                <c:pt idx="0">
                  <c:v>Total ROCs issued</c:v>
                </c:pt>
              </c:strCache>
            </c:strRef>
          </c:tx>
          <c:spPr>
            <a:solidFill>
              <a:srgbClr val="079448"/>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3.6'!$B$62:$B$76</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3.6'!$E$62:$E$76</c:f>
              <c:numCache>
                <c:formatCode>#,##0</c:formatCode>
                <c:ptCount val="15"/>
                <c:pt idx="0">
                  <c:v>2443053</c:v>
                </c:pt>
                <c:pt idx="1">
                  <c:v>2305335</c:v>
                </c:pt>
                <c:pt idx="2">
                  <c:v>2125714</c:v>
                </c:pt>
                <c:pt idx="3">
                  <c:v>1857531</c:v>
                </c:pt>
                <c:pt idx="4">
                  <c:v>2721629</c:v>
                </c:pt>
                <c:pt idx="5">
                  <c:v>2207458</c:v>
                </c:pt>
                <c:pt idx="6">
                  <c:v>2568740</c:v>
                </c:pt>
                <c:pt idx="7">
                  <c:v>2560632</c:v>
                </c:pt>
                <c:pt idx="8">
                  <c:v>2796844</c:v>
                </c:pt>
                <c:pt idx="9">
                  <c:v>2248243</c:v>
                </c:pt>
                <c:pt idx="10">
                  <c:v>2363996</c:v>
                </c:pt>
                <c:pt idx="11">
                  <c:v>2381815</c:v>
                </c:pt>
                <c:pt idx="12">
                  <c:v>2657993</c:v>
                </c:pt>
                <c:pt idx="13">
                  <c:v>2610584</c:v>
                </c:pt>
                <c:pt idx="14">
                  <c:v>2330644</c:v>
                </c:pt>
              </c:numCache>
            </c:numRef>
          </c:val>
          <c:extLst>
            <c:ext xmlns:c16="http://schemas.microsoft.com/office/drawing/2014/chart" uri="{C3380CC4-5D6E-409C-BE32-E72D297353CC}">
              <c16:uniqueId val="{00000000-24BD-4F9D-B983-358BC0748C82}"/>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3.6'!$W$61</c:f>
              <c:strCache>
                <c:ptCount val="1"/>
                <c:pt idx="0">
                  <c:v>Total generation (TWh)</c:v>
                </c:pt>
              </c:strCache>
            </c:strRef>
          </c:tx>
          <c:spPr>
            <a:ln w="28575" cap="rnd">
              <a:solidFill>
                <a:srgbClr val="E2C700"/>
              </a:solidFill>
              <a:round/>
            </a:ln>
            <a:effectLst/>
          </c:spPr>
          <c:marker>
            <c:symbol val="none"/>
          </c:marker>
          <c:val>
            <c:numRef>
              <c:f>'Figure 3.6'!$F$62:$F$76</c:f>
              <c:numCache>
                <c:formatCode>#,##0</c:formatCode>
                <c:ptCount val="15"/>
                <c:pt idx="0">
                  <c:v>2443053</c:v>
                </c:pt>
                <c:pt idx="1">
                  <c:v>2305335</c:v>
                </c:pt>
                <c:pt idx="2">
                  <c:v>2122076.5</c:v>
                </c:pt>
                <c:pt idx="3">
                  <c:v>1857351</c:v>
                </c:pt>
                <c:pt idx="4">
                  <c:v>2718783.9999999986</c:v>
                </c:pt>
                <c:pt idx="5">
                  <c:v>2202601.3333333312</c:v>
                </c:pt>
                <c:pt idx="6">
                  <c:v>2562768.0833333312</c:v>
                </c:pt>
                <c:pt idx="7">
                  <c:v>2550637.3809523778</c:v>
                </c:pt>
                <c:pt idx="8">
                  <c:v>2782730.3809523759</c:v>
                </c:pt>
                <c:pt idx="9">
                  <c:v>2236128.9761904716</c:v>
                </c:pt>
                <c:pt idx="10">
                  <c:v>2339218.440476181</c:v>
                </c:pt>
                <c:pt idx="11">
                  <c:v>2358361.321428563</c:v>
                </c:pt>
                <c:pt idx="12">
                  <c:v>2626939.9999999888</c:v>
                </c:pt>
                <c:pt idx="13">
                  <c:v>2579022.2619047505</c:v>
                </c:pt>
                <c:pt idx="14">
                  <c:v>2305426.4999999912</c:v>
                </c:pt>
              </c:numCache>
            </c:numRef>
          </c:val>
          <c:smooth val="0"/>
          <c:extLst>
            <c:ext xmlns:c16="http://schemas.microsoft.com/office/drawing/2014/chart" uri="{C3380CC4-5D6E-409C-BE32-E72D297353CC}">
              <c16:uniqueId val="{00000001-24BD-4F9D-B983-358BC0748C82}"/>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0000000000000002E-2"/>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majorUnit val="1000000"/>
        <c:dispUnits>
          <c:builtInUnit val="millions"/>
          <c:dispUnitsLbl>
            <c:layout>
              <c:manualLayout>
                <c:xMode val="edge"/>
                <c:yMode val="edge"/>
                <c:x val="9.9193273012656655E-3"/>
                <c:y val="0.11347491926013732"/>
              </c:manualLayout>
            </c:layout>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g)</a:t>
            </a:r>
            <a:r>
              <a:rPr lang="en-GB" sz="1000" b="1" baseline="0"/>
              <a:t> Sewage gas</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3.6'!$U$61</c:f>
              <c:strCache>
                <c:ptCount val="1"/>
                <c:pt idx="0">
                  <c:v>Total ROCs issued</c:v>
                </c:pt>
              </c:strCache>
            </c:strRef>
          </c:tx>
          <c:spPr>
            <a:solidFill>
              <a:srgbClr val="079448"/>
            </a:solidFill>
            <a:ln w="3175">
              <a:solidFill>
                <a:schemeClr val="tx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3.6'!$B$62:$B$76</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3.6'!$M$62:$M$76</c:f>
              <c:numCache>
                <c:formatCode>#,##0</c:formatCode>
                <c:ptCount val="15"/>
                <c:pt idx="0">
                  <c:v>349820</c:v>
                </c:pt>
                <c:pt idx="1">
                  <c:v>412370</c:v>
                </c:pt>
                <c:pt idx="2">
                  <c:v>458015</c:v>
                </c:pt>
                <c:pt idx="3">
                  <c:v>518453</c:v>
                </c:pt>
                <c:pt idx="4">
                  <c:v>567965</c:v>
                </c:pt>
                <c:pt idx="5">
                  <c:v>540408</c:v>
                </c:pt>
                <c:pt idx="6">
                  <c:v>590949</c:v>
                </c:pt>
                <c:pt idx="7">
                  <c:v>656703</c:v>
                </c:pt>
                <c:pt idx="8">
                  <c:v>663653</c:v>
                </c:pt>
                <c:pt idx="9">
                  <c:v>670492</c:v>
                </c:pt>
                <c:pt idx="10">
                  <c:v>693994</c:v>
                </c:pt>
                <c:pt idx="11">
                  <c:v>661318</c:v>
                </c:pt>
                <c:pt idx="12">
                  <c:v>715493</c:v>
                </c:pt>
                <c:pt idx="13">
                  <c:v>704937</c:v>
                </c:pt>
                <c:pt idx="14">
                  <c:v>665277</c:v>
                </c:pt>
              </c:numCache>
            </c:numRef>
          </c:val>
          <c:extLst>
            <c:ext xmlns:c16="http://schemas.microsoft.com/office/drawing/2014/chart" uri="{C3380CC4-5D6E-409C-BE32-E72D297353CC}">
              <c16:uniqueId val="{00000000-06B4-434F-B683-F84B07998082}"/>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3.6'!$W$61</c:f>
              <c:strCache>
                <c:ptCount val="1"/>
                <c:pt idx="0">
                  <c:v>Total generation (TWh)</c:v>
                </c:pt>
              </c:strCache>
            </c:strRef>
          </c:tx>
          <c:spPr>
            <a:ln w="28575" cap="rnd">
              <a:solidFill>
                <a:srgbClr val="E2C700"/>
              </a:solidFill>
              <a:round/>
            </a:ln>
            <a:effectLst/>
          </c:spPr>
          <c:marker>
            <c:symbol val="none"/>
          </c:marker>
          <c:val>
            <c:numRef>
              <c:f>'Figure 3.6'!$N$62:$N$76</c:f>
              <c:numCache>
                <c:formatCode>#,##0</c:formatCode>
                <c:ptCount val="15"/>
                <c:pt idx="0">
                  <c:v>349820</c:v>
                </c:pt>
                <c:pt idx="1">
                  <c:v>412370</c:v>
                </c:pt>
                <c:pt idx="2">
                  <c:v>458015</c:v>
                </c:pt>
                <c:pt idx="3">
                  <c:v>518453</c:v>
                </c:pt>
                <c:pt idx="4">
                  <c:v>568089</c:v>
                </c:pt>
                <c:pt idx="5">
                  <c:v>550183</c:v>
                </c:pt>
                <c:pt idx="6">
                  <c:v>619649</c:v>
                </c:pt>
                <c:pt idx="7">
                  <c:v>722421</c:v>
                </c:pt>
                <c:pt idx="8">
                  <c:v>742813</c:v>
                </c:pt>
                <c:pt idx="9">
                  <c:v>763270</c:v>
                </c:pt>
                <c:pt idx="10">
                  <c:v>848146</c:v>
                </c:pt>
                <c:pt idx="11">
                  <c:v>818386</c:v>
                </c:pt>
                <c:pt idx="12">
                  <c:v>883543</c:v>
                </c:pt>
                <c:pt idx="13">
                  <c:v>865324</c:v>
                </c:pt>
                <c:pt idx="14">
                  <c:v>828480</c:v>
                </c:pt>
              </c:numCache>
            </c:numRef>
          </c:val>
          <c:smooth val="0"/>
          <c:extLst>
            <c:ext xmlns:c16="http://schemas.microsoft.com/office/drawing/2014/chart" uri="{C3380CC4-5D6E-409C-BE32-E72D297353CC}">
              <c16:uniqueId val="{00000001-06B4-434F-B683-F84B07998082}"/>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0000000000000002E-2"/>
        </c:scaling>
        <c:delete val="0"/>
        <c:axPos val="l"/>
        <c:majorGridlines>
          <c:spPr>
            <a:ln w="9525" cap="flat" cmpd="sng" algn="ctr">
              <a:solidFill>
                <a:srgbClr val="A1ABB2"/>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900" b="0" i="0" baseline="0">
                    <a:effectLst/>
                  </a:rPr>
                  <a:t>ROCs issued (Millions) and </a:t>
                </a:r>
              </a:p>
              <a:p>
                <a:pPr>
                  <a:defRPr/>
                </a:pPr>
                <a:r>
                  <a:rPr lang="en-GB" sz="900" b="0" i="0" baseline="0">
                    <a:effectLst/>
                  </a:rPr>
                  <a:t>Renewable Generation (TWh)</a:t>
                </a:r>
                <a:endParaRPr lang="en-GB" sz="900">
                  <a:effectLst/>
                </a:endParaRPr>
              </a:p>
            </c:rich>
          </c:tx>
          <c:layout>
            <c:manualLayout>
              <c:xMode val="edge"/>
              <c:yMode val="edge"/>
              <c:x val="7.9256969035643946E-3"/>
              <c:y val="0.1350891243571179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majorUnit val="200000"/>
        <c:minorUnit val="50000"/>
        <c:dispUnits>
          <c:builtInUnit val="m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baseline="0"/>
              <a:t>h) Tidal power</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3.6'!$U$61</c:f>
              <c:strCache>
                <c:ptCount val="1"/>
                <c:pt idx="0">
                  <c:v>Total ROCs issued</c:v>
                </c:pt>
              </c:strCache>
            </c:strRef>
          </c:tx>
          <c:spPr>
            <a:solidFill>
              <a:srgbClr val="079448"/>
            </a:solidFill>
            <a:ln w="3175">
              <a:solidFill>
                <a:schemeClr val="tx1"/>
              </a:solidFill>
            </a:ln>
            <a:effectLst/>
          </c:spPr>
          <c:invertIfNegative val="0"/>
          <c:dLbls>
            <c:dLbl>
              <c:idx val="10"/>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84-4771-B8C0-AEC3092E9021}"/>
                </c:ext>
              </c:extLst>
            </c:dLbl>
            <c:dLbl>
              <c:idx val="11"/>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84-4771-B8C0-AEC3092E9021}"/>
                </c:ext>
              </c:extLst>
            </c:dLbl>
            <c:dLbl>
              <c:idx val="12"/>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84-4771-B8C0-AEC3092E9021}"/>
                </c:ext>
              </c:extLst>
            </c:dLbl>
            <c:dLbl>
              <c:idx val="13"/>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84-4771-B8C0-AEC3092E9021}"/>
                </c:ext>
              </c:extLst>
            </c:dLbl>
            <c:dLbl>
              <c:idx val="14"/>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84-4771-B8C0-AEC3092E9021}"/>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3.6'!$B$62:$B$76</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3.6'!$Q$62:$Q$76</c:f>
              <c:numCache>
                <c:formatCode>#,##0</c:formatCode>
                <c:ptCount val="15"/>
                <c:pt idx="0">
                  <c:v>0</c:v>
                </c:pt>
                <c:pt idx="1">
                  <c:v>0</c:v>
                </c:pt>
                <c:pt idx="2">
                  <c:v>2197</c:v>
                </c:pt>
                <c:pt idx="3">
                  <c:v>2801</c:v>
                </c:pt>
                <c:pt idx="4">
                  <c:v>2379</c:v>
                </c:pt>
                <c:pt idx="5">
                  <c:v>7547</c:v>
                </c:pt>
                <c:pt idx="6">
                  <c:v>9484</c:v>
                </c:pt>
                <c:pt idx="7">
                  <c:v>4230</c:v>
                </c:pt>
                <c:pt idx="8">
                  <c:v>0</c:v>
                </c:pt>
                <c:pt idx="9">
                  <c:v>1698</c:v>
                </c:pt>
                <c:pt idx="10">
                  <c:v>35060</c:v>
                </c:pt>
                <c:pt idx="11">
                  <c:v>46589</c:v>
                </c:pt>
                <c:pt idx="12">
                  <c:v>69198</c:v>
                </c:pt>
                <c:pt idx="13">
                  <c:v>48655</c:v>
                </c:pt>
                <c:pt idx="14">
                  <c:v>28731</c:v>
                </c:pt>
              </c:numCache>
            </c:numRef>
          </c:val>
          <c:extLst>
            <c:ext xmlns:c16="http://schemas.microsoft.com/office/drawing/2014/chart" uri="{C3380CC4-5D6E-409C-BE32-E72D297353CC}">
              <c16:uniqueId val="{00000000-8584-4771-B8C0-AEC3092E9021}"/>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3.6'!$V$61</c:f>
              <c:strCache>
                <c:ptCount val="1"/>
                <c:pt idx="0">
                  <c:v>Total generation (MWh)</c:v>
                </c:pt>
              </c:strCache>
            </c:strRef>
          </c:tx>
          <c:spPr>
            <a:ln w="28575" cap="rnd">
              <a:solidFill>
                <a:srgbClr val="E2C700"/>
              </a:solidFill>
              <a:round/>
            </a:ln>
            <a:effectLst/>
          </c:spPr>
          <c:marker>
            <c:symbol val="none"/>
          </c:marker>
          <c:cat>
            <c:strRef>
              <c:f>'Figure 3.6'!$B$62:$B$76</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3.6'!$R$62:$R$76</c:f>
              <c:numCache>
                <c:formatCode>#,##0</c:formatCode>
                <c:ptCount val="15"/>
                <c:pt idx="0">
                  <c:v>0</c:v>
                </c:pt>
                <c:pt idx="1">
                  <c:v>0</c:v>
                </c:pt>
                <c:pt idx="2">
                  <c:v>1098.5</c:v>
                </c:pt>
                <c:pt idx="3">
                  <c:v>1400.5</c:v>
                </c:pt>
                <c:pt idx="4">
                  <c:v>1189.5</c:v>
                </c:pt>
                <c:pt idx="5">
                  <c:v>3710.499999999874</c:v>
                </c:pt>
                <c:pt idx="6">
                  <c:v>3223.1666666666115</c:v>
                </c:pt>
                <c:pt idx="7">
                  <c:v>1050.5333333328522</c:v>
                </c:pt>
                <c:pt idx="8">
                  <c:v>0</c:v>
                </c:pt>
                <c:pt idx="9">
                  <c:v>339.6</c:v>
                </c:pt>
                <c:pt idx="10">
                  <c:v>7012</c:v>
                </c:pt>
                <c:pt idx="11">
                  <c:v>9317.7999999999993</c:v>
                </c:pt>
                <c:pt idx="12">
                  <c:v>13839.6</c:v>
                </c:pt>
                <c:pt idx="13">
                  <c:v>9730.9999999999982</c:v>
                </c:pt>
                <c:pt idx="14">
                  <c:v>5746.2</c:v>
                </c:pt>
              </c:numCache>
            </c:numRef>
          </c:val>
          <c:smooth val="0"/>
          <c:extLst>
            <c:ext xmlns:c16="http://schemas.microsoft.com/office/drawing/2014/chart" uri="{C3380CC4-5D6E-409C-BE32-E72D297353CC}">
              <c16:uniqueId val="{00000001-8584-4771-B8C0-AEC3092E9021}"/>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ax val="70000"/>
          <c:min val="0"/>
        </c:scaling>
        <c:delete val="0"/>
        <c:axPos val="l"/>
        <c:majorGridlines>
          <c:spPr>
            <a:ln w="9525" cap="flat" cmpd="sng" algn="ctr">
              <a:solidFill>
                <a:srgbClr val="A1ABB2"/>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900" b="0" i="0" baseline="0">
                    <a:effectLst/>
                  </a:rPr>
                  <a:t>ROCs issued and </a:t>
                </a:r>
              </a:p>
              <a:p>
                <a:pPr>
                  <a:defRPr/>
                </a:pPr>
                <a:r>
                  <a:rPr lang="en-GB" sz="900" b="0" i="0" baseline="0">
                    <a:effectLst/>
                  </a:rPr>
                  <a:t>Renewable Generation (MWh)</a:t>
                </a:r>
                <a:endParaRPr lang="en-GB" sz="900">
                  <a:effectLst/>
                </a:endParaRPr>
              </a:p>
            </c:rich>
          </c:tx>
          <c:layout>
            <c:manualLayout>
              <c:xMode val="edge"/>
              <c:yMode val="edge"/>
              <c:x val="5.972835219356468E-3"/>
              <c:y val="0.1038651657632421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baseline="0"/>
              <a:t>i) Wave power</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3.6'!$U$61</c:f>
              <c:strCache>
                <c:ptCount val="1"/>
                <c:pt idx="0">
                  <c:v>Total ROCs issued</c:v>
                </c:pt>
              </c:strCache>
            </c:strRef>
          </c:tx>
          <c:spPr>
            <a:solidFill>
              <a:srgbClr val="079448"/>
            </a:solidFill>
            <a:ln w="3175">
              <a:solidFill>
                <a:schemeClr val="tx1"/>
              </a:solidFill>
            </a:ln>
            <a:effectLst/>
          </c:spPr>
          <c:invertIfNegative val="0"/>
          <c:dLbls>
            <c:dLbl>
              <c:idx val="0"/>
              <c:layout>
                <c:manualLayout>
                  <c:x val="-1.8319651554933045E-17"/>
                  <c:y val="-1.8914207463012051E-3"/>
                </c:manualLayout>
              </c:layout>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80-49D8-A48B-5FFAA43EF76A}"/>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3.6'!$B$62:$B$76</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3.6'!$S$62:$S$76</c:f>
              <c:numCache>
                <c:formatCode>#,##0</c:formatCode>
                <c:ptCount val="15"/>
                <c:pt idx="0">
                  <c:v>22</c:v>
                </c:pt>
                <c:pt idx="1">
                  <c:v>44</c:v>
                </c:pt>
                <c:pt idx="2">
                  <c:v>32</c:v>
                </c:pt>
                <c:pt idx="3">
                  <c:v>71</c:v>
                </c:pt>
                <c:pt idx="4">
                  <c:v>195</c:v>
                </c:pt>
                <c:pt idx="5">
                  <c:v>323</c:v>
                </c:pt>
                <c:pt idx="6">
                  <c:v>218</c:v>
                </c:pt>
                <c:pt idx="7">
                  <c:v>81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9180-49D8-A48B-5FFAA43EF76A}"/>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3.6'!$V$61</c:f>
              <c:strCache>
                <c:ptCount val="1"/>
                <c:pt idx="0">
                  <c:v>Total generation (MWh)</c:v>
                </c:pt>
              </c:strCache>
            </c:strRef>
          </c:tx>
          <c:spPr>
            <a:ln w="28575" cap="rnd">
              <a:solidFill>
                <a:srgbClr val="E2C700"/>
              </a:solidFill>
              <a:round/>
            </a:ln>
            <a:effectLst/>
          </c:spPr>
          <c:marker>
            <c:symbol val="none"/>
          </c:marker>
          <c:val>
            <c:numRef>
              <c:f>'Figure 3.6'!$T$62:$T$76</c:f>
              <c:numCache>
                <c:formatCode>#,##0</c:formatCode>
                <c:ptCount val="15"/>
                <c:pt idx="0">
                  <c:v>22</c:v>
                </c:pt>
                <c:pt idx="1">
                  <c:v>44</c:v>
                </c:pt>
                <c:pt idx="2">
                  <c:v>32</c:v>
                </c:pt>
                <c:pt idx="3">
                  <c:v>71</c:v>
                </c:pt>
                <c:pt idx="4">
                  <c:v>121.4</c:v>
                </c:pt>
                <c:pt idx="5">
                  <c:v>172.7</c:v>
                </c:pt>
                <c:pt idx="6">
                  <c:v>73.199999999999989</c:v>
                </c:pt>
                <c:pt idx="7">
                  <c:v>16.2</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1-9180-49D8-A48B-5FFAA43EF76A}"/>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0000000000000002E-2"/>
        </c:scaling>
        <c:delete val="0"/>
        <c:axPos val="l"/>
        <c:majorGridlines>
          <c:spPr>
            <a:ln w="9525" cap="flat" cmpd="sng" algn="ctr">
              <a:solidFill>
                <a:srgbClr val="A1ABB2"/>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900" b="0" i="0" baseline="0">
                    <a:effectLst/>
                  </a:rPr>
                  <a:t>ROCs issued and </a:t>
                </a:r>
              </a:p>
              <a:p>
                <a:pPr>
                  <a:defRPr/>
                </a:pPr>
                <a:r>
                  <a:rPr lang="en-GB" sz="900" b="0" i="0" baseline="0">
                    <a:effectLst/>
                  </a:rPr>
                  <a:t>Renewable Generation (MWh)</a:t>
                </a:r>
                <a:endParaRPr lang="en-GB" sz="900">
                  <a:effectLst/>
                </a:endParaRPr>
              </a:p>
            </c:rich>
          </c:tx>
          <c:layout>
            <c:manualLayout>
              <c:xMode val="edge"/>
              <c:yMode val="edge"/>
              <c:x val="8.01201802704056E-3"/>
              <c:y val="0.1195533640668698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a:t>a) Number of stations</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pieChart>
        <c:varyColors val="1"/>
        <c:ser>
          <c:idx val="0"/>
          <c:order val="0"/>
          <c:tx>
            <c:strRef>
              <c:f>'Figure 2.3'!$C$30</c:f>
              <c:strCache>
                <c:ptCount val="1"/>
                <c:pt idx="0">
                  <c:v>Number of stations</c:v>
                </c:pt>
              </c:strCache>
            </c:strRef>
          </c:tx>
          <c:dPt>
            <c:idx val="0"/>
            <c:bubble3D val="0"/>
            <c:spPr>
              <a:solidFill>
                <a:srgbClr val="A1ABB2"/>
              </a:solidFill>
              <a:ln w="19050">
                <a:solidFill>
                  <a:schemeClr val="lt1"/>
                </a:solidFill>
              </a:ln>
              <a:effectLst/>
            </c:spPr>
            <c:extLst>
              <c:ext xmlns:c16="http://schemas.microsoft.com/office/drawing/2014/chart" uri="{C3380CC4-5D6E-409C-BE32-E72D297353CC}">
                <c16:uniqueId val="{00000001-2E55-493B-964B-E609C20EFDB5}"/>
              </c:ext>
            </c:extLst>
          </c:dPt>
          <c:dPt>
            <c:idx val="1"/>
            <c:bubble3D val="0"/>
            <c:spPr>
              <a:solidFill>
                <a:srgbClr val="45286F"/>
              </a:solidFill>
              <a:ln w="19050">
                <a:solidFill>
                  <a:schemeClr val="lt1"/>
                </a:solidFill>
              </a:ln>
              <a:effectLst/>
            </c:spPr>
            <c:extLst>
              <c:ext xmlns:c16="http://schemas.microsoft.com/office/drawing/2014/chart" uri="{C3380CC4-5D6E-409C-BE32-E72D297353CC}">
                <c16:uniqueId val="{00000003-2E55-493B-964B-E609C20EFDB5}"/>
              </c:ext>
            </c:extLst>
          </c:dPt>
          <c:dLbls>
            <c:dLbl>
              <c:idx val="0"/>
              <c:layout>
                <c:manualLayout>
                  <c:x val="-0.15997661350023554"/>
                  <c:y val="0.19239736055749787"/>
                </c:manualLayout>
              </c:layout>
              <c:numFmt formatCode="0.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2428792650461957"/>
                      <c:h val="0.16589952048071671"/>
                    </c:manualLayout>
                  </c15:layout>
                </c:ext>
                <c:ext xmlns:c16="http://schemas.microsoft.com/office/drawing/2014/chart" uri="{C3380CC4-5D6E-409C-BE32-E72D297353CC}">
                  <c16:uniqueId val="{00000001-2E55-493B-964B-E609C20EFDB5}"/>
                </c:ext>
              </c:extLst>
            </c:dLbl>
            <c:dLbl>
              <c:idx val="1"/>
              <c:layout>
                <c:manualLayout>
                  <c:x val="0.10923424912567641"/>
                  <c:y val="-0.19409010172775706"/>
                </c:manualLayout>
              </c:layout>
              <c:numFmt formatCode="0.0%" sourceLinked="0"/>
              <c:spPr>
                <a:solidFill>
                  <a:srgbClr val="45286F"/>
                </a:solid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E55-493B-964B-E609C20EFDB5}"/>
                </c:ext>
              </c:extLst>
            </c:dLbl>
            <c:spPr>
              <a:solidFill>
                <a:srgbClr val="45286F"/>
              </a:solid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'Figure 2.3'!$B$31:$B$32</c:f>
              <c:strCache>
                <c:ptCount val="2"/>
                <c:pt idx="0">
                  <c:v>Non-Micro</c:v>
                </c:pt>
                <c:pt idx="1">
                  <c:v>Micro</c:v>
                </c:pt>
              </c:strCache>
            </c:strRef>
          </c:cat>
          <c:val>
            <c:numRef>
              <c:f>'Figure 2.3'!$C$31:$C$32</c:f>
              <c:numCache>
                <c:formatCode>#,##0</c:formatCode>
                <c:ptCount val="2"/>
                <c:pt idx="0">
                  <c:v>3925</c:v>
                </c:pt>
                <c:pt idx="1">
                  <c:v>22684</c:v>
                </c:pt>
              </c:numCache>
            </c:numRef>
          </c:val>
          <c:extLst>
            <c:ext xmlns:c16="http://schemas.microsoft.com/office/drawing/2014/chart" uri="{C3380CC4-5D6E-409C-BE32-E72D297353CC}">
              <c16:uniqueId val="{00000004-2E55-493B-964B-E609C20EFDB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62230418816904E-2"/>
          <c:y val="1.5462962962962961E-2"/>
          <c:w val="0.73089316529405512"/>
          <c:h val="0.93883597883597891"/>
        </c:manualLayout>
      </c:layout>
      <c:ofPieChart>
        <c:ofPieType val="pie"/>
        <c:varyColors val="1"/>
        <c:ser>
          <c:idx val="0"/>
          <c:order val="0"/>
          <c:spPr>
            <a:solidFill>
              <a:srgbClr val="2363AF"/>
            </a:solidFill>
          </c:spPr>
          <c:dPt>
            <c:idx val="0"/>
            <c:bubble3D val="0"/>
            <c:spPr>
              <a:solidFill>
                <a:srgbClr val="2363AF"/>
              </a:solidFill>
              <a:ln w="19050">
                <a:solidFill>
                  <a:schemeClr val="lt1"/>
                </a:solidFill>
              </a:ln>
              <a:effectLst/>
            </c:spPr>
            <c:extLst>
              <c:ext xmlns:c16="http://schemas.microsoft.com/office/drawing/2014/chart" uri="{C3380CC4-5D6E-409C-BE32-E72D297353CC}">
                <c16:uniqueId val="{00000001-0BE8-4BE2-9CC1-F4243A1651F1}"/>
              </c:ext>
            </c:extLst>
          </c:dPt>
          <c:dPt>
            <c:idx val="1"/>
            <c:bubble3D val="0"/>
            <c:spPr>
              <a:solidFill>
                <a:srgbClr val="E2C700"/>
              </a:solidFill>
              <a:ln w="19050">
                <a:solidFill>
                  <a:schemeClr val="lt1"/>
                </a:solidFill>
              </a:ln>
              <a:effectLst/>
            </c:spPr>
            <c:extLst>
              <c:ext xmlns:c16="http://schemas.microsoft.com/office/drawing/2014/chart" uri="{C3380CC4-5D6E-409C-BE32-E72D297353CC}">
                <c16:uniqueId val="{00000003-0BE8-4BE2-9CC1-F4243A1651F1}"/>
              </c:ext>
            </c:extLst>
          </c:dPt>
          <c:dPt>
            <c:idx val="2"/>
            <c:bubble3D val="0"/>
            <c:spPr>
              <a:solidFill>
                <a:srgbClr val="079448"/>
              </a:solidFill>
              <a:ln w="19050">
                <a:solidFill>
                  <a:schemeClr val="lt1"/>
                </a:solidFill>
              </a:ln>
              <a:effectLst/>
            </c:spPr>
            <c:extLst>
              <c:ext xmlns:c16="http://schemas.microsoft.com/office/drawing/2014/chart" uri="{C3380CC4-5D6E-409C-BE32-E72D297353CC}">
                <c16:uniqueId val="{00000005-0BE8-4BE2-9CC1-F4243A1651F1}"/>
              </c:ext>
            </c:extLst>
          </c:dPt>
          <c:dPt>
            <c:idx val="3"/>
            <c:bubble3D val="0"/>
            <c:spPr>
              <a:solidFill>
                <a:srgbClr val="45286F"/>
              </a:solidFill>
              <a:ln w="19050">
                <a:solidFill>
                  <a:schemeClr val="lt1"/>
                </a:solidFill>
              </a:ln>
              <a:effectLst/>
            </c:spPr>
            <c:extLst>
              <c:ext xmlns:c16="http://schemas.microsoft.com/office/drawing/2014/chart" uri="{C3380CC4-5D6E-409C-BE32-E72D297353CC}">
                <c16:uniqueId val="{00000007-0BE8-4BE2-9CC1-F4243A1651F1}"/>
              </c:ext>
            </c:extLst>
          </c:dPt>
          <c:dPt>
            <c:idx val="4"/>
            <c:bubble3D val="0"/>
            <c:spPr>
              <a:solidFill>
                <a:schemeClr val="tx1"/>
              </a:solidFill>
              <a:ln w="19050">
                <a:solidFill>
                  <a:schemeClr val="lt1"/>
                </a:solidFill>
              </a:ln>
              <a:effectLst/>
            </c:spPr>
            <c:extLst>
              <c:ext xmlns:c16="http://schemas.microsoft.com/office/drawing/2014/chart" uri="{C3380CC4-5D6E-409C-BE32-E72D297353CC}">
                <c16:uniqueId val="{00000009-0BE8-4BE2-9CC1-F4243A1651F1}"/>
              </c:ext>
            </c:extLst>
          </c:dPt>
          <c:dLbls>
            <c:dLbl>
              <c:idx val="0"/>
              <c:layout>
                <c:manualLayout>
                  <c:x val="6.30191651911019E-2"/>
                  <c:y val="-0.10632208980634178"/>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1754716780276281"/>
                      <c:h val="8.384190277227406E-2"/>
                    </c:manualLayout>
                  </c15:layout>
                </c:ext>
                <c:ext xmlns:c16="http://schemas.microsoft.com/office/drawing/2014/chart" uri="{C3380CC4-5D6E-409C-BE32-E72D297353CC}">
                  <c16:uniqueId val="{00000001-0BE8-4BE2-9CC1-F4243A1651F1}"/>
                </c:ext>
              </c:extLst>
            </c:dLbl>
            <c:dLbl>
              <c:idx val="1"/>
              <c:layout>
                <c:manualLayout>
                  <c:x val="8.1488050361244554E-2"/>
                  <c:y val="3.52444669078526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2194653901700774"/>
                      <c:h val="0.1172307937859119"/>
                    </c:manualLayout>
                  </c15:layout>
                </c:ext>
                <c:ext xmlns:c16="http://schemas.microsoft.com/office/drawing/2014/chart" uri="{C3380CC4-5D6E-409C-BE32-E72D297353CC}">
                  <c16:uniqueId val="{00000003-0BE8-4BE2-9CC1-F4243A1651F1}"/>
                </c:ext>
              </c:extLst>
            </c:dLbl>
            <c:dLbl>
              <c:idx val="2"/>
              <c:layout>
                <c:manualLayout>
                  <c:x val="0.1878868611455114"/>
                  <c:y val="-0.11880022722539479"/>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2158417106379053"/>
                      <c:h val="0.12214445451994042"/>
                    </c:manualLayout>
                  </c15:layout>
                </c:ext>
                <c:ext xmlns:c16="http://schemas.microsoft.com/office/drawing/2014/chart" uri="{C3380CC4-5D6E-409C-BE32-E72D297353CC}">
                  <c16:uniqueId val="{00000005-0BE8-4BE2-9CC1-F4243A1651F1}"/>
                </c:ext>
              </c:extLst>
            </c:dLbl>
            <c:dLbl>
              <c:idx val="3"/>
              <c:layout>
                <c:manualLayout>
                  <c:x val="2.2721095194330992E-2"/>
                  <c:y val="9.570640707002685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2296345448932"/>
                      <c:h val="0.12609722521111819"/>
                    </c:manualLayout>
                  </c15:layout>
                </c:ext>
                <c:ext xmlns:c16="http://schemas.microsoft.com/office/drawing/2014/chart" uri="{C3380CC4-5D6E-409C-BE32-E72D297353CC}">
                  <c16:uniqueId val="{00000007-0BE8-4BE2-9CC1-F4243A1651F1}"/>
                </c:ext>
              </c:extLst>
            </c:dLbl>
            <c:dLbl>
              <c:idx val="4"/>
              <c:delete val="1"/>
              <c:extLst>
                <c:ext xmlns:c15="http://schemas.microsoft.com/office/drawing/2012/chart" uri="{CE6537A1-D6FC-4f65-9D91-7224C49458BB}"/>
                <c:ext xmlns:c16="http://schemas.microsoft.com/office/drawing/2014/chart" uri="{C3380CC4-5D6E-409C-BE32-E72D297353CC}">
                  <c16:uniqueId val="{00000009-0BE8-4BE2-9CC1-F4243A1651F1}"/>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'Figure 4.3'!$B$35:$B$38</c:f>
              <c:strCache>
                <c:ptCount val="4"/>
                <c:pt idx="0">
                  <c:v>Waste Wood</c:v>
                </c:pt>
                <c:pt idx="1">
                  <c:v>Wood Residue</c:v>
                </c:pt>
                <c:pt idx="2">
                  <c:v>Wood Product</c:v>
                </c:pt>
                <c:pt idx="3">
                  <c:v>Forestry Residues</c:v>
                </c:pt>
              </c:strCache>
            </c:strRef>
          </c:cat>
          <c:val>
            <c:numRef>
              <c:f>'Figure 4.3'!$D$35:$D$38</c:f>
              <c:numCache>
                <c:formatCode>0.00%</c:formatCode>
                <c:ptCount val="4"/>
                <c:pt idx="0">
                  <c:v>0.88581645602702896</c:v>
                </c:pt>
                <c:pt idx="1">
                  <c:v>4.428496917262871E-2</c:v>
                </c:pt>
                <c:pt idx="2">
                  <c:v>4.3228407194373701E-2</c:v>
                </c:pt>
                <c:pt idx="3">
                  <c:v>2.6670167605968697E-2</c:v>
                </c:pt>
              </c:numCache>
            </c:numRef>
          </c:val>
          <c:extLst>
            <c:ext xmlns:c16="http://schemas.microsoft.com/office/drawing/2014/chart" uri="{C3380CC4-5D6E-409C-BE32-E72D297353CC}">
              <c16:uniqueId val="{0000000A-0BE8-4BE2-9CC1-F4243A1651F1}"/>
            </c:ext>
          </c:extLst>
        </c:ser>
        <c:dLbls>
          <c:dLblPos val="bestFit"/>
          <c:showLegendKey val="0"/>
          <c:showVal val="1"/>
          <c:showCatName val="0"/>
          <c:showSerName val="0"/>
          <c:showPercent val="0"/>
          <c:showBubbleSize val="0"/>
          <c:showLeaderLines val="1"/>
        </c:dLbls>
        <c:gapWidth val="100"/>
        <c:splitType val="cust"/>
        <c:custSplit>
          <c:secondPiePt val="1"/>
          <c:secondPiePt val="2"/>
          <c:secondPiePt val="3"/>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627920017460504"/>
          <c:y val="0.10440464941882265"/>
          <c:w val="0.35426449305777075"/>
          <c:h val="0.79119070116235468"/>
        </c:manualLayout>
      </c:layout>
      <c:pieChart>
        <c:varyColors val="1"/>
        <c:ser>
          <c:idx val="0"/>
          <c:order val="0"/>
          <c:dPt>
            <c:idx val="0"/>
            <c:bubble3D val="0"/>
            <c:spPr>
              <a:solidFill>
                <a:srgbClr val="079448"/>
              </a:solidFill>
              <a:ln w="19050">
                <a:solidFill>
                  <a:schemeClr val="lt1"/>
                </a:solidFill>
              </a:ln>
              <a:effectLst/>
            </c:spPr>
            <c:extLst>
              <c:ext xmlns:c16="http://schemas.microsoft.com/office/drawing/2014/chart" uri="{C3380CC4-5D6E-409C-BE32-E72D297353CC}">
                <c16:uniqueId val="{00000001-208B-4C36-A23C-6B72C20EEE2E}"/>
              </c:ext>
            </c:extLst>
          </c:dPt>
          <c:dPt>
            <c:idx val="1"/>
            <c:bubble3D val="0"/>
            <c:spPr>
              <a:solidFill>
                <a:srgbClr val="A1ABB2"/>
              </a:solidFill>
              <a:ln w="19050">
                <a:solidFill>
                  <a:schemeClr val="lt1"/>
                </a:solidFill>
              </a:ln>
              <a:effectLst/>
            </c:spPr>
            <c:extLst>
              <c:ext xmlns:c16="http://schemas.microsoft.com/office/drawing/2014/chart" uri="{C3380CC4-5D6E-409C-BE32-E72D297353CC}">
                <c16:uniqueId val="{00000003-208B-4C36-A23C-6B72C20EEE2E}"/>
              </c:ext>
            </c:extLst>
          </c:dPt>
          <c:dPt>
            <c:idx val="2"/>
            <c:bubble3D val="0"/>
            <c:spPr>
              <a:solidFill>
                <a:srgbClr val="CD1F45"/>
              </a:solidFill>
              <a:ln w="19050">
                <a:solidFill>
                  <a:schemeClr val="lt1"/>
                </a:solidFill>
              </a:ln>
              <a:effectLst/>
            </c:spPr>
            <c:extLst>
              <c:ext xmlns:c16="http://schemas.microsoft.com/office/drawing/2014/chart" uri="{C3380CC4-5D6E-409C-BE32-E72D297353CC}">
                <c16:uniqueId val="{00000005-208B-4C36-A23C-6B72C20EEE2E}"/>
              </c:ext>
            </c:extLst>
          </c:dPt>
          <c:dPt>
            <c:idx val="3"/>
            <c:bubble3D val="0"/>
            <c:spPr>
              <a:solidFill>
                <a:srgbClr val="E2C700"/>
              </a:solidFill>
              <a:ln w="19050">
                <a:solidFill>
                  <a:schemeClr val="lt1"/>
                </a:solidFill>
              </a:ln>
              <a:effectLst/>
            </c:spPr>
            <c:extLst>
              <c:ext xmlns:c16="http://schemas.microsoft.com/office/drawing/2014/chart" uri="{C3380CC4-5D6E-409C-BE32-E72D297353CC}">
                <c16:uniqueId val="{00000007-208B-4C36-A23C-6B72C20EEE2E}"/>
              </c:ext>
            </c:extLst>
          </c:dPt>
          <c:dPt>
            <c:idx val="4"/>
            <c:bubble3D val="0"/>
            <c:spPr>
              <a:solidFill>
                <a:srgbClr val="45286F"/>
              </a:solidFill>
              <a:ln w="19050">
                <a:solidFill>
                  <a:schemeClr val="lt1"/>
                </a:solidFill>
              </a:ln>
              <a:effectLst/>
            </c:spPr>
            <c:extLst>
              <c:ext xmlns:c16="http://schemas.microsoft.com/office/drawing/2014/chart" uri="{C3380CC4-5D6E-409C-BE32-E72D297353CC}">
                <c16:uniqueId val="{00000009-208B-4C36-A23C-6B72C20EEE2E}"/>
              </c:ext>
            </c:extLst>
          </c:dPt>
          <c:dPt>
            <c:idx val="5"/>
            <c:bubble3D val="0"/>
            <c:spPr>
              <a:solidFill>
                <a:srgbClr val="91AE3C"/>
              </a:solidFill>
              <a:ln w="19050">
                <a:solidFill>
                  <a:schemeClr val="lt1"/>
                </a:solidFill>
              </a:ln>
              <a:effectLst/>
            </c:spPr>
            <c:extLst>
              <c:ext xmlns:c16="http://schemas.microsoft.com/office/drawing/2014/chart" uri="{C3380CC4-5D6E-409C-BE32-E72D297353CC}">
                <c16:uniqueId val="{0000000B-208B-4C36-A23C-6B72C20EEE2E}"/>
              </c:ext>
            </c:extLst>
          </c:dPt>
          <c:dPt>
            <c:idx val="6"/>
            <c:bubble3D val="0"/>
            <c:spPr>
              <a:solidFill>
                <a:srgbClr val="45286F"/>
              </a:solidFill>
              <a:ln w="19050">
                <a:solidFill>
                  <a:schemeClr val="lt1"/>
                </a:solidFill>
              </a:ln>
              <a:effectLst/>
            </c:spPr>
            <c:extLst>
              <c:ext xmlns:c16="http://schemas.microsoft.com/office/drawing/2014/chart" uri="{C3380CC4-5D6E-409C-BE32-E72D297353CC}">
                <c16:uniqueId val="{0000000D-208B-4C36-A23C-6B72C20EEE2E}"/>
              </c:ext>
            </c:extLst>
          </c:dPt>
          <c:dPt>
            <c:idx val="7"/>
            <c:bubble3D val="0"/>
            <c:spPr>
              <a:solidFill>
                <a:srgbClr val="E2C700"/>
              </a:solidFill>
              <a:ln w="19050">
                <a:solidFill>
                  <a:schemeClr val="lt1"/>
                </a:solidFill>
              </a:ln>
              <a:effectLst/>
            </c:spPr>
            <c:extLst>
              <c:ext xmlns:c16="http://schemas.microsoft.com/office/drawing/2014/chart" uri="{C3380CC4-5D6E-409C-BE32-E72D297353CC}">
                <c16:uniqueId val="{0000000F-208B-4C36-A23C-6B72C20EEE2E}"/>
              </c:ext>
            </c:extLst>
          </c:dPt>
          <c:dLbls>
            <c:dLbl>
              <c:idx val="0"/>
              <c:layout>
                <c:manualLayout>
                  <c:x val="-0.13933925423501178"/>
                  <c:y val="9.6777202849643792E-2"/>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8B-4C36-A23C-6B72C20EEE2E}"/>
                </c:ext>
              </c:extLst>
            </c:dLbl>
            <c:dLbl>
              <c:idx val="1"/>
              <c:layout>
                <c:manualLayout>
                  <c:x val="1.0722898443664692E-2"/>
                  <c:y val="-0.2141207349081364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8B-4C36-A23C-6B72C20EEE2E}"/>
                </c:ext>
              </c:extLst>
            </c:dLbl>
            <c:dLbl>
              <c:idx val="2"/>
              <c:layout>
                <c:manualLayout>
                  <c:x val="-2.1965786445420354E-2"/>
                  <c:y val="8.3363266389454127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4851179423467589"/>
                      <c:h val="0.14102857142857142"/>
                    </c:manualLayout>
                  </c15:layout>
                </c:ext>
                <c:ext xmlns:c16="http://schemas.microsoft.com/office/drawing/2014/chart" uri="{C3380CC4-5D6E-409C-BE32-E72D297353CC}">
                  <c16:uniqueId val="{00000005-208B-4C36-A23C-6B72C20EEE2E}"/>
                </c:ext>
              </c:extLst>
            </c:dLbl>
            <c:dLbl>
              <c:idx val="3"/>
              <c:layout>
                <c:manualLayout>
                  <c:x val="0.12433540356007453"/>
                  <c:y val="0.10258747656542926"/>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8B-4C36-A23C-6B72C20EEE2E}"/>
                </c:ext>
              </c:extLst>
            </c:dLbl>
            <c:dLbl>
              <c:idx val="4"/>
              <c:layout>
                <c:manualLayout>
                  <c:x val="-9.2867182646945254E-2"/>
                  <c:y val="3.88832395950506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8B-4C36-A23C-6B72C20EEE2E}"/>
                </c:ext>
              </c:extLst>
            </c:dLbl>
            <c:dLbl>
              <c:idx val="5"/>
              <c:layout>
                <c:manualLayout>
                  <c:x val="-0.14634413981834363"/>
                  <c:y val="2.469891263592051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8B-4C36-A23C-6B72C20EEE2E}"/>
                </c:ext>
              </c:extLst>
            </c:dLbl>
            <c:dLbl>
              <c:idx val="6"/>
              <c:layout>
                <c:manualLayout>
                  <c:x val="3.6687229591011762E-2"/>
                  <c:y val="-2.348076490438695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8B-4C36-A23C-6B72C20EEE2E}"/>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'Figure 4.4'!$B$37:$B$42</c:f>
              <c:strCache>
                <c:ptCount val="6"/>
                <c:pt idx="0">
                  <c:v>Silage</c:v>
                </c:pt>
                <c:pt idx="1">
                  <c:v>Food, Garden and Plant Waste</c:v>
                </c:pt>
                <c:pt idx="2">
                  <c:v>Manures and Slurries</c:v>
                </c:pt>
                <c:pt idx="3">
                  <c:v>Other</c:v>
                </c:pt>
                <c:pt idx="4">
                  <c:v>Crops</c:v>
                </c:pt>
                <c:pt idx="5">
                  <c:v>Brewery &amp; Distilleries Waste</c:v>
                </c:pt>
              </c:strCache>
            </c:strRef>
          </c:cat>
          <c:val>
            <c:numRef>
              <c:f>'Figure 4.4'!$D$37:$D$42</c:f>
              <c:numCache>
                <c:formatCode>0.00%</c:formatCode>
                <c:ptCount val="6"/>
                <c:pt idx="0">
                  <c:v>0.33813337275904726</c:v>
                </c:pt>
                <c:pt idx="1">
                  <c:v>0.32710623226661734</c:v>
                </c:pt>
                <c:pt idx="2">
                  <c:v>0.10459279570071392</c:v>
                </c:pt>
                <c:pt idx="3">
                  <c:v>0.10308113776907023</c:v>
                </c:pt>
                <c:pt idx="4">
                  <c:v>8.8026977459891839E-2</c:v>
                </c:pt>
                <c:pt idx="5">
                  <c:v>3.905948404465958E-2</c:v>
                </c:pt>
              </c:numCache>
            </c:numRef>
          </c:val>
          <c:extLst>
            <c:ext xmlns:c16="http://schemas.microsoft.com/office/drawing/2014/chart" uri="{C3380CC4-5D6E-409C-BE32-E72D297353CC}">
              <c16:uniqueId val="{00000010-208B-4C36-A23C-6B72C20EEE2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363AF"/>
              </a:solidFill>
              <a:ln w="19050">
                <a:solidFill>
                  <a:schemeClr val="lt1"/>
                </a:solidFill>
              </a:ln>
              <a:effectLst/>
            </c:spPr>
            <c:extLst>
              <c:ext xmlns:c16="http://schemas.microsoft.com/office/drawing/2014/chart" uri="{C3380CC4-5D6E-409C-BE32-E72D297353CC}">
                <c16:uniqueId val="{00000001-02C1-4518-A619-42B45530758B}"/>
              </c:ext>
            </c:extLst>
          </c:dPt>
          <c:dPt>
            <c:idx val="1"/>
            <c:bubble3D val="0"/>
            <c:spPr>
              <a:solidFill>
                <a:srgbClr val="A1ABB2"/>
              </a:solidFill>
              <a:ln w="19050">
                <a:solidFill>
                  <a:schemeClr val="lt1"/>
                </a:solidFill>
              </a:ln>
              <a:effectLst/>
            </c:spPr>
            <c:extLst>
              <c:ext xmlns:c16="http://schemas.microsoft.com/office/drawing/2014/chart" uri="{C3380CC4-5D6E-409C-BE32-E72D297353CC}">
                <c16:uniqueId val="{00000003-02C1-4518-A619-42B45530758B}"/>
              </c:ext>
            </c:extLst>
          </c:dPt>
          <c:dPt>
            <c:idx val="2"/>
            <c:bubble3D val="0"/>
            <c:spPr>
              <a:solidFill>
                <a:srgbClr val="079448"/>
              </a:solidFill>
              <a:ln w="19050">
                <a:solidFill>
                  <a:schemeClr val="lt1"/>
                </a:solidFill>
              </a:ln>
              <a:effectLst/>
            </c:spPr>
            <c:extLst>
              <c:ext xmlns:c16="http://schemas.microsoft.com/office/drawing/2014/chart" uri="{C3380CC4-5D6E-409C-BE32-E72D297353CC}">
                <c16:uniqueId val="{00000005-02C1-4518-A619-42B45530758B}"/>
              </c:ext>
            </c:extLst>
          </c:dPt>
          <c:dPt>
            <c:idx val="3"/>
            <c:bubble3D val="0"/>
            <c:spPr>
              <a:solidFill>
                <a:srgbClr val="E2C700"/>
              </a:solidFill>
              <a:ln w="19050">
                <a:solidFill>
                  <a:schemeClr val="lt1"/>
                </a:solidFill>
              </a:ln>
              <a:effectLst/>
            </c:spPr>
            <c:extLst>
              <c:ext xmlns:c16="http://schemas.microsoft.com/office/drawing/2014/chart" uri="{C3380CC4-5D6E-409C-BE32-E72D297353CC}">
                <c16:uniqueId val="{00000007-02C1-4518-A619-42B45530758B}"/>
              </c:ext>
            </c:extLst>
          </c:dPt>
          <c:dPt>
            <c:idx val="4"/>
            <c:bubble3D val="0"/>
            <c:spPr>
              <a:solidFill>
                <a:srgbClr val="CD1F45"/>
              </a:solidFill>
              <a:ln w="19050">
                <a:solidFill>
                  <a:schemeClr val="lt1"/>
                </a:solidFill>
              </a:ln>
              <a:effectLst/>
            </c:spPr>
            <c:extLst>
              <c:ext xmlns:c16="http://schemas.microsoft.com/office/drawing/2014/chart" uri="{C3380CC4-5D6E-409C-BE32-E72D297353CC}">
                <c16:uniqueId val="{00000009-02C1-4518-A619-42B45530758B}"/>
              </c:ext>
            </c:extLst>
          </c:dPt>
          <c:dPt>
            <c:idx val="5"/>
            <c:bubble3D val="0"/>
            <c:spPr>
              <a:solidFill>
                <a:srgbClr val="A1ABB2"/>
              </a:solidFill>
              <a:ln w="19050">
                <a:solidFill>
                  <a:schemeClr val="lt1"/>
                </a:solidFill>
              </a:ln>
              <a:effectLst/>
            </c:spPr>
            <c:extLst>
              <c:ext xmlns:c16="http://schemas.microsoft.com/office/drawing/2014/chart" uri="{C3380CC4-5D6E-409C-BE32-E72D297353CC}">
                <c16:uniqueId val="{0000000B-02C1-4518-A619-42B45530758B}"/>
              </c:ext>
            </c:extLst>
          </c:dPt>
          <c:dLbls>
            <c:dLbl>
              <c:idx val="0"/>
              <c:layout>
                <c:manualLayout>
                  <c:x val="-0.18165469807449511"/>
                  <c:y val="4.4543249172186591E-2"/>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6239009244012345"/>
                      <c:h val="8.6532456970521393E-2"/>
                    </c:manualLayout>
                  </c15:layout>
                </c:ext>
                <c:ext xmlns:c16="http://schemas.microsoft.com/office/drawing/2014/chart" uri="{C3380CC4-5D6E-409C-BE32-E72D297353CC}">
                  <c16:uniqueId val="{00000001-02C1-4518-A619-42B45530758B}"/>
                </c:ext>
              </c:extLst>
            </c:dLbl>
            <c:dLbl>
              <c:idx val="1"/>
              <c:layout>
                <c:manualLayout>
                  <c:x val="8.0414879580516324E-2"/>
                  <c:y val="-0.1518388202752111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5422079587691886"/>
                      <c:h val="0.13456287955618701"/>
                    </c:manualLayout>
                  </c15:layout>
                </c:ext>
                <c:ext xmlns:c16="http://schemas.microsoft.com/office/drawing/2014/chart" uri="{C3380CC4-5D6E-409C-BE32-E72D297353CC}">
                  <c16:uniqueId val="{00000003-02C1-4518-A619-42B45530758B}"/>
                </c:ext>
              </c:extLst>
            </c:dLbl>
            <c:dLbl>
              <c:idx val="2"/>
              <c:layout>
                <c:manualLayout>
                  <c:x val="0.1574224370752636"/>
                  <c:y val="-2.8741732645717541E-2"/>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C1-4518-A619-42B45530758B}"/>
                </c:ext>
              </c:extLst>
            </c:dLbl>
            <c:dLbl>
              <c:idx val="3"/>
              <c:layout>
                <c:manualLayout>
                  <c:x val="-5.4652996618748097E-2"/>
                  <c:y val="4.035129992984035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C1-4518-A619-42B45530758B}"/>
                </c:ext>
              </c:extLst>
            </c:dLbl>
            <c:dLbl>
              <c:idx val="4"/>
              <c:layout>
                <c:manualLayout>
                  <c:x val="-8.6409309140622562E-3"/>
                  <c:y val="-2.224045359162520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C1-4518-A619-42B45530758B}"/>
                </c:ext>
              </c:extLst>
            </c:dLbl>
            <c:dLbl>
              <c:idx val="5"/>
              <c:layout>
                <c:manualLayout>
                  <c:x val="0.11522739426650437"/>
                  <c:y val="7.1262849405557419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C1-4518-A619-42B45530758B}"/>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'Figure 4.5'!$B$34:$B$38</c:f>
              <c:strCache>
                <c:ptCount val="5"/>
                <c:pt idx="0">
                  <c:v>Digestate</c:v>
                </c:pt>
                <c:pt idx="1">
                  <c:v>Food, Garden and Plant waste</c:v>
                </c:pt>
                <c:pt idx="2">
                  <c:v>Tallow</c:v>
                </c:pt>
                <c:pt idx="3">
                  <c:v>Fats and Oils</c:v>
                </c:pt>
                <c:pt idx="4">
                  <c:v>Other</c:v>
                </c:pt>
              </c:strCache>
            </c:strRef>
          </c:cat>
          <c:val>
            <c:numRef>
              <c:f>'Figure 4.5'!$D$34:$D$38</c:f>
              <c:numCache>
                <c:formatCode>0.00%</c:formatCode>
                <c:ptCount val="5"/>
                <c:pt idx="0">
                  <c:v>0.42088624820053622</c:v>
                </c:pt>
                <c:pt idx="1">
                  <c:v>0.24128487939799853</c:v>
                </c:pt>
                <c:pt idx="2">
                  <c:v>0.1484391012812534</c:v>
                </c:pt>
                <c:pt idx="3">
                  <c:v>0.12349138756016016</c:v>
                </c:pt>
                <c:pt idx="4">
                  <c:v>6.5898383560051649E-2</c:v>
                </c:pt>
              </c:numCache>
            </c:numRef>
          </c:val>
          <c:extLst>
            <c:ext xmlns:c16="http://schemas.microsoft.com/office/drawing/2014/chart" uri="{C3380CC4-5D6E-409C-BE32-E72D297353CC}">
              <c16:uniqueId val="{0000000C-02C1-4518-A619-42B45530758B}"/>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2363AF"/>
              </a:solidFill>
              <a:ln w="19050">
                <a:solidFill>
                  <a:schemeClr val="lt1"/>
                </a:solidFill>
              </a:ln>
              <a:effectLst/>
            </c:spPr>
            <c:extLst>
              <c:ext xmlns:c16="http://schemas.microsoft.com/office/drawing/2014/chart" uri="{C3380CC4-5D6E-409C-BE32-E72D297353CC}">
                <c16:uniqueId val="{00000001-C578-4582-96D5-71DA7658A7FF}"/>
              </c:ext>
            </c:extLst>
          </c:dPt>
          <c:dPt>
            <c:idx val="1"/>
            <c:bubble3D val="0"/>
            <c:spPr>
              <a:solidFill>
                <a:srgbClr val="E2C700"/>
              </a:solidFill>
              <a:ln w="19050">
                <a:solidFill>
                  <a:schemeClr val="lt1"/>
                </a:solidFill>
              </a:ln>
              <a:effectLst/>
            </c:spPr>
            <c:extLst>
              <c:ext xmlns:c16="http://schemas.microsoft.com/office/drawing/2014/chart" uri="{C3380CC4-5D6E-409C-BE32-E72D297353CC}">
                <c16:uniqueId val="{00000003-C578-4582-96D5-71DA7658A7FF}"/>
              </c:ext>
            </c:extLst>
          </c:dPt>
          <c:dPt>
            <c:idx val="2"/>
            <c:bubble3D val="0"/>
            <c:spPr>
              <a:solidFill>
                <a:srgbClr val="079448"/>
              </a:solidFill>
              <a:ln w="19050">
                <a:solidFill>
                  <a:schemeClr val="lt1"/>
                </a:solidFill>
              </a:ln>
              <a:effectLst/>
            </c:spPr>
            <c:extLst>
              <c:ext xmlns:c16="http://schemas.microsoft.com/office/drawing/2014/chart" uri="{C3380CC4-5D6E-409C-BE32-E72D297353CC}">
                <c16:uniqueId val="{00000005-C578-4582-96D5-71DA7658A7FF}"/>
              </c:ext>
            </c:extLst>
          </c:dPt>
          <c:dPt>
            <c:idx val="3"/>
            <c:bubble3D val="0"/>
            <c:spPr>
              <a:solidFill>
                <a:srgbClr val="109DC1"/>
              </a:solidFill>
              <a:ln w="19050">
                <a:solidFill>
                  <a:schemeClr val="lt1"/>
                </a:solidFill>
              </a:ln>
              <a:effectLst/>
            </c:spPr>
            <c:extLst>
              <c:ext xmlns:c16="http://schemas.microsoft.com/office/drawing/2014/chart" uri="{C3380CC4-5D6E-409C-BE32-E72D297353CC}">
                <c16:uniqueId val="{00000007-C578-4582-96D5-71DA7658A7FF}"/>
              </c:ext>
            </c:extLst>
          </c:dPt>
          <c:dPt>
            <c:idx val="4"/>
            <c:bubble3D val="0"/>
            <c:spPr>
              <a:solidFill>
                <a:srgbClr val="45286F"/>
              </a:solidFill>
              <a:ln w="19050">
                <a:solidFill>
                  <a:schemeClr val="lt1"/>
                </a:solidFill>
              </a:ln>
              <a:effectLst/>
            </c:spPr>
            <c:extLst>
              <c:ext xmlns:c16="http://schemas.microsoft.com/office/drawing/2014/chart" uri="{C3380CC4-5D6E-409C-BE32-E72D297353CC}">
                <c16:uniqueId val="{00000009-C578-4582-96D5-71DA7658A7FF}"/>
              </c:ext>
            </c:extLst>
          </c:dPt>
          <c:dPt>
            <c:idx val="5"/>
            <c:bubble3D val="0"/>
            <c:spPr>
              <a:solidFill>
                <a:srgbClr val="A1ABB2"/>
              </a:solidFill>
              <a:ln w="19050">
                <a:solidFill>
                  <a:schemeClr val="lt1"/>
                </a:solidFill>
              </a:ln>
              <a:effectLst/>
            </c:spPr>
            <c:extLst>
              <c:ext xmlns:c16="http://schemas.microsoft.com/office/drawing/2014/chart" uri="{C3380CC4-5D6E-409C-BE32-E72D297353CC}">
                <c16:uniqueId val="{0000000B-C578-4582-96D5-71DA7658A7FF}"/>
              </c:ext>
            </c:extLst>
          </c:dPt>
          <c:dPt>
            <c:idx val="6"/>
            <c:bubble3D val="0"/>
            <c:spPr>
              <a:solidFill>
                <a:srgbClr val="CD1F45"/>
              </a:solidFill>
              <a:ln w="19050">
                <a:solidFill>
                  <a:schemeClr val="lt1"/>
                </a:solidFill>
              </a:ln>
              <a:effectLst/>
            </c:spPr>
            <c:extLst>
              <c:ext xmlns:c16="http://schemas.microsoft.com/office/drawing/2014/chart" uri="{C3380CC4-5D6E-409C-BE32-E72D297353CC}">
                <c16:uniqueId val="{0000000D-C578-4582-96D5-71DA7658A7FF}"/>
              </c:ext>
            </c:extLst>
          </c:dPt>
          <c:dPt>
            <c:idx val="7"/>
            <c:bubble3D val="0"/>
            <c:spPr>
              <a:solidFill>
                <a:srgbClr val="91AE3C"/>
              </a:solidFill>
              <a:ln w="19050">
                <a:solidFill>
                  <a:schemeClr val="lt1"/>
                </a:solidFill>
              </a:ln>
              <a:effectLst/>
            </c:spPr>
            <c:extLst>
              <c:ext xmlns:c16="http://schemas.microsoft.com/office/drawing/2014/chart" uri="{C3380CC4-5D6E-409C-BE32-E72D297353CC}">
                <c16:uniqueId val="{0000000F-C578-4582-96D5-71DA7658A7FF}"/>
              </c:ext>
            </c:extLst>
          </c:dPt>
          <c:dPt>
            <c:idx val="8"/>
            <c:bubble3D val="0"/>
            <c:spPr>
              <a:solidFill>
                <a:schemeClr val="tx1"/>
              </a:solidFill>
              <a:ln w="19050">
                <a:solidFill>
                  <a:schemeClr val="lt1"/>
                </a:solidFill>
              </a:ln>
              <a:effectLst/>
            </c:spPr>
            <c:extLst>
              <c:ext xmlns:c16="http://schemas.microsoft.com/office/drawing/2014/chart" uri="{C3380CC4-5D6E-409C-BE32-E72D297353CC}">
                <c16:uniqueId val="{00000011-7E96-45F3-9050-33FDFBA6D91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2-8D86-473E-98FA-A4428021346F}"/>
              </c:ext>
            </c:extLst>
          </c:dPt>
          <c:dLbls>
            <c:dLbl>
              <c:idx val="0"/>
              <c:layout>
                <c:manualLayout>
                  <c:x val="6.7108328598100495E-2"/>
                  <c:y val="-0.22507832098383279"/>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rgbClr val="FFFFFF"/>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466765551126355"/>
                      <c:h val="9.6020942408376969E-2"/>
                    </c:manualLayout>
                  </c15:layout>
                </c:ext>
                <c:ext xmlns:c16="http://schemas.microsoft.com/office/drawing/2014/chart" uri="{C3380CC4-5D6E-409C-BE32-E72D297353CC}">
                  <c16:uniqueId val="{00000001-C578-4582-96D5-71DA7658A7FF}"/>
                </c:ext>
              </c:extLst>
            </c:dLbl>
            <c:dLbl>
              <c:idx val="1"/>
              <c:layout>
                <c:manualLayout>
                  <c:x val="0.11499709121411369"/>
                  <c:y val="0.15197946694009687"/>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338229564087994"/>
                      <c:h val="0.13598689598689598"/>
                    </c:manualLayout>
                  </c15:layout>
                </c:ext>
                <c:ext xmlns:c16="http://schemas.microsoft.com/office/drawing/2014/chart" uri="{C3380CC4-5D6E-409C-BE32-E72D297353CC}">
                  <c16:uniqueId val="{00000003-C578-4582-96D5-71DA7658A7FF}"/>
                </c:ext>
              </c:extLst>
            </c:dLbl>
            <c:dLbl>
              <c:idx val="2"/>
              <c:layout>
                <c:manualLayout>
                  <c:x val="-0.10601466542792187"/>
                  <c:y val="0.21230096688150035"/>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rgbClr val="FFFFFF"/>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4330126904240062"/>
                      <c:h val="0.19708822637956494"/>
                    </c:manualLayout>
                  </c15:layout>
                </c:ext>
                <c:ext xmlns:c16="http://schemas.microsoft.com/office/drawing/2014/chart" uri="{C3380CC4-5D6E-409C-BE32-E72D297353CC}">
                  <c16:uniqueId val="{00000005-C578-4582-96D5-71DA7658A7FF}"/>
                </c:ext>
              </c:extLst>
            </c:dLbl>
            <c:dLbl>
              <c:idx val="3"/>
              <c:layout>
                <c:manualLayout>
                  <c:x val="3.9739021024433677E-2"/>
                  <c:y val="-0.16621060573816479"/>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4950063587412399"/>
                      <c:h val="7.0884972302295124E-2"/>
                    </c:manualLayout>
                  </c15:layout>
                </c:ext>
                <c:ext xmlns:c16="http://schemas.microsoft.com/office/drawing/2014/chart" uri="{C3380CC4-5D6E-409C-BE32-E72D297353CC}">
                  <c16:uniqueId val="{00000007-C578-4582-96D5-71DA7658A7FF}"/>
                </c:ext>
              </c:extLst>
            </c:dLbl>
            <c:dLbl>
              <c:idx val="4"/>
              <c:layout>
                <c:manualLayout>
                  <c:x val="1.3136888816732959E-4"/>
                  <c:y val="-0.18793863297800306"/>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78-4582-96D5-71DA7658A7FF}"/>
                </c:ext>
              </c:extLst>
            </c:dLbl>
            <c:dLbl>
              <c:idx val="5"/>
              <c:layout>
                <c:manualLayout>
                  <c:x val="7.4954031135465629E-2"/>
                  <c:y val="-1.569306454494236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578-4582-96D5-71DA7658A7FF}"/>
                </c:ext>
              </c:extLst>
            </c:dLbl>
            <c:dLbl>
              <c:idx val="6"/>
              <c:layout>
                <c:manualLayout>
                  <c:x val="3.6976756771384218E-3"/>
                  <c:y val="-5.4337544416284571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7.8937819628216582E-2"/>
                      <c:h val="9.9783190491851914E-2"/>
                    </c:manualLayout>
                  </c15:layout>
                </c:ext>
                <c:ext xmlns:c16="http://schemas.microsoft.com/office/drawing/2014/chart" uri="{C3380CC4-5D6E-409C-BE32-E72D297353CC}">
                  <c16:uniqueId val="{0000000D-C578-4582-96D5-71DA7658A7FF}"/>
                </c:ext>
              </c:extLst>
            </c:dLbl>
            <c:dLbl>
              <c:idx val="7"/>
              <c:layout>
                <c:manualLayout>
                  <c:x val="-1.260008353783422E-16"/>
                  <c:y val="2.6007080810230416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8.0206862028844333E-2"/>
                      <c:h val="0.14569031450921216"/>
                    </c:manualLayout>
                  </c15:layout>
                </c:ext>
                <c:ext xmlns:c16="http://schemas.microsoft.com/office/drawing/2014/chart" uri="{C3380CC4-5D6E-409C-BE32-E72D297353CC}">
                  <c16:uniqueId val="{0000000F-C578-4582-96D5-71DA7658A7FF}"/>
                </c:ext>
              </c:extLst>
            </c:dLbl>
            <c:dLbl>
              <c:idx val="8"/>
              <c:delete val="1"/>
              <c:extLst>
                <c:ext xmlns:c15="http://schemas.microsoft.com/office/drawing/2012/chart" uri="{CE6537A1-D6FC-4f65-9D91-7224C49458BB}"/>
                <c:ext xmlns:c16="http://schemas.microsoft.com/office/drawing/2014/chart" uri="{C3380CC4-5D6E-409C-BE32-E72D297353CC}">
                  <c16:uniqueId val="{00000011-7E96-45F3-9050-33FDFBA6D913}"/>
                </c:ext>
              </c:extLst>
            </c:dLbl>
            <c:dLbl>
              <c:idx val="9"/>
              <c:delete val="1"/>
              <c:extLst>
                <c:ext xmlns:c15="http://schemas.microsoft.com/office/drawing/2012/chart" uri="{CE6537A1-D6FC-4f65-9D91-7224C49458BB}"/>
                <c:ext xmlns:c16="http://schemas.microsoft.com/office/drawing/2014/chart" uri="{C3380CC4-5D6E-409C-BE32-E72D297353CC}">
                  <c16:uniqueId val="{00000012-8D86-473E-98FA-A4428021346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'Figure 4.6'!$B$38:$B$45</c:f>
              <c:strCache>
                <c:ptCount val="8"/>
                <c:pt idx="0">
                  <c:v>Wood Residues</c:v>
                </c:pt>
                <c:pt idx="1">
                  <c:v>Forestry Residues</c:v>
                </c:pt>
                <c:pt idx="2">
                  <c:v>Waste Wood</c:v>
                </c:pt>
                <c:pt idx="3">
                  <c:v>Crops</c:v>
                </c:pt>
                <c:pt idx="4">
                  <c:v>Arboricultural Residues</c:v>
                </c:pt>
                <c:pt idx="5">
                  <c:v>Manures and Slurries</c:v>
                </c:pt>
                <c:pt idx="6">
                  <c:v>Other</c:v>
                </c:pt>
                <c:pt idx="7">
                  <c:v>Blood and Viscera</c:v>
                </c:pt>
              </c:strCache>
            </c:strRef>
          </c:cat>
          <c:val>
            <c:numRef>
              <c:f>'Figure 4.6'!$D$38:$D$45</c:f>
              <c:numCache>
                <c:formatCode>0.00%</c:formatCode>
                <c:ptCount val="8"/>
                <c:pt idx="0">
                  <c:v>0.36595241905218889</c:v>
                </c:pt>
                <c:pt idx="1">
                  <c:v>0.25291824275402058</c:v>
                </c:pt>
                <c:pt idx="2">
                  <c:v>0.18283016626713608</c:v>
                </c:pt>
                <c:pt idx="3">
                  <c:v>6.7185456865117385E-2</c:v>
                </c:pt>
                <c:pt idx="4">
                  <c:v>4.2882333853072566E-2</c:v>
                </c:pt>
                <c:pt idx="5">
                  <c:v>4.2134869283105586E-2</c:v>
                </c:pt>
                <c:pt idx="6">
                  <c:v>2.9613140146756728E-2</c:v>
                </c:pt>
                <c:pt idx="7">
                  <c:v>1.6483371778602228E-2</c:v>
                </c:pt>
              </c:numCache>
            </c:numRef>
          </c:val>
          <c:extLst>
            <c:ext xmlns:c16="http://schemas.microsoft.com/office/drawing/2014/chart" uri="{C3380CC4-5D6E-409C-BE32-E72D297353CC}">
              <c16:uniqueId val="{00000010-C578-4582-96D5-71DA7658A7FF}"/>
            </c:ext>
          </c:extLst>
        </c:ser>
        <c:dLbls>
          <c:dLblPos val="bestFit"/>
          <c:showLegendKey val="0"/>
          <c:showVal val="1"/>
          <c:showCatName val="0"/>
          <c:showSerName val="0"/>
          <c:showPercent val="0"/>
          <c:showBubbleSize val="0"/>
          <c:showLeaderLines val="1"/>
        </c:dLbls>
        <c:gapWidth val="100"/>
        <c:splitType val="cust"/>
        <c:custSplit>
          <c:secondPiePt val="3"/>
          <c:secondPiePt val="4"/>
          <c:secondPiePt val="5"/>
          <c:secondPiePt val="6"/>
          <c:secondPiePt val="7"/>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1483503247907"/>
          <c:y val="0.10230555555555555"/>
          <c:w val="0.84767020377500235"/>
          <c:h val="0.73675083333333335"/>
        </c:manualLayout>
      </c:layout>
      <c:barChart>
        <c:barDir val="col"/>
        <c:grouping val="percentStacked"/>
        <c:varyColors val="0"/>
        <c:ser>
          <c:idx val="0"/>
          <c:order val="0"/>
          <c:tx>
            <c:strRef>
              <c:f>'Figure 4.7'!$C$35</c:f>
              <c:strCache>
                <c:ptCount val="1"/>
                <c:pt idx="0">
                  <c:v>UK and ROI</c:v>
                </c:pt>
              </c:strCache>
            </c:strRef>
          </c:tx>
          <c:spPr>
            <a:solidFill>
              <a:srgbClr val="079448"/>
            </a:solidFill>
            <a:ln w="3175">
              <a:solidFill>
                <a:schemeClr val="tx1"/>
              </a:solidFill>
            </a:ln>
            <a:effectLst/>
          </c:spPr>
          <c:invertIfNegative val="0"/>
          <c:dLbls>
            <c:dLbl>
              <c:idx val="0"/>
              <c:dLblPos val="ctr"/>
              <c:showLegendKey val="0"/>
              <c:showVal val="1"/>
              <c:showCatName val="0"/>
              <c:showSerName val="1"/>
              <c:showPercent val="0"/>
              <c:showBubbleSize val="0"/>
              <c:extLst>
                <c:ext xmlns:c15="http://schemas.microsoft.com/office/drawing/2012/chart" uri="{CE6537A1-D6FC-4f65-9D91-7224C49458BB}">
                  <c15:layout>
                    <c:manualLayout>
                      <c:w val="0.12249174917491749"/>
                      <c:h val="8.8346320346320339E-2"/>
                    </c:manualLayout>
                  </c15:layout>
                </c:ext>
                <c:ext xmlns:c16="http://schemas.microsoft.com/office/drawing/2014/chart" uri="{C3380CC4-5D6E-409C-BE32-E72D297353CC}">
                  <c16:uniqueId val="{00000001-4899-45C3-A6A0-04B2D0387C82}"/>
                </c:ext>
              </c:extLst>
            </c:dLbl>
            <c:dLbl>
              <c:idx val="1"/>
              <c:dLblPos val="ctr"/>
              <c:showLegendKey val="0"/>
              <c:showVal val="1"/>
              <c:showCatName val="0"/>
              <c:showSerName val="1"/>
              <c:showPercent val="0"/>
              <c:showBubbleSize val="0"/>
              <c:extLst>
                <c:ext xmlns:c15="http://schemas.microsoft.com/office/drawing/2012/chart" uri="{CE6537A1-D6FC-4f65-9D91-7224C49458BB}">
                  <c15:layout>
                    <c:manualLayout>
                      <c:w val="0.10268976897689769"/>
                      <c:h val="0.10219913419913418"/>
                    </c:manualLayout>
                  </c15:layout>
                </c:ext>
                <c:ext xmlns:c16="http://schemas.microsoft.com/office/drawing/2014/chart" uri="{C3380CC4-5D6E-409C-BE32-E72D297353CC}">
                  <c16:uniqueId val="{00000002-4899-45C3-A6A0-04B2D0387C82}"/>
                </c:ext>
              </c:extLst>
            </c:dLbl>
            <c:dLbl>
              <c:idx val="2"/>
              <c:dLblPos val="ctr"/>
              <c:showLegendKey val="0"/>
              <c:showVal val="1"/>
              <c:showCatName val="0"/>
              <c:showSerName val="1"/>
              <c:showPercent val="0"/>
              <c:showBubbleSize val="0"/>
              <c:extLst>
                <c:ext xmlns:c15="http://schemas.microsoft.com/office/drawing/2012/chart" uri="{CE6537A1-D6FC-4f65-9D91-7224C49458BB}">
                  <c15:layout>
                    <c:manualLayout>
                      <c:w val="0.11424092409240923"/>
                      <c:h val="9.8735930735930719E-2"/>
                    </c:manualLayout>
                  </c15:layout>
                </c:ext>
                <c:ext xmlns:c16="http://schemas.microsoft.com/office/drawing/2014/chart" uri="{C3380CC4-5D6E-409C-BE32-E72D297353CC}">
                  <c16:uniqueId val="{00000003-4899-45C3-A6A0-04B2D0387C82}"/>
                </c:ext>
              </c:extLst>
            </c:dLbl>
            <c:dLbl>
              <c:idx val="3"/>
              <c:dLblPos val="ctr"/>
              <c:showLegendKey val="0"/>
              <c:showVal val="1"/>
              <c:showCatName val="0"/>
              <c:showSerName val="1"/>
              <c:showPercent val="0"/>
              <c:showBubbleSize val="0"/>
              <c:extLst>
                <c:ext xmlns:c15="http://schemas.microsoft.com/office/drawing/2012/chart" uri="{CE6537A1-D6FC-4f65-9D91-7224C49458BB}">
                  <c15:layout>
                    <c:manualLayout>
                      <c:w val="0.11919141914191418"/>
                      <c:h val="9.5272727272727273E-2"/>
                    </c:manualLayout>
                  </c15:layout>
                </c:ext>
                <c:ext xmlns:c16="http://schemas.microsoft.com/office/drawing/2014/chart" uri="{C3380CC4-5D6E-409C-BE32-E72D297353CC}">
                  <c16:uniqueId val="{00000004-4899-45C3-A6A0-04B2D0387C82}"/>
                </c:ext>
              </c:extLst>
            </c:dLbl>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'Figure 4.7'!$B$36:$B$39</c:f>
              <c:strCache>
                <c:ptCount val="4"/>
                <c:pt idx="0">
                  <c:v>Gasification</c:v>
                </c:pt>
                <c:pt idx="1">
                  <c:v>AD</c:v>
                </c:pt>
                <c:pt idx="2">
                  <c:v>Bioliquid</c:v>
                </c:pt>
                <c:pt idx="3">
                  <c:v>Solid Biomass</c:v>
                </c:pt>
              </c:strCache>
            </c:strRef>
          </c:cat>
          <c:val>
            <c:numRef>
              <c:f>'Figure 4.7'!$C$36:$C$39</c:f>
              <c:numCache>
                <c:formatCode>0.00%</c:formatCode>
                <c:ptCount val="4"/>
                <c:pt idx="0">
                  <c:v>0.98368746364540638</c:v>
                </c:pt>
                <c:pt idx="1">
                  <c:v>0.9995103871373634</c:v>
                </c:pt>
                <c:pt idx="2">
                  <c:v>0.90531737136391799</c:v>
                </c:pt>
                <c:pt idx="3">
                  <c:v>0.60830180368063702</c:v>
                </c:pt>
              </c:numCache>
            </c:numRef>
          </c:val>
          <c:extLst>
            <c:ext xmlns:c16="http://schemas.microsoft.com/office/drawing/2014/chart" uri="{C3380CC4-5D6E-409C-BE32-E72D297353CC}">
              <c16:uniqueId val="{00000000-6151-4320-A9C9-EBF285754EEF}"/>
            </c:ext>
          </c:extLst>
        </c:ser>
        <c:ser>
          <c:idx val="1"/>
          <c:order val="1"/>
          <c:tx>
            <c:strRef>
              <c:f>'Figure 4.7'!$D$35</c:f>
              <c:strCache>
                <c:ptCount val="1"/>
                <c:pt idx="0">
                  <c:v>EU</c:v>
                </c:pt>
              </c:strCache>
            </c:strRef>
          </c:tx>
          <c:spPr>
            <a:solidFill>
              <a:srgbClr val="E2C700"/>
            </a:solidFill>
            <a:ln w="3175">
              <a:solidFill>
                <a:schemeClr val="tx1"/>
              </a:solidFill>
            </a:ln>
            <a:effectLst/>
          </c:spPr>
          <c:invertIfNegative val="0"/>
          <c:dLbls>
            <c:dLbl>
              <c:idx val="0"/>
              <c:layout>
                <c:manualLayout>
                  <c:x val="0.10696999928859444"/>
                  <c:y val="9.4080445659811884E-2"/>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6151-4320-A9C9-EBF285754EEF}"/>
                </c:ext>
              </c:extLst>
            </c:dLbl>
            <c:dLbl>
              <c:idx val="1"/>
              <c:layout>
                <c:manualLayout>
                  <c:x val="0.10696844430374711"/>
                  <c:y val="0.10109467731147929"/>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6151-4320-A9C9-EBF285754EEF}"/>
                </c:ext>
              </c:extLst>
            </c:dLbl>
            <c:dLbl>
              <c:idx val="2"/>
              <c:layout>
                <c:manualLayout>
                  <c:x val="0.10717226477716243"/>
                  <c:y val="0.10454565906534408"/>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151-4320-A9C9-EBF285754EEF}"/>
                </c:ext>
              </c:extLst>
            </c:dLbl>
            <c:dLbl>
              <c:idx val="3"/>
              <c:numFmt formatCode="0.0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151-4320-A9C9-EBF285754EEF}"/>
                </c:ext>
              </c:extLst>
            </c:dLbl>
            <c:numFmt formatCode="0.00%" sourceLinked="0"/>
            <c:spPr>
              <a:noFill/>
              <a:ln>
                <a:noFill/>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4.7'!$B$36:$B$39</c:f>
              <c:strCache>
                <c:ptCount val="4"/>
                <c:pt idx="0">
                  <c:v>Gasification</c:v>
                </c:pt>
                <c:pt idx="1">
                  <c:v>AD</c:v>
                </c:pt>
                <c:pt idx="2">
                  <c:v>Bioliquid</c:v>
                </c:pt>
                <c:pt idx="3">
                  <c:v>Solid Biomass</c:v>
                </c:pt>
              </c:strCache>
            </c:strRef>
          </c:cat>
          <c:val>
            <c:numRef>
              <c:f>'Figure 4.7'!$D$36:$D$39</c:f>
              <c:numCache>
                <c:formatCode>0.00%</c:formatCode>
                <c:ptCount val="4"/>
                <c:pt idx="0">
                  <c:v>1.2144502070006774E-2</c:v>
                </c:pt>
                <c:pt idx="1">
                  <c:v>7.6628162697995578E-5</c:v>
                </c:pt>
                <c:pt idx="2">
                  <c:v>6.4110819750793529E-4</c:v>
                </c:pt>
                <c:pt idx="3">
                  <c:v>6.8667684384336888E-2</c:v>
                </c:pt>
              </c:numCache>
            </c:numRef>
          </c:val>
          <c:extLst>
            <c:ext xmlns:c16="http://schemas.microsoft.com/office/drawing/2014/chart" uri="{C3380CC4-5D6E-409C-BE32-E72D297353CC}">
              <c16:uniqueId val="{00000003-6151-4320-A9C9-EBF285754EEF}"/>
            </c:ext>
          </c:extLst>
        </c:ser>
        <c:ser>
          <c:idx val="2"/>
          <c:order val="2"/>
          <c:tx>
            <c:strRef>
              <c:f>'Figure 4.7'!$E$35</c:f>
              <c:strCache>
                <c:ptCount val="1"/>
                <c:pt idx="0">
                  <c:v>Overseas (Non EU)</c:v>
                </c:pt>
              </c:strCache>
            </c:strRef>
          </c:tx>
          <c:spPr>
            <a:solidFill>
              <a:srgbClr val="45286F"/>
            </a:solidFill>
            <a:ln w="3175">
              <a:solidFill>
                <a:schemeClr val="tx1"/>
              </a:solidFill>
            </a:ln>
            <a:effectLst/>
          </c:spPr>
          <c:invertIfNegative val="0"/>
          <c:dLbls>
            <c:dLbl>
              <c:idx val="0"/>
              <c:layout>
                <c:manualLayout>
                  <c:x val="-1.4851485148514851E-2"/>
                  <c:y val="-3.9407983093022465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6151-4320-A9C9-EBF285754EEF}"/>
                </c:ext>
              </c:extLst>
            </c:dLbl>
            <c:dLbl>
              <c:idx val="1"/>
              <c:layout>
                <c:manualLayout>
                  <c:x val="-8.4503059886224356E-3"/>
                  <c:y val="-3.9493415427076545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151-4320-A9C9-EBF285754EEF}"/>
                </c:ext>
              </c:extLst>
            </c:dLbl>
            <c:dLbl>
              <c:idx val="2"/>
              <c:layout>
                <c:manualLayout>
                  <c:x val="7.4209759626771002E-3"/>
                  <c:y val="-8.1957391689675155E-2"/>
                </c:manualLayout>
              </c:layout>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9658409818673778"/>
                      <c:h val="8.8346320346320339E-2"/>
                    </c:manualLayout>
                  </c15:layout>
                </c:ext>
                <c:ext xmlns:c16="http://schemas.microsoft.com/office/drawing/2014/chart" uri="{C3380CC4-5D6E-409C-BE32-E72D297353CC}">
                  <c16:uniqueId val="{00000008-6151-4320-A9C9-EBF285754EEF}"/>
                </c:ext>
              </c:extLst>
            </c:dLbl>
            <c:dLbl>
              <c:idx val="3"/>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1900346820059111"/>
                      <c:h val="0.11605194805194805"/>
                    </c:manualLayout>
                  </c15:layout>
                </c:ext>
                <c:ext xmlns:c16="http://schemas.microsoft.com/office/drawing/2014/chart" uri="{C3380CC4-5D6E-409C-BE32-E72D297353CC}">
                  <c16:uniqueId val="{00000009-6151-4320-A9C9-EBF285754EEF}"/>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'Figure 4.7'!$B$36:$B$39</c:f>
              <c:strCache>
                <c:ptCount val="4"/>
                <c:pt idx="0">
                  <c:v>Gasification</c:v>
                </c:pt>
                <c:pt idx="1">
                  <c:v>AD</c:v>
                </c:pt>
                <c:pt idx="2">
                  <c:v>Bioliquid</c:v>
                </c:pt>
                <c:pt idx="3">
                  <c:v>Solid Biomass</c:v>
                </c:pt>
              </c:strCache>
            </c:strRef>
          </c:cat>
          <c:val>
            <c:numRef>
              <c:f>'Figure 4.7'!$E$36:$E$39</c:f>
              <c:numCache>
                <c:formatCode>0.00%</c:formatCode>
                <c:ptCount val="4"/>
                <c:pt idx="0">
                  <c:v>4.1680342845869306E-3</c:v>
                </c:pt>
                <c:pt idx="1">
                  <c:v>4.1298469993869471E-4</c:v>
                </c:pt>
                <c:pt idx="2">
                  <c:v>9.4041520438574097E-2</c:v>
                </c:pt>
                <c:pt idx="3">
                  <c:v>0.32303051193502613</c:v>
                </c:pt>
              </c:numCache>
            </c:numRef>
          </c:val>
          <c:extLst>
            <c:ext xmlns:c16="http://schemas.microsoft.com/office/drawing/2014/chart" uri="{C3380CC4-5D6E-409C-BE32-E72D297353CC}">
              <c16:uniqueId val="{00000006-6151-4320-A9C9-EBF285754EEF}"/>
            </c:ext>
          </c:extLst>
        </c:ser>
        <c:dLbls>
          <c:dLblPos val="ctr"/>
          <c:showLegendKey val="0"/>
          <c:showVal val="1"/>
          <c:showCatName val="0"/>
          <c:showSerName val="0"/>
          <c:showPercent val="0"/>
          <c:showBubbleSize val="0"/>
        </c:dLbls>
        <c:gapWidth val="50"/>
        <c:overlap val="100"/>
        <c:axId val="14930784"/>
        <c:axId val="14931200"/>
      </c:barChart>
      <c:catAx>
        <c:axId val="14930784"/>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4931200"/>
        <c:crosses val="autoZero"/>
        <c:auto val="1"/>
        <c:lblAlgn val="ctr"/>
        <c:lblOffset val="100"/>
        <c:noMultiLvlLbl val="0"/>
      </c:catAx>
      <c:valAx>
        <c:axId val="14931200"/>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solidFill>
                      <a:sysClr val="windowText" lastClr="000000"/>
                    </a:solidFill>
                  </a:rPr>
                  <a:t>Percentage of fuel burnt</a:t>
                </a:r>
              </a:p>
            </c:rich>
          </c:tx>
          <c:layout>
            <c:manualLayout>
              <c:xMode val="edge"/>
              <c:yMode val="edge"/>
              <c:x val="2.0740873811380532E-2"/>
              <c:y val="9.281777777777777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4930784"/>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00374371869111"/>
          <c:y val="2.0292201924397631E-2"/>
          <c:w val="0.85083364476732282"/>
          <c:h val="0.65737830878390491"/>
        </c:manualLayout>
      </c:layout>
      <c:barChart>
        <c:barDir val="col"/>
        <c:grouping val="clustered"/>
        <c:varyColors val="0"/>
        <c:ser>
          <c:idx val="0"/>
          <c:order val="0"/>
          <c:tx>
            <c:strRef>
              <c:f>'Figure 5.4'!$D$30</c:f>
              <c:strCache>
                <c:ptCount val="1"/>
              </c:strCache>
            </c:strRef>
          </c:tx>
          <c:spPr>
            <a:solidFill>
              <a:srgbClr val="91AE3C"/>
            </a:solidFill>
            <a:ln w="3175">
              <a:solidFill>
                <a:schemeClr val="tx1"/>
              </a:solidFill>
            </a:ln>
            <a:effectLst/>
          </c:spPr>
          <c:invertIfNegative val="0"/>
          <c:dLbls>
            <c:spPr>
              <a:solidFill>
                <a:sysClr val="window" lastClr="FFFFFF"/>
              </a:solidFill>
              <a:ln>
                <a:solidFill>
                  <a:sysClr val="windowText" lastClr="000000"/>
                </a:solid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'Figure 5.4'!$B$36:$B$45</c:f>
              <c:strCache>
                <c:ptCount val="10"/>
                <c:pt idx="0">
                  <c:v>E.ON/Npower</c:v>
                </c:pt>
                <c:pt idx="1">
                  <c:v>EDF</c:v>
                </c:pt>
                <c:pt idx="2">
                  <c:v>British Gas</c:v>
                </c:pt>
                <c:pt idx="3">
                  <c:v>Scottish Power</c:v>
                </c:pt>
                <c:pt idx="4">
                  <c:v>OVO</c:v>
                </c:pt>
                <c:pt idx="5">
                  <c:v>Total Gas &amp; Power</c:v>
                </c:pt>
                <c:pt idx="6">
                  <c:v>SSE</c:v>
                </c:pt>
                <c:pt idx="7">
                  <c:v>Drax</c:v>
                </c:pt>
                <c:pt idx="8">
                  <c:v>Octopus</c:v>
                </c:pt>
                <c:pt idx="9">
                  <c:v>Other</c:v>
                </c:pt>
              </c:strCache>
            </c:strRef>
          </c:cat>
          <c:val>
            <c:numRef>
              <c:f>'Figure 5.4'!$D$36:$D$45</c:f>
              <c:numCache>
                <c:formatCode>0.00%</c:formatCode>
                <c:ptCount val="10"/>
                <c:pt idx="0">
                  <c:v>0.18925723091473429</c:v>
                </c:pt>
                <c:pt idx="1">
                  <c:v>0.16640219207983273</c:v>
                </c:pt>
                <c:pt idx="2">
                  <c:v>0.11546490537386078</c:v>
                </c:pt>
                <c:pt idx="3">
                  <c:v>6.8305569610803196E-2</c:v>
                </c:pt>
                <c:pt idx="4">
                  <c:v>5.2798546349622839E-2</c:v>
                </c:pt>
                <c:pt idx="5">
                  <c:v>4.9923235567566518E-2</c:v>
                </c:pt>
                <c:pt idx="6">
                  <c:v>4.7657868592363685E-2</c:v>
                </c:pt>
                <c:pt idx="7">
                  <c:v>4.4950660076008418E-2</c:v>
                </c:pt>
                <c:pt idx="8">
                  <c:v>4.2570838663267621E-2</c:v>
                </c:pt>
                <c:pt idx="9">
                  <c:v>0.22266895277193993</c:v>
                </c:pt>
              </c:numCache>
            </c:numRef>
          </c:val>
          <c:extLst>
            <c:ext xmlns:c16="http://schemas.microsoft.com/office/drawing/2014/chart" uri="{C3380CC4-5D6E-409C-BE32-E72D297353CC}">
              <c16:uniqueId val="{00000000-BFF6-4DE0-8268-F184363FEAA6}"/>
            </c:ext>
          </c:extLst>
        </c:ser>
        <c:dLbls>
          <c:showLegendKey val="0"/>
          <c:showVal val="0"/>
          <c:showCatName val="0"/>
          <c:showSerName val="0"/>
          <c:showPercent val="0"/>
          <c:showBubbleSize val="0"/>
        </c:dLbls>
        <c:gapWidth val="50"/>
        <c:overlap val="-27"/>
        <c:axId val="1331217871"/>
        <c:axId val="1331233263"/>
      </c:barChart>
      <c:catAx>
        <c:axId val="1331217871"/>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331233263"/>
        <c:crosses val="autoZero"/>
        <c:auto val="1"/>
        <c:lblAlgn val="ctr"/>
        <c:lblOffset val="100"/>
        <c:noMultiLvlLbl val="0"/>
      </c:catAx>
      <c:valAx>
        <c:axId val="1331233263"/>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Share of total UK obligation</a:t>
                </a:r>
              </a:p>
            </c:rich>
          </c:tx>
          <c:layout>
            <c:manualLayout>
              <c:xMode val="edge"/>
              <c:yMode val="edge"/>
              <c:x val="5.3356476207598747E-3"/>
              <c:y val="0.113091708568676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3312178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7632230348436"/>
          <c:y val="5.5318078953985418E-2"/>
          <c:w val="0.87997393744826269"/>
          <c:h val="0.73299923218695173"/>
        </c:manualLayout>
      </c:layout>
      <c:barChart>
        <c:barDir val="col"/>
        <c:grouping val="clustered"/>
        <c:varyColors val="0"/>
        <c:ser>
          <c:idx val="0"/>
          <c:order val="0"/>
          <c:tx>
            <c:strRef>
              <c:f>'Figure 5.7'!$C$33</c:f>
              <c:strCache>
                <c:ptCount val="1"/>
                <c:pt idx="0">
                  <c:v>Banked ROCs redeemed</c:v>
                </c:pt>
              </c:strCache>
            </c:strRef>
          </c:tx>
          <c:spPr>
            <a:solidFill>
              <a:srgbClr val="A1ABB2"/>
            </a:solidFill>
            <a:ln w="3175">
              <a:solidFill>
                <a:schemeClr val="tx1"/>
              </a:solidFill>
            </a:ln>
            <a:effectLst/>
          </c:spPr>
          <c:invertIfNegative val="0"/>
          <c:dLbls>
            <c:numFmt formatCode="#,##0.0" sourceLinked="0"/>
            <c:spPr>
              <a:noFill/>
              <a:ln>
                <a:noFill/>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5.7'!$B$34:$B$48</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5.7'!$C$34:$C$48</c:f>
              <c:numCache>
                <c:formatCode>#,##0</c:formatCode>
                <c:ptCount val="15"/>
                <c:pt idx="0">
                  <c:v>500144.99999999994</c:v>
                </c:pt>
                <c:pt idx="1">
                  <c:v>177665</c:v>
                </c:pt>
                <c:pt idx="2">
                  <c:v>254695.99999999997</c:v>
                </c:pt>
                <c:pt idx="3">
                  <c:v>272274</c:v>
                </c:pt>
                <c:pt idx="4">
                  <c:v>172559</c:v>
                </c:pt>
                <c:pt idx="5">
                  <c:v>736570</c:v>
                </c:pt>
                <c:pt idx="6">
                  <c:v>340153</c:v>
                </c:pt>
                <c:pt idx="7">
                  <c:v>2595654</c:v>
                </c:pt>
                <c:pt idx="8">
                  <c:v>2775780</c:v>
                </c:pt>
                <c:pt idx="9">
                  <c:v>8943554</c:v>
                </c:pt>
                <c:pt idx="10">
                  <c:v>5318103</c:v>
                </c:pt>
                <c:pt idx="11">
                  <c:v>3277451</c:v>
                </c:pt>
                <c:pt idx="12">
                  <c:v>2055840</c:v>
                </c:pt>
                <c:pt idx="13">
                  <c:v>1050099</c:v>
                </c:pt>
                <c:pt idx="14">
                  <c:v>5132099</c:v>
                </c:pt>
              </c:numCache>
            </c:numRef>
          </c:val>
          <c:extLst>
            <c:ext xmlns:c16="http://schemas.microsoft.com/office/drawing/2014/chart" uri="{C3380CC4-5D6E-409C-BE32-E72D297353CC}">
              <c16:uniqueId val="{00000003-DC95-4EEF-BDD5-01492DB7890E}"/>
            </c:ext>
          </c:extLst>
        </c:ser>
        <c:ser>
          <c:idx val="1"/>
          <c:order val="1"/>
          <c:tx>
            <c:strRef>
              <c:f>'Figure 5.7'!$D$33</c:f>
              <c:strCache>
                <c:ptCount val="1"/>
                <c:pt idx="0">
                  <c:v>ROCs issued but not presented</c:v>
                </c:pt>
              </c:strCache>
            </c:strRef>
          </c:tx>
          <c:spPr>
            <a:solidFill>
              <a:srgbClr val="45286F"/>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5.7'!$B$34:$B$48</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5.7'!$D$34:$D$48</c:f>
              <c:numCache>
                <c:formatCode>#,##0</c:formatCode>
                <c:ptCount val="15"/>
                <c:pt idx="0">
                  <c:v>185372</c:v>
                </c:pt>
                <c:pt idx="1">
                  <c:v>225240</c:v>
                </c:pt>
                <c:pt idx="2">
                  <c:v>145109</c:v>
                </c:pt>
                <c:pt idx="3">
                  <c:v>97365</c:v>
                </c:pt>
                <c:pt idx="4">
                  <c:v>517988</c:v>
                </c:pt>
                <c:pt idx="5">
                  <c:v>209282</c:v>
                </c:pt>
                <c:pt idx="6">
                  <c:v>2399288</c:v>
                </c:pt>
                <c:pt idx="7">
                  <c:v>2583831</c:v>
                </c:pt>
                <c:pt idx="8">
                  <c:v>8806286</c:v>
                </c:pt>
                <c:pt idx="9">
                  <c:v>4874500</c:v>
                </c:pt>
                <c:pt idx="10">
                  <c:v>2674340</c:v>
                </c:pt>
                <c:pt idx="11">
                  <c:v>1573814</c:v>
                </c:pt>
                <c:pt idx="12">
                  <c:v>801167</c:v>
                </c:pt>
                <c:pt idx="13">
                  <c:v>5036969</c:v>
                </c:pt>
                <c:pt idx="14">
                  <c:v>794474</c:v>
                </c:pt>
              </c:numCache>
            </c:numRef>
          </c:val>
          <c:extLst>
            <c:ext xmlns:c16="http://schemas.microsoft.com/office/drawing/2014/chart" uri="{C3380CC4-5D6E-409C-BE32-E72D297353CC}">
              <c16:uniqueId val="{00000005-DC95-4EEF-BDD5-01492DB7890E}"/>
            </c:ext>
          </c:extLst>
        </c:ser>
        <c:dLbls>
          <c:dLblPos val="outEnd"/>
          <c:showLegendKey val="0"/>
          <c:showVal val="1"/>
          <c:showCatName val="0"/>
          <c:showSerName val="0"/>
          <c:showPercent val="0"/>
          <c:showBubbleSize val="0"/>
        </c:dLbls>
        <c:gapWidth val="50"/>
        <c:axId val="2118178672"/>
        <c:axId val="2118179504"/>
      </c:barChart>
      <c:catAx>
        <c:axId val="211817867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118179504"/>
        <c:crosses val="autoZero"/>
        <c:auto val="1"/>
        <c:lblAlgn val="ctr"/>
        <c:lblOffset val="100"/>
        <c:noMultiLvlLbl val="0"/>
      </c:catAx>
      <c:valAx>
        <c:axId val="2118179504"/>
        <c:scaling>
          <c:orientation val="minMax"/>
          <c:max val="10000000"/>
        </c:scaling>
        <c:delete val="0"/>
        <c:axPos val="l"/>
        <c:majorGridlines>
          <c:spPr>
            <a:ln w="635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ROCs (millions)</a:t>
                </a:r>
              </a:p>
            </c:rich>
          </c:tx>
          <c:layout>
            <c:manualLayout>
              <c:xMode val="edge"/>
              <c:yMode val="edge"/>
              <c:x val="1.7776166112738467E-2"/>
              <c:y val="3.995345987380716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118178672"/>
        <c:crosses val="autoZero"/>
        <c:crossBetween val="between"/>
        <c:dispUnits>
          <c:builtInUnit val="millions"/>
        </c:dispUnits>
      </c:valAx>
      <c:spPr>
        <a:noFill/>
        <a:ln w="6350">
          <a:noFill/>
          <a:prstDash val="dash"/>
        </a:ln>
        <a:effectLst/>
      </c:spPr>
    </c:plotArea>
    <c:legend>
      <c:legendPos val="b"/>
      <c:layout>
        <c:manualLayout>
          <c:xMode val="edge"/>
          <c:yMode val="edge"/>
          <c:x val="0.21631218925703447"/>
          <c:y val="0.90517221150336324"/>
          <c:w val="0.68175900984886995"/>
          <c:h val="9.4827788496636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5.9'!$C$33</c:f>
              <c:strCache>
                <c:ptCount val="1"/>
                <c:pt idx="0">
                  <c:v>ROCs redeemed</c:v>
                </c:pt>
              </c:strCache>
            </c:strRef>
          </c:tx>
          <c:spPr>
            <a:solidFill>
              <a:srgbClr val="A1ABB2"/>
            </a:solidFill>
            <a:ln w="3175">
              <a:solidFill>
                <a:schemeClr val="tx1"/>
              </a:solidFill>
            </a:ln>
          </c:spPr>
          <c:invertIfNegative val="0"/>
          <c:dLbls>
            <c:dLbl>
              <c:idx val="0"/>
              <c:layout>
                <c:manualLayout>
                  <c:x val="0"/>
                  <c:y val="-6.008728812784852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06-4D26-B93D-1934059474E3}"/>
                </c:ext>
              </c:extLst>
            </c:dLbl>
            <c:dLbl>
              <c:idx val="1"/>
              <c:layout>
                <c:manualLayout>
                  <c:x val="-3.6913563973721511E-17"/>
                  <c:y val="7.829951342678358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D9-4CC5-AD27-2CB8B359C651}"/>
                </c:ext>
              </c:extLst>
            </c:dLbl>
            <c:numFmt formatCode="#,##0.0" sourceLinked="0"/>
            <c:spPr>
              <a:noFill/>
              <a:ln>
                <a:noFill/>
              </a:ln>
              <a:effectLst/>
            </c:spPr>
            <c:txPr>
              <a:bodyPr rot="-5400000" vert="horz" wrap="square" lIns="38100" tIns="19050" rIns="38100" bIns="19050" anchor="ctr">
                <a:spAutoFit/>
              </a:bodyPr>
              <a:lstStyle/>
              <a:p>
                <a:pPr>
                  <a:defRPr sz="800" b="1">
                    <a:solidFill>
                      <a:sysClr val="windowText" lastClr="000000"/>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5.9'!$B$34:$B$47</c:f>
              <c:strCache>
                <c:ptCount val="14"/>
                <c:pt idx="0">
                  <c:v>SY7</c:v>
                </c:pt>
                <c:pt idx="1">
                  <c:v>SY8</c:v>
                </c:pt>
                <c:pt idx="2">
                  <c:v>SY9</c:v>
                </c:pt>
                <c:pt idx="3">
                  <c:v>SY10</c:v>
                </c:pt>
                <c:pt idx="4">
                  <c:v>SY11</c:v>
                </c:pt>
                <c:pt idx="5">
                  <c:v>SY12</c:v>
                </c:pt>
                <c:pt idx="6">
                  <c:v>SY13</c:v>
                </c:pt>
                <c:pt idx="7">
                  <c:v>SY14</c:v>
                </c:pt>
                <c:pt idx="8">
                  <c:v>SY15</c:v>
                </c:pt>
                <c:pt idx="9">
                  <c:v>SY16</c:v>
                </c:pt>
                <c:pt idx="10">
                  <c:v>SY17</c:v>
                </c:pt>
                <c:pt idx="11">
                  <c:v>SY18</c:v>
                </c:pt>
                <c:pt idx="12">
                  <c:v>SY19</c:v>
                </c:pt>
                <c:pt idx="13">
                  <c:v>SY20</c:v>
                </c:pt>
              </c:strCache>
            </c:strRef>
          </c:cat>
          <c:val>
            <c:numRef>
              <c:f>'Figure 5.9'!$C$34:$C$47</c:f>
              <c:numCache>
                <c:formatCode>#,##0</c:formatCode>
                <c:ptCount val="14"/>
                <c:pt idx="0">
                  <c:v>18948878</c:v>
                </c:pt>
                <c:pt idx="1">
                  <c:v>21337205</c:v>
                </c:pt>
                <c:pt idx="2">
                  <c:v>24969364</c:v>
                </c:pt>
                <c:pt idx="3">
                  <c:v>34404733</c:v>
                </c:pt>
                <c:pt idx="4">
                  <c:v>44773499</c:v>
                </c:pt>
                <c:pt idx="5">
                  <c:v>60757250</c:v>
                </c:pt>
                <c:pt idx="6">
                  <c:v>71276525</c:v>
                </c:pt>
                <c:pt idx="7">
                  <c:v>84384727</c:v>
                </c:pt>
                <c:pt idx="8">
                  <c:v>90214078</c:v>
                </c:pt>
                <c:pt idx="9">
                  <c:v>103220879</c:v>
                </c:pt>
                <c:pt idx="10">
                  <c:v>107643960</c:v>
                </c:pt>
                <c:pt idx="11">
                  <c:v>115942339</c:v>
                </c:pt>
                <c:pt idx="12">
                  <c:v>105263447</c:v>
                </c:pt>
                <c:pt idx="13">
                  <c:v>109312159</c:v>
                </c:pt>
              </c:numCache>
            </c:numRef>
          </c:val>
          <c:extLst>
            <c:ext xmlns:c16="http://schemas.microsoft.com/office/drawing/2014/chart" uri="{C3380CC4-5D6E-409C-BE32-E72D297353CC}">
              <c16:uniqueId val="{00000000-16F4-4393-A0F8-F06F8FC5518D}"/>
            </c:ext>
          </c:extLst>
        </c:ser>
        <c:ser>
          <c:idx val="1"/>
          <c:order val="1"/>
          <c:tx>
            <c:strRef>
              <c:f>'Figure 5.9'!$D$33</c:f>
              <c:strCache>
                <c:ptCount val="1"/>
                <c:pt idx="0">
                  <c:v>Payments made (expressed as ROCs)</c:v>
                </c:pt>
              </c:strCache>
            </c:strRef>
          </c:tx>
          <c:spPr>
            <a:solidFill>
              <a:srgbClr val="45286F"/>
            </a:solidFill>
            <a:ln w="3175">
              <a:solidFill>
                <a:schemeClr val="tx1"/>
              </a:solidFill>
            </a:ln>
          </c:spPr>
          <c:invertIfNegative val="0"/>
          <c:dLbls>
            <c:dLbl>
              <c:idx val="0"/>
              <c:layout>
                <c:manualLayout>
                  <c:x val="0"/>
                  <c:y val="-5.96486280776376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79-4882-8E31-C871B3488F3E}"/>
                </c:ext>
              </c:extLst>
            </c:dLbl>
            <c:dLbl>
              <c:idx val="1"/>
              <c:layout>
                <c:manualLayout>
                  <c:x val="-3.6913563973721511E-17"/>
                  <c:y val="-5.52349377063562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79-4882-8E31-C871B3488F3E}"/>
                </c:ext>
              </c:extLst>
            </c:dLbl>
            <c:dLbl>
              <c:idx val="2"/>
              <c:layout>
                <c:manualLayout>
                  <c:x val="4.0269807711667809E-3"/>
                  <c:y val="-6.12100489706502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79-4882-8E31-C871B3488F3E}"/>
                </c:ext>
              </c:extLst>
            </c:dLbl>
            <c:dLbl>
              <c:idx val="3"/>
              <c:layout>
                <c:manualLayout>
                  <c:x val="0"/>
                  <c:y val="-4.52949140239357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06-4D26-B93D-1934059474E3}"/>
                </c:ext>
              </c:extLst>
            </c:dLbl>
            <c:dLbl>
              <c:idx val="4"/>
              <c:layout>
                <c:manualLayout>
                  <c:x val="0"/>
                  <c:y val="-3.91357222028567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06-4D26-B93D-1934059474E3}"/>
                </c:ext>
              </c:extLst>
            </c:dLbl>
            <c:dLbl>
              <c:idx val="8"/>
              <c:layout>
                <c:manualLayout>
                  <c:x val="0"/>
                  <c:y val="-5.78579077168750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79-4882-8E31-C871B3488F3E}"/>
                </c:ext>
              </c:extLst>
            </c:dLbl>
            <c:dLbl>
              <c:idx val="9"/>
              <c:layout>
                <c:manualLayout>
                  <c:x val="-2.0134903855835566E-3"/>
                  <c:y val="-5.91799407025610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79-4882-8E31-C871B3488F3E}"/>
                </c:ext>
              </c:extLst>
            </c:dLbl>
            <c:dLbl>
              <c:idx val="10"/>
              <c:layout>
                <c:manualLayout>
                  <c:x val="0"/>
                  <c:y val="-6.92701010093097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79-4882-8E31-C871B3488F3E}"/>
                </c:ext>
              </c:extLst>
            </c:dLbl>
            <c:dLbl>
              <c:idx val="11"/>
              <c:layout>
                <c:manualLayout>
                  <c:x val="0"/>
                  <c:y val="-5.64530026672097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79-4882-8E31-C871B3488F3E}"/>
                </c:ext>
              </c:extLst>
            </c:dLbl>
            <c:dLbl>
              <c:idx val="12"/>
              <c:layout>
                <c:manualLayout>
                  <c:x val="0"/>
                  <c:y val="-5.78306693874034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79-4882-8E31-C871B3488F3E}"/>
                </c:ext>
              </c:extLst>
            </c:dLbl>
            <c:dLbl>
              <c:idx val="13"/>
              <c:layout>
                <c:manualLayout>
                  <c:x val="0"/>
                  <c:y val="-8.0391961032365553E-2"/>
                </c:manualLayout>
              </c:layout>
              <c:numFmt formatCode="#,##0.0" sourceLinked="0"/>
              <c:spPr>
                <a:noFill/>
                <a:ln>
                  <a:noFill/>
                </a:ln>
                <a:effectLst/>
              </c:spPr>
              <c:txPr>
                <a:bodyPr rot="0" vert="horz" wrap="square" lIns="38100" tIns="19050" rIns="38100" bIns="19050" anchor="ctr">
                  <a:spAutoFit/>
                </a:bodyPr>
                <a:lstStyle/>
                <a:p>
                  <a:pPr>
                    <a:defRPr sz="800" b="1"/>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CA-4A08-AECB-806708E74972}"/>
                </c:ext>
              </c:extLst>
            </c:dLbl>
            <c:numFmt formatCode="#,##0.0" sourceLinked="0"/>
            <c:spPr>
              <a:solidFill>
                <a:schemeClr val="bg1"/>
              </a:solidFill>
              <a:ln>
                <a:noFill/>
              </a:ln>
              <a:effectLst/>
            </c:spPr>
            <c:txPr>
              <a:bodyPr rot="0" vert="horz" wrap="square" lIns="38100" tIns="19050" rIns="38100" bIns="19050" anchor="ctr">
                <a:spAutoFit/>
              </a:bodyPr>
              <a:lstStyle/>
              <a:p>
                <a:pPr>
                  <a:defRPr sz="8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5.9'!$B$34:$B$47</c:f>
              <c:strCache>
                <c:ptCount val="14"/>
                <c:pt idx="0">
                  <c:v>SY7</c:v>
                </c:pt>
                <c:pt idx="1">
                  <c:v>SY8</c:v>
                </c:pt>
                <c:pt idx="2">
                  <c:v>SY9</c:v>
                </c:pt>
                <c:pt idx="3">
                  <c:v>SY10</c:v>
                </c:pt>
                <c:pt idx="4">
                  <c:v>SY11</c:v>
                </c:pt>
                <c:pt idx="5">
                  <c:v>SY12</c:v>
                </c:pt>
                <c:pt idx="6">
                  <c:v>SY13</c:v>
                </c:pt>
                <c:pt idx="7">
                  <c:v>SY14</c:v>
                </c:pt>
                <c:pt idx="8">
                  <c:v>SY15</c:v>
                </c:pt>
                <c:pt idx="9">
                  <c:v>SY16</c:v>
                </c:pt>
                <c:pt idx="10">
                  <c:v>SY17</c:v>
                </c:pt>
                <c:pt idx="11">
                  <c:v>SY18</c:v>
                </c:pt>
                <c:pt idx="12">
                  <c:v>SY19</c:v>
                </c:pt>
                <c:pt idx="13">
                  <c:v>SY20</c:v>
                </c:pt>
              </c:strCache>
            </c:strRef>
          </c:cat>
          <c:val>
            <c:numRef>
              <c:f>'Figure 5.9'!$D$34:$D$47</c:f>
              <c:numCache>
                <c:formatCode>#,##0</c:formatCode>
                <c:ptCount val="14"/>
                <c:pt idx="0">
                  <c:v>9858363.2829977628</c:v>
                </c:pt>
                <c:pt idx="1">
                  <c:v>8764387.1739714984</c:v>
                </c:pt>
                <c:pt idx="2">
                  <c:v>9780209.6242227629</c:v>
                </c:pt>
                <c:pt idx="3">
                  <c:v>3272393.1248384598</c:v>
                </c:pt>
                <c:pt idx="4">
                  <c:v>4142454.7531319088</c:v>
                </c:pt>
                <c:pt idx="5">
                  <c:v>1101529.2125178485</c:v>
                </c:pt>
                <c:pt idx="6">
                  <c:v>642872.78060046188</c:v>
                </c:pt>
                <c:pt idx="7">
                  <c:v>54971.099481163998</c:v>
                </c:pt>
                <c:pt idx="8">
                  <c:v>10370999.128210854</c:v>
                </c:pt>
                <c:pt idx="9">
                  <c:v>13340354.649188241</c:v>
                </c:pt>
                <c:pt idx="10">
                  <c:v>17934690.427784838</c:v>
                </c:pt>
                <c:pt idx="11">
                  <c:v>13557874.579745797</c:v>
                </c:pt>
                <c:pt idx="12">
                  <c:v>9469118.4215784222</c:v>
                </c:pt>
                <c:pt idx="13">
                  <c:v>16012448.405511811</c:v>
                </c:pt>
              </c:numCache>
            </c:numRef>
          </c:val>
          <c:extLst>
            <c:ext xmlns:c16="http://schemas.microsoft.com/office/drawing/2014/chart" uri="{C3380CC4-5D6E-409C-BE32-E72D297353CC}">
              <c16:uniqueId val="{0000000A-16F4-4393-A0F8-F06F8FC5518D}"/>
            </c:ext>
          </c:extLst>
        </c:ser>
        <c:dLbls>
          <c:dLblPos val="ctr"/>
          <c:showLegendKey val="0"/>
          <c:showVal val="1"/>
          <c:showCatName val="0"/>
          <c:showSerName val="0"/>
          <c:showPercent val="0"/>
          <c:showBubbleSize val="0"/>
        </c:dLbls>
        <c:gapWidth val="50"/>
        <c:overlap val="100"/>
        <c:axId val="287909567"/>
        <c:axId val="287910815"/>
      </c:barChart>
      <c:catAx>
        <c:axId val="287909567"/>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5400000" vert="horz"/>
          <a:lstStyle/>
          <a:p>
            <a:pPr>
              <a:defRPr sz="800" b="1"/>
            </a:pPr>
            <a:endParaRPr lang="en-US"/>
          </a:p>
        </c:txPr>
        <c:crossAx val="287910815"/>
        <c:crosses val="autoZero"/>
        <c:auto val="1"/>
        <c:lblAlgn val="ctr"/>
        <c:lblOffset val="100"/>
        <c:noMultiLvlLbl val="0"/>
      </c:catAx>
      <c:valAx>
        <c:axId val="287910815"/>
        <c:scaling>
          <c:orientation val="minMax"/>
        </c:scaling>
        <c:delete val="0"/>
        <c:axPos val="l"/>
        <c:majorGridlines>
          <c:spPr>
            <a:ln w="6350" cap="flat" cmpd="sng" algn="ctr">
              <a:solidFill>
                <a:schemeClr val="bg1">
                  <a:lumMod val="85000"/>
                </a:schemeClr>
              </a:solidFill>
              <a:prstDash val="dash"/>
              <a:round/>
            </a:ln>
            <a:effectLst/>
          </c:spPr>
        </c:majorGridlines>
        <c:title>
          <c:tx>
            <c:rich>
              <a:bodyPr rot="-5400000" vert="horz"/>
              <a:lstStyle/>
              <a:p>
                <a:pPr>
                  <a:defRPr b="0"/>
                </a:pPr>
                <a:r>
                  <a:rPr lang="en-GB" b="0"/>
                  <a:t>ROCs (millions)</a:t>
                </a:r>
              </a:p>
            </c:rich>
          </c:tx>
          <c:layout>
            <c:manualLayout>
              <c:xMode val="edge"/>
              <c:yMode val="edge"/>
              <c:x val="1.2399256044637322E-2"/>
              <c:y val="8.1732957898463979E-2"/>
            </c:manualLayout>
          </c:layout>
          <c:overlay val="0"/>
          <c:spPr>
            <a:noFill/>
            <a:ln>
              <a:noFill/>
            </a:ln>
            <a:effectLst/>
          </c:spPr>
        </c:title>
        <c:numFmt formatCode="0" sourceLinked="0"/>
        <c:majorTickMark val="out"/>
        <c:minorTickMark val="none"/>
        <c:tickLblPos val="nextTo"/>
        <c:spPr>
          <a:noFill/>
          <a:ln>
            <a:solidFill>
              <a:srgbClr val="A1ABB2"/>
            </a:solidFill>
          </a:ln>
          <a:effectLst/>
        </c:spPr>
        <c:txPr>
          <a:bodyPr rot="-60000000" vert="horz"/>
          <a:lstStyle/>
          <a:p>
            <a:pPr>
              <a:defRPr sz="800" b="1"/>
            </a:pPr>
            <a:endParaRPr lang="en-US"/>
          </a:p>
        </c:txPr>
        <c:crossAx val="287909567"/>
        <c:crosses val="autoZero"/>
        <c:crossBetween val="between"/>
        <c:dispUnits>
          <c:builtInUnit val="millions"/>
        </c:dispUnits>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5.11'!$C$31</c:f>
              <c:strCache>
                <c:ptCount val="1"/>
                <c:pt idx="0">
                  <c:v>Scheme value (£)</c:v>
                </c:pt>
              </c:strCache>
            </c:strRef>
          </c:tx>
          <c:marker>
            <c:symbol val="circle"/>
            <c:size val="5"/>
            <c:spPr>
              <a:solidFill>
                <a:srgbClr val="2363AF"/>
              </a:solidFill>
              <a:ln w="9525">
                <a:solidFill>
                  <a:srgbClr val="2363AF"/>
                </a:solidFill>
              </a:ln>
              <a:effectLst/>
            </c:spPr>
          </c:marker>
          <c:dLbls>
            <c:dLbl>
              <c:idx val="14"/>
              <c:layout>
                <c:manualLayout>
                  <c:x val="-4.0348200664094183E-2"/>
                  <c:y val="-3.7715180439921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B4-4143-AABD-D093C4886F44}"/>
                </c:ext>
              </c:extLst>
            </c:dLbl>
            <c:numFmt formatCode="&quot;£&quot;#,##0.0" sourceLinked="0"/>
            <c:spPr>
              <a:noFill/>
              <a:ln>
                <a:noFill/>
              </a:ln>
              <a:effectLst/>
            </c:spPr>
            <c:txPr>
              <a:bodyPr wrap="square" lIns="38100" tIns="19050" rIns="38100" bIns="19050" anchor="ctr">
                <a:spAutoFit/>
              </a:bodyPr>
              <a:lstStyle/>
              <a:p>
                <a:pPr>
                  <a:defRPr sz="8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5.11'!$B$32:$B$51</c:f>
              <c:strCache>
                <c:ptCount val="20"/>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pt idx="14">
                  <c:v>SY15</c:v>
                </c:pt>
                <c:pt idx="15">
                  <c:v>SY16</c:v>
                </c:pt>
                <c:pt idx="16">
                  <c:v>SY17</c:v>
                </c:pt>
                <c:pt idx="17">
                  <c:v>SY18</c:v>
                </c:pt>
                <c:pt idx="18">
                  <c:v>SY19</c:v>
                </c:pt>
                <c:pt idx="19">
                  <c:v>SY20</c:v>
                </c:pt>
              </c:strCache>
            </c:strRef>
          </c:cat>
          <c:val>
            <c:numRef>
              <c:f>'Figure 5.11'!$C$32:$C$51</c:f>
              <c:numCache>
                <c:formatCode>"£"#,##0</c:formatCode>
                <c:ptCount val="20"/>
                <c:pt idx="0">
                  <c:v>250439567.06</c:v>
                </c:pt>
                <c:pt idx="1">
                  <c:v>406609993.92000002</c:v>
                </c:pt>
                <c:pt idx="2">
                  <c:v>491227122</c:v>
                </c:pt>
                <c:pt idx="3">
                  <c:v>582768945.17999995</c:v>
                </c:pt>
                <c:pt idx="4">
                  <c:v>720111589.12</c:v>
                </c:pt>
                <c:pt idx="5">
                  <c:v>871914465.45000005</c:v>
                </c:pt>
                <c:pt idx="6">
                  <c:v>1030250496.8599999</c:v>
                </c:pt>
                <c:pt idx="7">
                  <c:v>1117216053.8</c:v>
                </c:pt>
                <c:pt idx="8">
                  <c:v>1281927147.76</c:v>
                </c:pt>
                <c:pt idx="9">
                  <c:v>1454288063.9100001</c:v>
                </c:pt>
                <c:pt idx="10">
                  <c:v>1987047885.6200001</c:v>
                </c:pt>
                <c:pt idx="11">
                  <c:v>2595549720</c:v>
                </c:pt>
                <c:pt idx="12">
                  <c:v>3111220316.25</c:v>
                </c:pt>
                <c:pt idx="13">
                  <c:v>3740774947.9099998</c:v>
                </c:pt>
                <c:pt idx="14">
                  <c:v>4498976069.8599997</c:v>
                </c:pt>
                <c:pt idx="15">
                  <c:v>5308924610.8199997</c:v>
                </c:pt>
                <c:pt idx="16">
                  <c:v>5924723558.3999996</c:v>
                </c:pt>
                <c:pt idx="17">
                  <c:v>6310741511.7699995</c:v>
                </c:pt>
                <c:pt idx="18">
                  <c:v>5733699958.0900002</c:v>
                </c:pt>
                <c:pt idx="19">
                  <c:v>6366340140.1599998</c:v>
                </c:pt>
              </c:numCache>
            </c:numRef>
          </c:val>
          <c:smooth val="0"/>
          <c:extLst>
            <c:ext xmlns:c16="http://schemas.microsoft.com/office/drawing/2014/chart" uri="{C3380CC4-5D6E-409C-BE32-E72D297353CC}">
              <c16:uniqueId val="{00000001-B46D-401E-9FBC-9C070AAB84A5}"/>
            </c:ext>
          </c:extLst>
        </c:ser>
        <c:dLbls>
          <c:dLblPos val="t"/>
          <c:showLegendKey val="0"/>
          <c:showVal val="1"/>
          <c:showCatName val="0"/>
          <c:showSerName val="0"/>
          <c:showPercent val="0"/>
          <c:showBubbleSize val="0"/>
        </c:dLbls>
        <c:marker val="1"/>
        <c:smooth val="0"/>
        <c:axId val="1459607407"/>
        <c:axId val="1459628207"/>
        <c:extLst/>
      </c:lineChart>
      <c:catAx>
        <c:axId val="1459607407"/>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5400000" vert="horz"/>
          <a:lstStyle/>
          <a:p>
            <a:pPr>
              <a:defRPr sz="800" b="1"/>
            </a:pPr>
            <a:endParaRPr lang="en-US"/>
          </a:p>
        </c:txPr>
        <c:crossAx val="1459628207"/>
        <c:crosses val="autoZero"/>
        <c:auto val="1"/>
        <c:lblAlgn val="ctr"/>
        <c:lblOffset val="100"/>
        <c:noMultiLvlLbl val="0"/>
      </c:catAx>
      <c:valAx>
        <c:axId val="1459628207"/>
        <c:scaling>
          <c:orientation val="minMax"/>
        </c:scaling>
        <c:delete val="0"/>
        <c:axPos val="l"/>
        <c:majorGridlines>
          <c:spPr>
            <a:ln w="6350" cap="flat" cmpd="sng" algn="ctr">
              <a:solidFill>
                <a:schemeClr val="bg1">
                  <a:lumMod val="85000"/>
                </a:schemeClr>
              </a:solidFill>
              <a:prstDash val="dash"/>
              <a:round/>
            </a:ln>
            <a:effectLst/>
          </c:spPr>
        </c:majorGridlines>
        <c:title>
          <c:tx>
            <c:rich>
              <a:bodyPr rot="-5400000" vert="horz"/>
              <a:lstStyle/>
              <a:p>
                <a:pPr>
                  <a:defRPr b="0">
                    <a:solidFill>
                      <a:sysClr val="windowText" lastClr="000000"/>
                    </a:solidFill>
                  </a:defRPr>
                </a:pPr>
                <a:r>
                  <a:rPr lang="en-GB" b="0">
                    <a:solidFill>
                      <a:sysClr val="windowText" lastClr="000000"/>
                    </a:solidFill>
                  </a:rPr>
                  <a:t>Scheme value (£bn)</a:t>
                </a:r>
              </a:p>
            </c:rich>
          </c:tx>
          <c:layout>
            <c:manualLayout>
              <c:xMode val="edge"/>
              <c:yMode val="edge"/>
              <c:x val="8.0096115338406087E-3"/>
              <c:y val="7.0115996022993496E-2"/>
            </c:manualLayout>
          </c:layout>
          <c:overlay val="0"/>
          <c:spPr>
            <a:noFill/>
            <a:ln>
              <a:noFill/>
            </a:ln>
            <a:effectLst/>
          </c:spPr>
        </c:title>
        <c:numFmt formatCode="&quot;£&quot;#,##0" sourceLinked="0"/>
        <c:majorTickMark val="out"/>
        <c:minorTickMark val="none"/>
        <c:tickLblPos val="nextTo"/>
        <c:spPr>
          <a:noFill/>
          <a:ln>
            <a:solidFill>
              <a:srgbClr val="A1ABB2"/>
            </a:solidFill>
          </a:ln>
          <a:effectLst/>
        </c:spPr>
        <c:txPr>
          <a:bodyPr rot="-60000000" vert="horz"/>
          <a:lstStyle/>
          <a:p>
            <a:pPr>
              <a:defRPr sz="800" b="1"/>
            </a:pPr>
            <a:endParaRPr lang="en-US"/>
          </a:p>
        </c:txPr>
        <c:crossAx val="1459607407"/>
        <c:crosses val="autoZero"/>
        <c:crossBetween val="between"/>
        <c:dispUnits>
          <c:builtInUnit val="billion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c) Fuelled</a:t>
            </a:r>
          </a:p>
        </c:rich>
      </c:tx>
      <c:overlay val="0"/>
    </c:title>
    <c:autoTitleDeleted val="0"/>
    <c:plotArea>
      <c:layout>
        <c:manualLayout>
          <c:layoutTarget val="inner"/>
          <c:xMode val="edge"/>
          <c:yMode val="edge"/>
          <c:x val="0.11787895023027907"/>
          <c:y val="9.0285802469135798E-2"/>
          <c:w val="0.80973395623287725"/>
          <c:h val="0.66000092592592574"/>
        </c:manualLayout>
      </c:layout>
      <c:lineChart>
        <c:grouping val="standard"/>
        <c:varyColors val="0"/>
        <c:ser>
          <c:idx val="0"/>
          <c:order val="0"/>
          <c:tx>
            <c:strRef>
              <c:f>'Figure 5.12'!$B$35</c:f>
              <c:strCache>
                <c:ptCount val="1"/>
                <c:pt idx="0">
                  <c:v>Fuelled</c:v>
                </c:pt>
              </c:strCache>
            </c:strRef>
          </c:tx>
          <c:spPr>
            <a:ln>
              <a:solidFill>
                <a:srgbClr val="2363AF"/>
              </a:solidFill>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5.12'!$C$35:$Q$35</c:f>
              <c:numCache>
                <c:formatCode>"£"#,##0.00</c:formatCode>
                <c:ptCount val="15"/>
                <c:pt idx="0">
                  <c:v>52.95</c:v>
                </c:pt>
                <c:pt idx="1">
                  <c:v>54.37</c:v>
                </c:pt>
                <c:pt idx="2">
                  <c:v>56.341241561242754</c:v>
                </c:pt>
                <c:pt idx="3">
                  <c:v>51.187638782705982</c:v>
                </c:pt>
                <c:pt idx="4">
                  <c:v>44.384164973471172</c:v>
                </c:pt>
                <c:pt idx="5">
                  <c:v>61.042208698619149</c:v>
                </c:pt>
                <c:pt idx="6">
                  <c:v>51.308080230226963</c:v>
                </c:pt>
                <c:pt idx="7">
                  <c:v>51.163278216363096</c:v>
                </c:pt>
                <c:pt idx="8">
                  <c:v>51.749354488850699</c:v>
                </c:pt>
                <c:pt idx="9">
                  <c:v>61.29142165867578</c:v>
                </c:pt>
                <c:pt idx="10">
                  <c:v>68.929244561036057</c:v>
                </c:pt>
                <c:pt idx="11">
                  <c:v>72.52249353938204</c:v>
                </c:pt>
                <c:pt idx="12">
                  <c:v>72.396837374567667</c:v>
                </c:pt>
                <c:pt idx="13">
                  <c:v>72.305146935608178</c:v>
                </c:pt>
                <c:pt idx="14">
                  <c:v>75.867521444643515</c:v>
                </c:pt>
              </c:numCache>
            </c:numRef>
          </c:val>
          <c:smooth val="0"/>
          <c:extLst>
            <c:ext xmlns:c16="http://schemas.microsoft.com/office/drawing/2014/chart" uri="{C3380CC4-5D6E-409C-BE32-E72D297353CC}">
              <c16:uniqueId val="{00000001-7C66-407C-94A3-AD168B562D7C}"/>
            </c:ext>
          </c:extLst>
        </c:ser>
        <c:ser>
          <c:idx val="7"/>
          <c:order val="1"/>
          <c:tx>
            <c:strRef>
              <c:f>'Figure 5.12'!$B$42</c:f>
              <c:strCache>
                <c:ptCount val="1"/>
                <c:pt idx="0">
                  <c:v>All technologies</c:v>
                </c:pt>
              </c:strCache>
            </c:strRef>
          </c:tx>
          <c:spPr>
            <a:ln>
              <a:solidFill>
                <a:schemeClr val="tx1"/>
              </a:solidFill>
              <a:prstDash val="dash"/>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5.12'!$C$42:$Q$42</c:f>
              <c:numCache>
                <c:formatCode>"£"#,##0.00</c:formatCode>
                <c:ptCount val="15"/>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numCache>
            </c:numRef>
          </c:val>
          <c:smooth val="0"/>
          <c:extLst>
            <c:ext xmlns:c16="http://schemas.microsoft.com/office/drawing/2014/chart" uri="{C3380CC4-5D6E-409C-BE32-E72D297353CC}">
              <c16:uniqueId val="{00000001-4A53-4084-A618-36B689379C1B}"/>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20843014794123199"/>
          <c:y val="0.92505218776271825"/>
          <c:w val="0.60005843846298845"/>
          <c:h val="7.494781223728178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2"/>
          <c:tx>
            <c:strRef>
              <c:f>'Figure 2.4'!$C$36</c:f>
              <c:strCache>
                <c:ptCount val="1"/>
                <c:pt idx="0">
                  <c:v>Capacity (MW)</c:v>
                </c:pt>
              </c:strCache>
            </c:strRef>
          </c:tx>
          <c:spPr>
            <a:solidFill>
              <a:srgbClr val="45286F"/>
            </a:solidFill>
            <a:ln w="3175">
              <a:solidFill>
                <a:sysClr val="windowText" lastClr="000000"/>
              </a:solidFill>
            </a:ln>
            <a:effectLst/>
          </c:spPr>
          <c:invertIfNegative val="0"/>
          <c:dLbls>
            <c:dLbl>
              <c:idx val="0"/>
              <c:tx>
                <c:rich>
                  <a:bodyPr/>
                  <a:lstStyle/>
                  <a:p>
                    <a:fld id="{F4B58AC7-6712-497A-8612-9DEE470874BD}" type="VALUE">
                      <a:rPr lang="en-US" sz="800">
                        <a:solidFill>
                          <a:sysClr val="windowText" lastClr="000000"/>
                        </a:solidFill>
                      </a:rPr>
                      <a:pPr/>
                      <a:t>[VALUE]</a:t>
                    </a:fld>
                    <a:r>
                      <a:rPr lang="en-US" sz="8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9D8-4B85-9925-22634A34426E}"/>
                </c:ext>
              </c:extLst>
            </c:dLbl>
            <c:dLbl>
              <c:idx val="1"/>
              <c:tx>
                <c:rich>
                  <a:bodyPr/>
                  <a:lstStyle/>
                  <a:p>
                    <a:fld id="{1537D82E-0C0D-4C39-8ED7-08344ED44581}" type="VALUE">
                      <a:rPr lang="en-US" sz="800">
                        <a:solidFill>
                          <a:sysClr val="windowText" lastClr="000000"/>
                        </a:solidFill>
                      </a:rPr>
                      <a:pPr/>
                      <a:t>[VALUE]</a:t>
                    </a:fld>
                    <a:r>
                      <a:rPr lang="en-US" sz="8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9D8-4B85-9925-22634A34426E}"/>
                </c:ext>
              </c:extLst>
            </c:dLbl>
            <c:dLbl>
              <c:idx val="2"/>
              <c:tx>
                <c:rich>
                  <a:bodyPr/>
                  <a:lstStyle/>
                  <a:p>
                    <a:fld id="{E43C1BF9-4CFA-453F-9A41-1512740FD891}" type="VALUE">
                      <a:rPr lang="en-US" sz="800">
                        <a:solidFill>
                          <a:sysClr val="windowText" lastClr="000000"/>
                        </a:solidFill>
                      </a:rPr>
                      <a:pPr/>
                      <a:t>[VALUE]</a:t>
                    </a:fld>
                    <a:r>
                      <a:rPr lang="en-US" sz="8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9D8-4B85-9925-22634A34426E}"/>
                </c:ext>
              </c:extLst>
            </c:dLbl>
            <c:dLbl>
              <c:idx val="3"/>
              <c:tx>
                <c:rich>
                  <a:bodyPr/>
                  <a:lstStyle/>
                  <a:p>
                    <a:fld id="{F075F57D-29DA-4005-8245-0649E9F4B41B}" type="VALUE">
                      <a:rPr lang="en-US" sz="800">
                        <a:solidFill>
                          <a:sysClr val="windowText" lastClr="000000"/>
                        </a:solidFill>
                      </a:rPr>
                      <a:pPr/>
                      <a:t>[VALUE]</a:t>
                    </a:fld>
                    <a:r>
                      <a:rPr lang="en-US" sz="8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9D8-4B85-9925-22634A34426E}"/>
                </c:ext>
              </c:extLst>
            </c:dLbl>
            <c:dLbl>
              <c:idx val="4"/>
              <c:tx>
                <c:rich>
                  <a:bodyPr/>
                  <a:lstStyle/>
                  <a:p>
                    <a:fld id="{20E62562-866F-49AF-94E5-A67DC51ABEAD}"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E9D8-4B85-9925-22634A34426E}"/>
                </c:ext>
              </c:extLst>
            </c:dLbl>
            <c:dLbl>
              <c:idx val="5"/>
              <c:tx>
                <c:rich>
                  <a:bodyPr/>
                  <a:lstStyle/>
                  <a:p>
                    <a:fld id="{9DD7BC0F-2225-4BF3-AB83-91EFF017236C}"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E9D8-4B85-9925-22634A34426E}"/>
                </c:ext>
              </c:extLst>
            </c:dLbl>
            <c:dLbl>
              <c:idx val="6"/>
              <c:tx>
                <c:rich>
                  <a:bodyPr/>
                  <a:lstStyle/>
                  <a:p>
                    <a:fld id="{08FF3F2E-A3EB-40F4-B2F0-50F22BAB4F82}"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E9D8-4B85-9925-22634A34426E}"/>
                </c:ext>
              </c:extLst>
            </c:dLbl>
            <c:dLbl>
              <c:idx val="7"/>
              <c:tx>
                <c:rich>
                  <a:bodyPr/>
                  <a:lstStyle/>
                  <a:p>
                    <a:fld id="{A0E37474-CC2C-4741-92ED-D1980B41C65C}"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E9D8-4B85-9925-22634A34426E}"/>
                </c:ext>
              </c:extLst>
            </c:dLbl>
            <c:dLbl>
              <c:idx val="8"/>
              <c:tx>
                <c:rich>
                  <a:bodyPr/>
                  <a:lstStyle/>
                  <a:p>
                    <a:fld id="{9B64D1E4-7821-4623-8818-CAA9EA511999}"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E9D8-4B85-9925-22634A34426E}"/>
                </c:ext>
              </c:extLst>
            </c:dLbl>
            <c:numFmt formatCode="#,##0" sourceLinked="0"/>
            <c:spPr>
              <a:noFill/>
              <a:ln>
                <a:noFill/>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2.4'!$B$37:$B$45</c:f>
              <c:strCache>
                <c:ptCount val="9"/>
                <c:pt idx="0">
                  <c:v>Onshore wind</c:v>
                </c:pt>
                <c:pt idx="1">
                  <c:v>Fuelled</c:v>
                </c:pt>
                <c:pt idx="2">
                  <c:v>Offshore wind</c:v>
                </c:pt>
                <c:pt idx="3">
                  <c:v>Solar PV</c:v>
                </c:pt>
                <c:pt idx="4">
                  <c:v>Landfill gas</c:v>
                </c:pt>
                <c:pt idx="5">
                  <c:v>Hydro</c:v>
                </c:pt>
                <c:pt idx="6">
                  <c:v>Sewage gas</c:v>
                </c:pt>
                <c:pt idx="7">
                  <c:v>Tidal stream</c:v>
                </c:pt>
                <c:pt idx="8">
                  <c:v>Wave Power</c:v>
                </c:pt>
              </c:strCache>
            </c:strRef>
          </c:cat>
          <c:val>
            <c:numRef>
              <c:f>'Figure 2.4'!$C$37:$C$45</c:f>
              <c:numCache>
                <c:formatCode>#,##0.00</c:formatCode>
                <c:ptCount val="9"/>
                <c:pt idx="0">
                  <c:v>12224.62774999998</c:v>
                </c:pt>
                <c:pt idx="1">
                  <c:v>8922.7857093637467</c:v>
                </c:pt>
                <c:pt idx="2">
                  <c:v>6564.5116199999993</c:v>
                </c:pt>
                <c:pt idx="3">
                  <c:v>5799.0694899999899</c:v>
                </c:pt>
                <c:pt idx="4">
                  <c:v>813.71033999999906</c:v>
                </c:pt>
                <c:pt idx="5">
                  <c:v>722.91624000000024</c:v>
                </c:pt>
                <c:pt idx="6">
                  <c:v>207.9687799999999</c:v>
                </c:pt>
                <c:pt idx="7">
                  <c:v>14.175999999999998</c:v>
                </c:pt>
                <c:pt idx="8">
                  <c:v>3.3529999999999998</c:v>
                </c:pt>
              </c:numCache>
            </c:numRef>
          </c:val>
          <c:extLst>
            <c:ext xmlns:c16="http://schemas.microsoft.com/office/drawing/2014/chart" uri="{C3380CC4-5D6E-409C-BE32-E72D297353CC}">
              <c16:uniqueId val="{00000000-F3C6-417D-BAAB-9B3D6EDF85B2}"/>
            </c:ext>
          </c:extLst>
        </c:ser>
        <c:ser>
          <c:idx val="2"/>
          <c:order val="3"/>
          <c:tx>
            <c:v>Filler</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2.4'!$B$37:$B$45</c:f>
              <c:strCache>
                <c:ptCount val="9"/>
                <c:pt idx="0">
                  <c:v>Onshore wind</c:v>
                </c:pt>
                <c:pt idx="1">
                  <c:v>Fuelled</c:v>
                </c:pt>
                <c:pt idx="2">
                  <c:v>Offshore wind</c:v>
                </c:pt>
                <c:pt idx="3">
                  <c:v>Solar PV</c:v>
                </c:pt>
                <c:pt idx="4">
                  <c:v>Landfill gas</c:v>
                </c:pt>
                <c:pt idx="5">
                  <c:v>Hydro</c:v>
                </c:pt>
                <c:pt idx="6">
                  <c:v>Sewage gas</c:v>
                </c:pt>
                <c:pt idx="7">
                  <c:v>Tidal stream</c:v>
                </c:pt>
                <c:pt idx="8">
                  <c:v>Wave Power</c:v>
                </c:pt>
              </c:strCache>
            </c:strRef>
          </c:cat>
          <c:val>
            <c:numRef>
              <c:f>'Figure 2.4'!$E$36:$E$44</c:f>
              <c:numCache>
                <c:formatCode>General</c:formatCode>
                <c:ptCount val="9"/>
              </c:numCache>
            </c:numRef>
          </c:val>
          <c:extLst>
            <c:ext xmlns:c16="http://schemas.microsoft.com/office/drawing/2014/chart" uri="{C3380CC4-5D6E-409C-BE32-E72D297353CC}">
              <c16:uniqueId val="{00000001-F3C6-417D-BAAB-9B3D6EDF85B2}"/>
            </c:ext>
          </c:extLst>
        </c:ser>
        <c:dLbls>
          <c:dLblPos val="inEnd"/>
          <c:showLegendKey val="0"/>
          <c:showVal val="1"/>
          <c:showCatName val="0"/>
          <c:showSerName val="0"/>
          <c:showPercent val="0"/>
          <c:showBubbleSize val="0"/>
        </c:dLbls>
        <c:gapWidth val="50"/>
        <c:axId val="673202488"/>
        <c:axId val="673206096"/>
      </c:barChart>
      <c:barChart>
        <c:barDir val="col"/>
        <c:grouping val="clustered"/>
        <c:varyColors val="0"/>
        <c:ser>
          <c:idx val="3"/>
          <c:order val="0"/>
          <c:tx>
            <c:v>Filler</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2.4'!$D$37:$D$45</c:f>
              <c:numCache>
                <c:formatCode>#,##0</c:formatCode>
                <c:ptCount val="9"/>
                <c:pt idx="0">
                  <c:v>1405</c:v>
                </c:pt>
                <c:pt idx="1">
                  <c:v>686</c:v>
                </c:pt>
                <c:pt idx="2">
                  <c:v>36</c:v>
                </c:pt>
                <c:pt idx="3">
                  <c:v>920</c:v>
                </c:pt>
                <c:pt idx="4">
                  <c:v>432</c:v>
                </c:pt>
                <c:pt idx="5">
                  <c:v>258</c:v>
                </c:pt>
                <c:pt idx="6">
                  <c:v>174</c:v>
                </c:pt>
                <c:pt idx="7">
                  <c:v>9</c:v>
                </c:pt>
                <c:pt idx="8">
                  <c:v>5</c:v>
                </c:pt>
              </c:numCache>
            </c:numRef>
          </c:cat>
          <c:val>
            <c:numRef>
              <c:f>'Figure 2.4'!$E$36:$E$44</c:f>
              <c:numCache>
                <c:formatCode>General</c:formatCode>
                <c:ptCount val="9"/>
              </c:numCache>
            </c:numRef>
          </c:val>
          <c:extLst>
            <c:ext xmlns:c16="http://schemas.microsoft.com/office/drawing/2014/chart" uri="{C3380CC4-5D6E-409C-BE32-E72D297353CC}">
              <c16:uniqueId val="{00000002-F3C6-417D-BAAB-9B3D6EDF85B2}"/>
            </c:ext>
          </c:extLst>
        </c:ser>
        <c:ser>
          <c:idx val="1"/>
          <c:order val="1"/>
          <c:tx>
            <c:strRef>
              <c:f>'Figure 2.4'!$D$36</c:f>
              <c:strCache>
                <c:ptCount val="1"/>
                <c:pt idx="0">
                  <c:v>Number of stations</c:v>
                </c:pt>
              </c:strCache>
            </c:strRef>
          </c:tx>
          <c:spPr>
            <a:solidFill>
              <a:srgbClr val="A1ABB2"/>
            </a:solidFill>
            <a:ln w="3175">
              <a:solidFill>
                <a:sysClr val="windowText" lastClr="000000"/>
              </a:solidFill>
            </a:ln>
            <a:effectLst/>
          </c:spPr>
          <c:invertIfNegative val="0"/>
          <c:dLbls>
            <c:dLbl>
              <c:idx val="6"/>
              <c:numFmt formatCode="#,##0" sourceLinked="0"/>
              <c:spPr>
                <a:noFill/>
                <a:ln>
                  <a:noFill/>
                </a:ln>
                <a:effectLst/>
              </c:spPr>
              <c:txPr>
                <a:bodyPr rot="-5400000" spcFirstLastPara="1" vertOverflow="ellipsis"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0FF6-4C34-8CEB-39BFA8147FC7}"/>
                </c:ext>
              </c:extLst>
            </c:dLbl>
            <c:numFmt formatCode="#,##0" sourceLinked="0"/>
            <c:spPr>
              <a:noFill/>
              <a:ln>
                <a:noFill/>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2.4'!$D$37:$D$45</c:f>
              <c:numCache>
                <c:formatCode>#,##0</c:formatCode>
                <c:ptCount val="9"/>
                <c:pt idx="0">
                  <c:v>1405</c:v>
                </c:pt>
                <c:pt idx="1">
                  <c:v>686</c:v>
                </c:pt>
                <c:pt idx="2">
                  <c:v>36</c:v>
                </c:pt>
                <c:pt idx="3">
                  <c:v>920</c:v>
                </c:pt>
                <c:pt idx="4">
                  <c:v>432</c:v>
                </c:pt>
                <c:pt idx="5">
                  <c:v>258</c:v>
                </c:pt>
                <c:pt idx="6">
                  <c:v>174</c:v>
                </c:pt>
                <c:pt idx="7">
                  <c:v>9</c:v>
                </c:pt>
                <c:pt idx="8">
                  <c:v>5</c:v>
                </c:pt>
              </c:numCache>
            </c:numRef>
          </c:cat>
          <c:val>
            <c:numRef>
              <c:f>'Figure 2.4'!$D$37:$D$45</c:f>
              <c:numCache>
                <c:formatCode>#,##0</c:formatCode>
                <c:ptCount val="9"/>
                <c:pt idx="0">
                  <c:v>1405</c:v>
                </c:pt>
                <c:pt idx="1">
                  <c:v>686</c:v>
                </c:pt>
                <c:pt idx="2">
                  <c:v>36</c:v>
                </c:pt>
                <c:pt idx="3">
                  <c:v>920</c:v>
                </c:pt>
                <c:pt idx="4">
                  <c:v>432</c:v>
                </c:pt>
                <c:pt idx="5">
                  <c:v>258</c:v>
                </c:pt>
                <c:pt idx="6">
                  <c:v>174</c:v>
                </c:pt>
                <c:pt idx="7">
                  <c:v>9</c:v>
                </c:pt>
                <c:pt idx="8">
                  <c:v>5</c:v>
                </c:pt>
              </c:numCache>
            </c:numRef>
          </c:val>
          <c:extLst>
            <c:ext xmlns:c16="http://schemas.microsoft.com/office/drawing/2014/chart" uri="{C3380CC4-5D6E-409C-BE32-E72D297353CC}">
              <c16:uniqueId val="{00000003-F3C6-417D-BAAB-9B3D6EDF85B2}"/>
            </c:ext>
          </c:extLst>
        </c:ser>
        <c:dLbls>
          <c:dLblPos val="inEnd"/>
          <c:showLegendKey val="0"/>
          <c:showVal val="1"/>
          <c:showCatName val="0"/>
          <c:showSerName val="0"/>
          <c:showPercent val="0"/>
          <c:showBubbleSize val="0"/>
        </c:dLbls>
        <c:gapWidth val="50"/>
        <c:axId val="330596536"/>
        <c:axId val="330604736"/>
      </c:barChart>
      <c:catAx>
        <c:axId val="673202488"/>
        <c:scaling>
          <c:orientation val="minMax"/>
        </c:scaling>
        <c:delete val="0"/>
        <c:axPos val="b"/>
        <c:numFmt formatCode="_-* #,##0_-;\-* #,##0_-;_-* &quot;-&quot;??_-;_-@_-" sourceLinked="0"/>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673206096"/>
        <c:crosses val="autoZero"/>
        <c:auto val="1"/>
        <c:lblAlgn val="ctr"/>
        <c:lblOffset val="100"/>
        <c:noMultiLvlLbl val="0"/>
      </c:catAx>
      <c:valAx>
        <c:axId val="673206096"/>
        <c:scaling>
          <c:orientation val="minMax"/>
          <c:max val="16000"/>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Capacity in MW</a:t>
                </a:r>
              </a:p>
            </c:rich>
          </c:tx>
          <c:layout>
            <c:manualLayout>
              <c:xMode val="edge"/>
              <c:yMode val="edge"/>
              <c:x val="1.9298832561496084E-5"/>
              <c:y val="0.165780275936974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673202488"/>
        <c:crosses val="autoZero"/>
        <c:crossBetween val="between"/>
      </c:valAx>
      <c:valAx>
        <c:axId val="330604736"/>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stations</a:t>
                </a:r>
              </a:p>
            </c:rich>
          </c:tx>
          <c:layout>
            <c:manualLayout>
              <c:xMode val="edge"/>
              <c:yMode val="edge"/>
              <c:x val="0.97157591871951543"/>
              <c:y val="9.076740286478959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30596536"/>
        <c:crosses val="max"/>
        <c:crossBetween val="between"/>
      </c:valAx>
      <c:catAx>
        <c:axId val="330596536"/>
        <c:scaling>
          <c:orientation val="minMax"/>
        </c:scaling>
        <c:delete val="1"/>
        <c:axPos val="b"/>
        <c:numFmt formatCode="#,##0" sourceLinked="1"/>
        <c:majorTickMark val="out"/>
        <c:minorTickMark val="none"/>
        <c:tickLblPos val="nextTo"/>
        <c:crossAx val="33060473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0.28864106159383629"/>
          <c:y val="0.91044824654565737"/>
          <c:w val="0.42271773225978981"/>
          <c:h val="7.6778999849811194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d) Hydro</a:t>
            </a:r>
          </a:p>
        </c:rich>
      </c:tx>
      <c:overlay val="0"/>
    </c:title>
    <c:autoTitleDeleted val="0"/>
    <c:plotArea>
      <c:layout>
        <c:manualLayout>
          <c:layoutTarget val="inner"/>
          <c:xMode val="edge"/>
          <c:yMode val="edge"/>
          <c:x val="0.11809085855890863"/>
          <c:y val="8.6458645802730674E-2"/>
          <c:w val="0.80969130973546211"/>
          <c:h val="0.66382818177601166"/>
        </c:manualLayout>
      </c:layout>
      <c:lineChart>
        <c:grouping val="standard"/>
        <c:varyColors val="0"/>
        <c:ser>
          <c:idx val="1"/>
          <c:order val="0"/>
          <c:tx>
            <c:strRef>
              <c:f>'Figure 5.12'!$B$36</c:f>
              <c:strCache>
                <c:ptCount val="1"/>
                <c:pt idx="0">
                  <c:v>Hydro</c:v>
                </c:pt>
              </c:strCache>
            </c:strRef>
          </c:tx>
          <c:spPr>
            <a:ln>
              <a:solidFill>
                <a:srgbClr val="2363AF"/>
              </a:solidFill>
              <a:prstDash val="solid"/>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5.12'!$C$36:$Q$36</c:f>
              <c:numCache>
                <c:formatCode>"£"#,##0.00</c:formatCode>
                <c:ptCount val="15"/>
                <c:pt idx="0">
                  <c:v>52.95</c:v>
                </c:pt>
                <c:pt idx="1">
                  <c:v>54.37</c:v>
                </c:pt>
                <c:pt idx="2">
                  <c:v>52.449751476914244</c:v>
                </c:pt>
                <c:pt idx="3">
                  <c:v>51.344975473133523</c:v>
                </c:pt>
                <c:pt idx="4">
                  <c:v>42.314232329600308</c:v>
                </c:pt>
                <c:pt idx="5">
                  <c:v>44.477856504218387</c:v>
                </c:pt>
                <c:pt idx="6">
                  <c:v>42.819548719082</c:v>
                </c:pt>
                <c:pt idx="7">
                  <c:v>43.821041608927487</c:v>
                </c:pt>
                <c:pt idx="8">
                  <c:v>44.5548355559934</c:v>
                </c:pt>
                <c:pt idx="9">
                  <c:v>50.140166154910382</c:v>
                </c:pt>
                <c:pt idx="10">
                  <c:v>51.97744931281207</c:v>
                </c:pt>
                <c:pt idx="11">
                  <c:v>55.58736755425992</c:v>
                </c:pt>
                <c:pt idx="12">
                  <c:v>55.069244854229296</c:v>
                </c:pt>
                <c:pt idx="13">
                  <c:v>55.136596756236742</c:v>
                </c:pt>
                <c:pt idx="14">
                  <c:v>58.877047938852328</c:v>
                </c:pt>
              </c:numCache>
            </c:numRef>
          </c:val>
          <c:smooth val="0"/>
          <c:extLst xmlns:c15="http://schemas.microsoft.com/office/drawing/2012/chart">
            <c:ext xmlns:c16="http://schemas.microsoft.com/office/drawing/2014/chart" uri="{C3380CC4-5D6E-409C-BE32-E72D297353CC}">
              <c16:uniqueId val="{00000003-C16A-434B-B66D-9787D152B04E}"/>
            </c:ext>
          </c:extLst>
        </c:ser>
        <c:ser>
          <c:idx val="7"/>
          <c:order val="1"/>
          <c:tx>
            <c:strRef>
              <c:f>'Figure 5.12'!$B$42</c:f>
              <c:strCache>
                <c:ptCount val="1"/>
                <c:pt idx="0">
                  <c:v>All technologies</c:v>
                </c:pt>
              </c:strCache>
            </c:strRef>
          </c:tx>
          <c:spPr>
            <a:ln>
              <a:solidFill>
                <a:schemeClr val="tx1"/>
              </a:solidFill>
              <a:prstDash val="dash"/>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5.12'!$C$42:$Q$42</c:f>
              <c:numCache>
                <c:formatCode>"£"#,##0.00</c:formatCode>
                <c:ptCount val="15"/>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numCache>
            </c:numRef>
          </c:val>
          <c:smooth val="0"/>
          <c:extLst>
            <c:ext xmlns:c16="http://schemas.microsoft.com/office/drawing/2014/chart" uri="{C3380CC4-5D6E-409C-BE32-E72D297353CC}">
              <c16:uniqueId val="{00000001-F087-46B6-9B67-979FAA11C71D}"/>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21191752037067479"/>
          <c:y val="0.92512997847640122"/>
          <c:w val="0.5818144530863355"/>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f) Landfill gas</a:t>
            </a:r>
          </a:p>
        </c:rich>
      </c:tx>
      <c:overlay val="0"/>
    </c:title>
    <c:autoTitleDeleted val="0"/>
    <c:plotArea>
      <c:layout>
        <c:manualLayout>
          <c:layoutTarget val="inner"/>
          <c:xMode val="edge"/>
          <c:yMode val="edge"/>
          <c:x val="0.11242671323451899"/>
          <c:y val="9.8125308641975315E-2"/>
          <c:w val="0.81534337193180817"/>
          <c:h val="0.65216141975308639"/>
        </c:manualLayout>
      </c:layout>
      <c:lineChart>
        <c:grouping val="standard"/>
        <c:varyColors val="0"/>
        <c:ser>
          <c:idx val="2"/>
          <c:order val="0"/>
          <c:tx>
            <c:strRef>
              <c:f>'Figure 5.12'!$B$37</c:f>
              <c:strCache>
                <c:ptCount val="1"/>
                <c:pt idx="0">
                  <c:v>Landfill gas </c:v>
                </c:pt>
              </c:strCache>
            </c:strRef>
          </c:tx>
          <c:spPr>
            <a:ln>
              <a:solidFill>
                <a:srgbClr val="2363AF"/>
              </a:solidFill>
              <a:prstDash val="solid"/>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5.12'!$C$37:$Q$37</c:f>
              <c:numCache>
                <c:formatCode>"£"#,##0.00</c:formatCode>
                <c:ptCount val="15"/>
                <c:pt idx="0">
                  <c:v>52.95</c:v>
                </c:pt>
                <c:pt idx="1">
                  <c:v>54.37</c:v>
                </c:pt>
                <c:pt idx="2">
                  <c:v>52.259499800959276</c:v>
                </c:pt>
                <c:pt idx="3">
                  <c:v>51.34</c:v>
                </c:pt>
                <c:pt idx="4">
                  <c:v>42.246077688651368</c:v>
                </c:pt>
                <c:pt idx="5">
                  <c:v>44.2704400469406</c:v>
                </c:pt>
                <c:pt idx="6">
                  <c:v>42.281469091327331</c:v>
                </c:pt>
                <c:pt idx="7">
                  <c:v>43.101568165517683</c:v>
                </c:pt>
                <c:pt idx="8">
                  <c:v>43.814339796629262</c:v>
                </c:pt>
                <c:pt idx="9">
                  <c:v>49.310022673869064</c:v>
                </c:pt>
                <c:pt idx="10">
                  <c:v>50.648528816172679</c:v>
                </c:pt>
                <c:pt idx="11">
                  <c:v>54.124217300686524</c:v>
                </c:pt>
                <c:pt idx="12">
                  <c:v>53.568810016189012</c:v>
                </c:pt>
                <c:pt idx="13">
                  <c:v>53.528051043865823</c:v>
                </c:pt>
                <c:pt idx="14">
                  <c:v>57.061642209157199</c:v>
                </c:pt>
              </c:numCache>
            </c:numRef>
          </c:val>
          <c:smooth val="0"/>
          <c:extLst xmlns:c15="http://schemas.microsoft.com/office/drawing/2012/chart">
            <c:ext xmlns:c16="http://schemas.microsoft.com/office/drawing/2014/chart" uri="{C3380CC4-5D6E-409C-BE32-E72D297353CC}">
              <c16:uniqueId val="{00000005-97E0-4ADB-B6D7-7C2ADDC2D0A3}"/>
            </c:ext>
          </c:extLst>
        </c:ser>
        <c:ser>
          <c:idx val="7"/>
          <c:order val="1"/>
          <c:tx>
            <c:strRef>
              <c:f>'Figure 5.12'!$B$42</c:f>
              <c:strCache>
                <c:ptCount val="1"/>
                <c:pt idx="0">
                  <c:v>All technologies</c:v>
                </c:pt>
              </c:strCache>
            </c:strRef>
          </c:tx>
          <c:spPr>
            <a:ln>
              <a:solidFill>
                <a:schemeClr val="tx1"/>
              </a:solidFill>
              <a:prstDash val="dash"/>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5.12'!$C$42:$Q$42</c:f>
              <c:numCache>
                <c:formatCode>"£"#,##0.00</c:formatCode>
                <c:ptCount val="15"/>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numCache>
            </c:numRef>
          </c:val>
          <c:smooth val="0"/>
          <c:extLst>
            <c:ext xmlns:c16="http://schemas.microsoft.com/office/drawing/2014/chart" uri="{C3380CC4-5D6E-409C-BE32-E72D297353CC}">
              <c16:uniqueId val="{00000001-11D8-4B14-A87B-D36DAA20FBEA}"/>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5769537169695252"/>
          <c:y val="0.92536238472761712"/>
          <c:w val="0.68460903420486441"/>
          <c:h val="7.4637615272382898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a) Offshore wind</a:t>
            </a:r>
          </a:p>
        </c:rich>
      </c:tx>
      <c:overlay val="0"/>
    </c:title>
    <c:autoTitleDeleted val="0"/>
    <c:plotArea>
      <c:layout>
        <c:manualLayout>
          <c:layoutTarget val="inner"/>
          <c:xMode val="edge"/>
          <c:yMode val="edge"/>
          <c:x val="0.11784122122155449"/>
          <c:y val="9.000341921895709E-2"/>
          <c:w val="0.80974158357055248"/>
          <c:h val="0.66028340843951638"/>
        </c:manualLayout>
      </c:layout>
      <c:lineChart>
        <c:grouping val="standard"/>
        <c:varyColors val="0"/>
        <c:ser>
          <c:idx val="3"/>
          <c:order val="0"/>
          <c:tx>
            <c:strRef>
              <c:f>'Figure 5.12'!$B$38</c:f>
              <c:strCache>
                <c:ptCount val="1"/>
                <c:pt idx="0">
                  <c:v>Offshore wind</c:v>
                </c:pt>
              </c:strCache>
            </c:strRef>
          </c:tx>
          <c:spPr>
            <a:ln>
              <a:solidFill>
                <a:srgbClr val="2363AF"/>
              </a:solidFill>
              <a:prstDash val="solid"/>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5.12'!$C$38:$Q$38</c:f>
              <c:numCache>
                <c:formatCode>"£"#,##0.00</c:formatCode>
                <c:ptCount val="15"/>
                <c:pt idx="0">
                  <c:v>52.95</c:v>
                </c:pt>
                <c:pt idx="1">
                  <c:v>54.37</c:v>
                </c:pt>
                <c:pt idx="2">
                  <c:v>68.051929601575722</c:v>
                </c:pt>
                <c:pt idx="3">
                  <c:v>77.136196806283678</c:v>
                </c:pt>
                <c:pt idx="4">
                  <c:v>68.924317351316958</c:v>
                </c:pt>
                <c:pt idx="5">
                  <c:v>78.989103028952627</c:v>
                </c:pt>
                <c:pt idx="6">
                  <c:v>78.57380786706068</c:v>
                </c:pt>
                <c:pt idx="7">
                  <c:v>81.560519347400287</c:v>
                </c:pt>
                <c:pt idx="8">
                  <c:v>83.601205760232844</c:v>
                </c:pt>
                <c:pt idx="9">
                  <c:v>94.463610830026198</c:v>
                </c:pt>
                <c:pt idx="10">
                  <c:v>97.238519701359792</c:v>
                </c:pt>
                <c:pt idx="11">
                  <c:v>103.8640687945275</c:v>
                </c:pt>
                <c:pt idx="12">
                  <c:v>102.94123992117473</c:v>
                </c:pt>
                <c:pt idx="13">
                  <c:v>102.88548271996162</c:v>
                </c:pt>
                <c:pt idx="14">
                  <c:v>110.44970943515901</c:v>
                </c:pt>
              </c:numCache>
            </c:numRef>
          </c:val>
          <c:smooth val="0"/>
          <c:extLst xmlns:c15="http://schemas.microsoft.com/office/drawing/2012/chart">
            <c:ext xmlns:c16="http://schemas.microsoft.com/office/drawing/2014/chart" uri="{C3380CC4-5D6E-409C-BE32-E72D297353CC}">
              <c16:uniqueId val="{00000007-0B6B-493C-8B09-410B25E59FB1}"/>
            </c:ext>
          </c:extLst>
        </c:ser>
        <c:ser>
          <c:idx val="7"/>
          <c:order val="1"/>
          <c:tx>
            <c:strRef>
              <c:f>'Figure 5.12'!$B$42</c:f>
              <c:strCache>
                <c:ptCount val="1"/>
                <c:pt idx="0">
                  <c:v>All technologies</c:v>
                </c:pt>
              </c:strCache>
            </c:strRef>
          </c:tx>
          <c:spPr>
            <a:ln>
              <a:solidFill>
                <a:schemeClr val="tx1"/>
              </a:solidFill>
              <a:prstDash val="dash"/>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5.12'!$C$42:$Q$42</c:f>
              <c:numCache>
                <c:formatCode>"£"#,##0.00</c:formatCode>
                <c:ptCount val="15"/>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numCache>
            </c:numRef>
          </c:val>
          <c:smooth val="0"/>
          <c:extLst>
            <c:ext xmlns:c16="http://schemas.microsoft.com/office/drawing/2014/chart" uri="{C3380CC4-5D6E-409C-BE32-E72D297353CC}">
              <c16:uniqueId val="{00000001-F1D7-46C1-944D-3F7287EABAF9}"/>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4250226121312007"/>
          <c:y val="0.92097825148873758"/>
          <c:w val="0.71499547757375992"/>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e) Onshore wind</a:t>
            </a:r>
          </a:p>
        </c:rich>
      </c:tx>
      <c:overlay val="0"/>
    </c:title>
    <c:autoTitleDeleted val="0"/>
    <c:plotArea>
      <c:layout>
        <c:manualLayout>
          <c:layoutTarget val="inner"/>
          <c:xMode val="edge"/>
          <c:yMode val="edge"/>
          <c:x val="0.12631400188689718"/>
          <c:y val="9.0285802469135798E-2"/>
          <c:w val="0.80128087019257455"/>
          <c:h val="0.66000092592592574"/>
        </c:manualLayout>
      </c:layout>
      <c:lineChart>
        <c:grouping val="standard"/>
        <c:varyColors val="0"/>
        <c:ser>
          <c:idx val="4"/>
          <c:order val="0"/>
          <c:tx>
            <c:strRef>
              <c:f>'Figure 5.12'!$B$39</c:f>
              <c:strCache>
                <c:ptCount val="1"/>
                <c:pt idx="0">
                  <c:v>Onshore wind</c:v>
                </c:pt>
              </c:strCache>
            </c:strRef>
          </c:tx>
          <c:spPr>
            <a:ln cmpd="sng">
              <a:solidFill>
                <a:srgbClr val="2363AF"/>
              </a:solidFill>
              <a:prstDash val="solid"/>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5.12'!$C$39:$Q$39</c:f>
              <c:numCache>
                <c:formatCode>"£"#,##0.00</c:formatCode>
                <c:ptCount val="15"/>
                <c:pt idx="0">
                  <c:v>52.95</c:v>
                </c:pt>
                <c:pt idx="1">
                  <c:v>54.37</c:v>
                </c:pt>
                <c:pt idx="2">
                  <c:v>52.367397272496937</c:v>
                </c:pt>
                <c:pt idx="3">
                  <c:v>51.370227200766372</c:v>
                </c:pt>
                <c:pt idx="4">
                  <c:v>42.332235026702428</c:v>
                </c:pt>
                <c:pt idx="5">
                  <c:v>44.522937480803243</c:v>
                </c:pt>
                <c:pt idx="6">
                  <c:v>42.917420034586094</c:v>
                </c:pt>
                <c:pt idx="7">
                  <c:v>43.7851212074629</c:v>
                </c:pt>
                <c:pt idx="8">
                  <c:v>44.457572945217429</c:v>
                </c:pt>
                <c:pt idx="9">
                  <c:v>49.811530098718045</c:v>
                </c:pt>
                <c:pt idx="10">
                  <c:v>50.972394457157279</c:v>
                </c:pt>
                <c:pt idx="11">
                  <c:v>54.517102813284041</c:v>
                </c:pt>
                <c:pt idx="12">
                  <c:v>53.994541165817701</c:v>
                </c:pt>
                <c:pt idx="13">
                  <c:v>54.109369211698869</c:v>
                </c:pt>
                <c:pt idx="14">
                  <c:v>57.765734842476384</c:v>
                </c:pt>
              </c:numCache>
            </c:numRef>
          </c:val>
          <c:smooth val="0"/>
          <c:extLst xmlns:c15="http://schemas.microsoft.com/office/drawing/2012/chart">
            <c:ext xmlns:c16="http://schemas.microsoft.com/office/drawing/2014/chart" uri="{C3380CC4-5D6E-409C-BE32-E72D297353CC}">
              <c16:uniqueId val="{00000009-74C6-4AD0-9A03-DA07888F5E5B}"/>
            </c:ext>
          </c:extLst>
        </c:ser>
        <c:ser>
          <c:idx val="7"/>
          <c:order val="1"/>
          <c:tx>
            <c:strRef>
              <c:f>'Figure 5.12'!$B$42</c:f>
              <c:strCache>
                <c:ptCount val="1"/>
                <c:pt idx="0">
                  <c:v>All technologies</c:v>
                </c:pt>
              </c:strCache>
            </c:strRef>
          </c:tx>
          <c:spPr>
            <a:ln>
              <a:solidFill>
                <a:schemeClr val="tx1"/>
              </a:solidFill>
              <a:prstDash val="dash"/>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5.12'!$C$42:$Q$42</c:f>
              <c:numCache>
                <c:formatCode>"£"#,##0.00</c:formatCode>
                <c:ptCount val="15"/>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numCache>
            </c:numRef>
          </c:val>
          <c:smooth val="0"/>
          <c:extLst>
            <c:ext xmlns:c16="http://schemas.microsoft.com/office/drawing/2014/chart" uri="{C3380CC4-5D6E-409C-BE32-E72D297353CC}">
              <c16:uniqueId val="{00000001-0D1E-4453-85AA-3EA9D0FD667A}"/>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4364082357511515"/>
          <c:y val="0.92501677934748805"/>
          <c:w val="0.7127183528497697"/>
          <c:h val="7.498322065251199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g) Sewage gas</a:t>
            </a:r>
          </a:p>
        </c:rich>
      </c:tx>
      <c:overlay val="0"/>
    </c:title>
    <c:autoTitleDeleted val="0"/>
    <c:plotArea>
      <c:layout>
        <c:manualLayout>
          <c:layoutTarget val="inner"/>
          <c:xMode val="edge"/>
          <c:yMode val="edge"/>
          <c:x val="0.13186807092146346"/>
          <c:y val="9.4205555555555556E-2"/>
          <c:w val="0.7956666401930591"/>
          <c:h val="0.65608117283950618"/>
        </c:manualLayout>
      </c:layout>
      <c:lineChart>
        <c:grouping val="standard"/>
        <c:varyColors val="0"/>
        <c:ser>
          <c:idx val="5"/>
          <c:order val="0"/>
          <c:tx>
            <c:strRef>
              <c:f>'Figure 5.12'!$B$40</c:f>
              <c:strCache>
                <c:ptCount val="1"/>
                <c:pt idx="0">
                  <c:v>Sewage gas</c:v>
                </c:pt>
              </c:strCache>
            </c:strRef>
          </c:tx>
          <c:spPr>
            <a:ln cap="rnd" cmpd="thickThin">
              <a:solidFill>
                <a:srgbClr val="2363AF"/>
              </a:solidFill>
              <a:prstDash val="solid"/>
              <a:round/>
              <a:headEnd type="none"/>
              <a:tailEnd type="none"/>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5.12'!$C$40:$Q$40</c:f>
              <c:numCache>
                <c:formatCode>"£"#,##0.00</c:formatCode>
                <c:ptCount val="15"/>
                <c:pt idx="0">
                  <c:v>52.95</c:v>
                </c:pt>
                <c:pt idx="1">
                  <c:v>54.37</c:v>
                </c:pt>
                <c:pt idx="2">
                  <c:v>52.36</c:v>
                </c:pt>
                <c:pt idx="3">
                  <c:v>51.34</c:v>
                </c:pt>
                <c:pt idx="4">
                  <c:v>42.260773487956996</c:v>
                </c:pt>
                <c:pt idx="5">
                  <c:v>43.591508716190795</c:v>
                </c:pt>
                <c:pt idx="6">
                  <c:v>40.741357252250864</c:v>
                </c:pt>
                <c:pt idx="7">
                  <c:v>39.679198071484635</c:v>
                </c:pt>
                <c:pt idx="8">
                  <c:v>39.605846276249878</c:v>
                </c:pt>
                <c:pt idx="9">
                  <c:v>43.808136098628275</c:v>
                </c:pt>
                <c:pt idx="10">
                  <c:v>42.084687109125404</c:v>
                </c:pt>
                <c:pt idx="11">
                  <c:v>44.476497300784715</c:v>
                </c:pt>
                <c:pt idx="12">
                  <c:v>44.074068323460253</c:v>
                </c:pt>
                <c:pt idx="13">
                  <c:v>44.374036072037754</c:v>
                </c:pt>
                <c:pt idx="14">
                  <c:v>46.767251448435687</c:v>
                </c:pt>
              </c:numCache>
            </c:numRef>
          </c:val>
          <c:smooth val="0"/>
          <c:extLst xmlns:c15="http://schemas.microsoft.com/office/drawing/2012/chart">
            <c:ext xmlns:c16="http://schemas.microsoft.com/office/drawing/2014/chart" uri="{C3380CC4-5D6E-409C-BE32-E72D297353CC}">
              <c16:uniqueId val="{0000000B-061B-40FF-A200-6A137EB550E8}"/>
            </c:ext>
          </c:extLst>
        </c:ser>
        <c:ser>
          <c:idx val="7"/>
          <c:order val="1"/>
          <c:tx>
            <c:strRef>
              <c:f>'Figure 5.12'!$B$42</c:f>
              <c:strCache>
                <c:ptCount val="1"/>
                <c:pt idx="0">
                  <c:v>All technologies</c:v>
                </c:pt>
              </c:strCache>
            </c:strRef>
          </c:tx>
          <c:spPr>
            <a:ln>
              <a:solidFill>
                <a:schemeClr val="tx1"/>
              </a:solidFill>
              <a:prstDash val="dash"/>
            </a:ln>
          </c:spPr>
          <c:marker>
            <c:symbol val="none"/>
          </c:marker>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5.12'!$C$42:$Q$42</c:f>
              <c:numCache>
                <c:formatCode>"£"#,##0.00</c:formatCode>
                <c:ptCount val="15"/>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numCache>
            </c:numRef>
          </c:val>
          <c:smooth val="0"/>
          <c:extLst>
            <c:ext xmlns:c16="http://schemas.microsoft.com/office/drawing/2014/chart" uri="{C3380CC4-5D6E-409C-BE32-E72D297353CC}">
              <c16:uniqueId val="{00000001-0C53-443D-A432-4245BBE1DF4D}"/>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5893903542301793"/>
          <c:y val="0.92512997847640122"/>
          <c:w val="0.68212170730809107"/>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b) Solar PV</a:t>
            </a:r>
          </a:p>
        </c:rich>
      </c:tx>
      <c:overlay val="0"/>
    </c:title>
    <c:autoTitleDeleted val="0"/>
    <c:plotArea>
      <c:layout>
        <c:manualLayout>
          <c:layoutTarget val="inner"/>
          <c:xMode val="edge"/>
          <c:yMode val="edge"/>
          <c:x val="0.12924924906242508"/>
          <c:y val="8.2446296296296295E-2"/>
          <c:w val="0.79843033550062248"/>
          <c:h val="0.66784043209876542"/>
        </c:manualLayout>
      </c:layout>
      <c:lineChart>
        <c:grouping val="standard"/>
        <c:varyColors val="0"/>
        <c:ser>
          <c:idx val="6"/>
          <c:order val="0"/>
          <c:tx>
            <c:strRef>
              <c:f>'Figure 5.12'!$B$41</c:f>
              <c:strCache>
                <c:ptCount val="1"/>
                <c:pt idx="0">
                  <c:v>Solar PV</c:v>
                </c:pt>
              </c:strCache>
            </c:strRef>
          </c:tx>
          <c:spPr>
            <a:ln>
              <a:solidFill>
                <a:srgbClr val="2363AF"/>
              </a:solidFill>
              <a:prstDash val="solid"/>
            </a:ln>
          </c:spPr>
          <c:marker>
            <c:symbol val="none"/>
          </c:marker>
          <c:dLbls>
            <c:delete val="1"/>
          </c:dLbls>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5.12'!$C$41:$Q$41</c:f>
              <c:numCache>
                <c:formatCode>"£"#,##0.00</c:formatCode>
                <c:ptCount val="15"/>
                <c:pt idx="0">
                  <c:v>52.95</c:v>
                </c:pt>
                <c:pt idx="1">
                  <c:v>54.37</c:v>
                </c:pt>
                <c:pt idx="2">
                  <c:v>56.214433499881039</c:v>
                </c:pt>
                <c:pt idx="3">
                  <c:v>57.172519083969469</c:v>
                </c:pt>
                <c:pt idx="4">
                  <c:v>56.160568834290295</c:v>
                </c:pt>
                <c:pt idx="5">
                  <c:v>70.242930257819239</c:v>
                </c:pt>
                <c:pt idx="6">
                  <c:v>80.289485396806455</c:v>
                </c:pt>
                <c:pt idx="7">
                  <c:v>74.070573337758375</c:v>
                </c:pt>
                <c:pt idx="8">
                  <c:v>68.135177986507969</c:v>
                </c:pt>
                <c:pt idx="9">
                  <c:v>74.211859309502174</c:v>
                </c:pt>
                <c:pt idx="10">
                  <c:v>75.138059385312062</c:v>
                </c:pt>
                <c:pt idx="11">
                  <c:v>80.219472679037253</c:v>
                </c:pt>
                <c:pt idx="12">
                  <c:v>79.403063599455592</c:v>
                </c:pt>
                <c:pt idx="13">
                  <c:v>79.454419616690501</c:v>
                </c:pt>
                <c:pt idx="14">
                  <c:v>85.036328945399717</c:v>
                </c:pt>
              </c:numCache>
            </c:numRef>
          </c:val>
          <c:smooth val="0"/>
          <c:extLst xmlns:c15="http://schemas.microsoft.com/office/drawing/2012/chart">
            <c:ext xmlns:c16="http://schemas.microsoft.com/office/drawing/2014/chart" uri="{C3380CC4-5D6E-409C-BE32-E72D297353CC}">
              <c16:uniqueId val="{0000000D-E364-4CC9-969C-8BCC96578989}"/>
            </c:ext>
          </c:extLst>
        </c:ser>
        <c:ser>
          <c:idx val="7"/>
          <c:order val="1"/>
          <c:tx>
            <c:strRef>
              <c:f>'Figure 5.12'!$B$42</c:f>
              <c:strCache>
                <c:ptCount val="1"/>
                <c:pt idx="0">
                  <c:v>All technologies</c:v>
                </c:pt>
              </c:strCache>
            </c:strRef>
          </c:tx>
          <c:spPr>
            <a:ln>
              <a:solidFill>
                <a:schemeClr val="tx1"/>
              </a:solidFill>
              <a:prstDash val="dash"/>
            </a:ln>
          </c:spPr>
          <c:marker>
            <c:symbol val="none"/>
          </c:marker>
          <c:dLbls>
            <c:delete val="1"/>
          </c:dLbls>
          <c:cat>
            <c:strRef>
              <c:f>'Figure 5.12'!$C$34:$Q$34</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5.12'!$C$42:$Q$42</c:f>
              <c:numCache>
                <c:formatCode>"£"#,##0.00</c:formatCode>
                <c:ptCount val="15"/>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numCache>
            </c:numRef>
          </c:val>
          <c:smooth val="0"/>
          <c:extLst>
            <c:ext xmlns:c16="http://schemas.microsoft.com/office/drawing/2014/chart" uri="{C3380CC4-5D6E-409C-BE32-E72D297353CC}">
              <c16:uniqueId val="{00000001-A09B-4172-8FAC-F286AA7AB3E5}"/>
            </c:ext>
          </c:extLst>
        </c:ser>
        <c:dLbls>
          <c:showLegendKey val="0"/>
          <c:showVal val="1"/>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9705015234273193"/>
          <c:y val="0.92512997847640122"/>
          <c:w val="0.62283036865096975"/>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0934543535092"/>
          <c:y val="6.5967016491754127E-2"/>
          <c:w val="0.85329968422729385"/>
          <c:h val="0.72977658067591833"/>
        </c:manualLayout>
      </c:layout>
      <c:barChart>
        <c:barDir val="col"/>
        <c:grouping val="clustered"/>
        <c:varyColors val="0"/>
        <c:ser>
          <c:idx val="0"/>
          <c:order val="0"/>
          <c:tx>
            <c:strRef>
              <c:f>'Figure 5.14'!$C$30</c:f>
              <c:strCache>
                <c:ptCount val="1"/>
                <c:pt idx="0">
                  <c:v>Total redistributed</c:v>
                </c:pt>
              </c:strCache>
            </c:strRef>
          </c:tx>
          <c:spPr>
            <a:solidFill>
              <a:srgbClr val="91AE3C"/>
            </a:solidFill>
            <a:ln w="3175" cmpd="sng">
              <a:solidFill>
                <a:schemeClr val="tx1"/>
              </a:solid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C2-4245-97D9-89359361F5FC}"/>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1E-44ED-A367-049C8C3D3CA5}"/>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C2-4245-97D9-89359361F5FC}"/>
                </c:ext>
              </c:extLst>
            </c:dLbl>
            <c:dLbl>
              <c:idx val="1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C2-4245-97D9-89359361F5FC}"/>
                </c:ext>
              </c:extLst>
            </c:dLbl>
            <c:numFmt formatCode="&quot;£&quot;#,##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5.14'!$B$31:$B$50</c:f>
              <c:strCache>
                <c:ptCount val="20"/>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pt idx="14">
                  <c:v>SY15</c:v>
                </c:pt>
                <c:pt idx="15">
                  <c:v>SY16</c:v>
                </c:pt>
                <c:pt idx="16">
                  <c:v>SY17</c:v>
                </c:pt>
                <c:pt idx="17">
                  <c:v>SY18</c:v>
                </c:pt>
                <c:pt idx="18">
                  <c:v>SY19</c:v>
                </c:pt>
                <c:pt idx="19">
                  <c:v>SY20</c:v>
                </c:pt>
              </c:strCache>
            </c:strRef>
          </c:cat>
          <c:val>
            <c:numRef>
              <c:f>'Figure 5.14'!$C$31:$C$50</c:f>
              <c:numCache>
                <c:formatCode>"£"#,##0</c:formatCode>
                <c:ptCount val="20"/>
                <c:pt idx="0">
                  <c:v>90519054</c:v>
                </c:pt>
                <c:pt idx="1">
                  <c:v>174955257</c:v>
                </c:pt>
                <c:pt idx="2">
                  <c:v>153838306</c:v>
                </c:pt>
                <c:pt idx="3">
                  <c:v>139654394</c:v>
                </c:pt>
                <c:pt idx="4">
                  <c:v>234179269</c:v>
                </c:pt>
                <c:pt idx="5">
                  <c:v>307180739</c:v>
                </c:pt>
                <c:pt idx="6">
                  <c:v>352651576</c:v>
                </c:pt>
                <c:pt idx="7">
                  <c:v>323306752</c:v>
                </c:pt>
                <c:pt idx="8">
                  <c:v>358308373</c:v>
                </c:pt>
                <c:pt idx="9">
                  <c:v>123116772</c:v>
                </c:pt>
                <c:pt idx="10">
                  <c:v>164420029</c:v>
                </c:pt>
                <c:pt idx="11">
                  <c:v>42372844</c:v>
                </c:pt>
                <c:pt idx="12">
                  <c:v>24714120</c:v>
                </c:pt>
                <c:pt idx="13">
                  <c:v>0</c:v>
                </c:pt>
                <c:pt idx="14">
                  <c:v>459957270</c:v>
                </c:pt>
                <c:pt idx="15">
                  <c:v>604116946</c:v>
                </c:pt>
                <c:pt idx="16">
                  <c:v>841941647</c:v>
                </c:pt>
                <c:pt idx="17">
                  <c:v>654596272</c:v>
                </c:pt>
                <c:pt idx="18">
                  <c:v>465872811</c:v>
                </c:pt>
                <c:pt idx="19">
                  <c:v>813432379</c:v>
                </c:pt>
              </c:numCache>
            </c:numRef>
          </c:val>
          <c:extLst>
            <c:ext xmlns:c16="http://schemas.microsoft.com/office/drawing/2014/chart" uri="{C3380CC4-5D6E-409C-BE32-E72D297353CC}">
              <c16:uniqueId val="{00000007-D9AD-47FC-BB4E-F8CA55E366ED}"/>
            </c:ext>
          </c:extLst>
        </c:ser>
        <c:dLbls>
          <c:dLblPos val="outEnd"/>
          <c:showLegendKey val="0"/>
          <c:showVal val="1"/>
          <c:showCatName val="0"/>
          <c:showSerName val="0"/>
          <c:showPercent val="0"/>
          <c:showBubbleSize val="0"/>
        </c:dLbls>
        <c:gapWidth val="30"/>
        <c:overlap val="-27"/>
        <c:axId val="229443695"/>
        <c:axId val="229443279"/>
      </c:barChart>
      <c:catAx>
        <c:axId val="229443695"/>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29443279"/>
        <c:crosses val="autoZero"/>
        <c:auto val="1"/>
        <c:lblAlgn val="ctr"/>
        <c:lblOffset val="100"/>
        <c:noMultiLvlLbl val="0"/>
      </c:catAx>
      <c:valAx>
        <c:axId val="229443279"/>
        <c:scaling>
          <c:orientation val="minMax"/>
        </c:scaling>
        <c:delete val="0"/>
        <c:axPos val="l"/>
        <c:majorGridlines>
          <c:spPr>
            <a:ln w="635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a:t>Amount redistributed (£m)</a:t>
                </a:r>
              </a:p>
            </c:rich>
          </c:tx>
          <c:layout>
            <c:manualLayout>
              <c:xMode val="edge"/>
              <c:yMode val="edge"/>
              <c:x val="1.7607061314876299E-2"/>
              <c:y val="6.98250646750995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quot;£&quot;#,##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29443695"/>
        <c:crosses val="autoZero"/>
        <c:crossBetween val="between"/>
        <c:dispUnits>
          <c:builtInUnit val="million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'Figure 5.15'!$C$51</c:f>
              <c:strCache>
                <c:ptCount val="1"/>
                <c:pt idx="0">
                  <c:v>Good</c:v>
                </c:pt>
              </c:strCache>
            </c:strRef>
          </c:tx>
          <c:spPr>
            <a:solidFill>
              <a:srgbClr val="079448"/>
            </a:solidFill>
            <a:ln w="3175">
              <a:solidFill>
                <a:schemeClr val="tx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rgbClr val="FFFFFF"/>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5.15'!$B$54:$B$58</c:f>
              <c:strCache>
                <c:ptCount val="5"/>
                <c:pt idx="0">
                  <c:v>SY16</c:v>
                </c:pt>
                <c:pt idx="1">
                  <c:v>SY17</c:v>
                </c:pt>
                <c:pt idx="2">
                  <c:v>SY18</c:v>
                </c:pt>
                <c:pt idx="3">
                  <c:v>SY19</c:v>
                </c:pt>
                <c:pt idx="4">
                  <c:v>SY20</c:v>
                </c:pt>
              </c:strCache>
            </c:strRef>
          </c:cat>
          <c:val>
            <c:numRef>
              <c:f>'Figure 5.15'!$C$54:$C$58</c:f>
              <c:numCache>
                <c:formatCode>0%</c:formatCode>
                <c:ptCount val="5"/>
                <c:pt idx="0">
                  <c:v>0.75</c:v>
                </c:pt>
                <c:pt idx="1">
                  <c:v>0.5</c:v>
                </c:pt>
                <c:pt idx="2">
                  <c:v>0.75</c:v>
                </c:pt>
                <c:pt idx="3">
                  <c:v>0.75</c:v>
                </c:pt>
                <c:pt idx="4">
                  <c:v>0.5</c:v>
                </c:pt>
              </c:numCache>
            </c:numRef>
          </c:val>
          <c:extLst>
            <c:ext xmlns:c16="http://schemas.microsoft.com/office/drawing/2014/chart" uri="{C3380CC4-5D6E-409C-BE32-E72D297353CC}">
              <c16:uniqueId val="{00000000-C9CA-4D24-95A3-0B5683CD45A1}"/>
            </c:ext>
          </c:extLst>
        </c:ser>
        <c:ser>
          <c:idx val="1"/>
          <c:order val="1"/>
          <c:tx>
            <c:strRef>
              <c:f>'Figure 5.15'!$D$51</c:f>
              <c:strCache>
                <c:ptCount val="1"/>
                <c:pt idx="0">
                  <c:v>Satisfactory</c:v>
                </c:pt>
              </c:strCache>
            </c:strRef>
          </c:tx>
          <c:spPr>
            <a:solidFill>
              <a:srgbClr val="2363AF"/>
            </a:solidFill>
            <a:ln w="3175">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8-E2BA-4DCB-8D00-565D95E9BB1A}"/>
                </c:ext>
              </c:extLst>
            </c:dLbl>
            <c:dLbl>
              <c:idx val="2"/>
              <c:delete val="1"/>
              <c:extLst>
                <c:ext xmlns:c15="http://schemas.microsoft.com/office/drawing/2012/chart" uri="{CE6537A1-D6FC-4f65-9D91-7224C49458BB}"/>
                <c:ext xmlns:c16="http://schemas.microsoft.com/office/drawing/2014/chart" uri="{C3380CC4-5D6E-409C-BE32-E72D297353CC}">
                  <c16:uniqueId val="{00000009-E2BA-4DCB-8D00-565D95E9BB1A}"/>
                </c:ext>
              </c:extLst>
            </c:dLbl>
            <c:numFmt formatCode="0%" sourceLinked="0"/>
            <c:spPr>
              <a:noFill/>
              <a:ln>
                <a:noFill/>
              </a:ln>
              <a:effectLst/>
            </c:spPr>
            <c:txPr>
              <a:bodyPr rot="0" spcFirstLastPara="1" vertOverflow="ellipsis" vert="horz" wrap="square" anchor="ctr" anchorCtr="1"/>
              <a:lstStyle/>
              <a:p>
                <a:pPr>
                  <a:defRPr sz="800" b="1" i="0" u="none" strike="noStrike" kern="1200" baseline="0">
                    <a:solidFill>
                      <a:srgbClr val="FFFFFF"/>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5.15'!$B$54:$B$58</c:f>
              <c:strCache>
                <c:ptCount val="5"/>
                <c:pt idx="0">
                  <c:v>SY16</c:v>
                </c:pt>
                <c:pt idx="1">
                  <c:v>SY17</c:v>
                </c:pt>
                <c:pt idx="2">
                  <c:v>SY18</c:v>
                </c:pt>
                <c:pt idx="3">
                  <c:v>SY19</c:v>
                </c:pt>
                <c:pt idx="4">
                  <c:v>SY20</c:v>
                </c:pt>
              </c:strCache>
            </c:strRef>
          </c:cat>
          <c:val>
            <c:numRef>
              <c:f>'Figure 5.15'!$D$54:$D$58</c:f>
              <c:numCache>
                <c:formatCode>0%</c:formatCode>
                <c:ptCount val="5"/>
                <c:pt idx="0">
                  <c:v>0.25</c:v>
                </c:pt>
                <c:pt idx="1">
                  <c:v>0</c:v>
                </c:pt>
                <c:pt idx="2">
                  <c:v>0</c:v>
                </c:pt>
                <c:pt idx="3">
                  <c:v>0.25</c:v>
                </c:pt>
                <c:pt idx="4">
                  <c:v>0.25</c:v>
                </c:pt>
              </c:numCache>
            </c:numRef>
          </c:val>
          <c:extLst>
            <c:ext xmlns:c16="http://schemas.microsoft.com/office/drawing/2014/chart" uri="{C3380CC4-5D6E-409C-BE32-E72D297353CC}">
              <c16:uniqueId val="{00000003-C9CA-4D24-95A3-0B5683CD45A1}"/>
            </c:ext>
          </c:extLst>
        </c:ser>
        <c:ser>
          <c:idx val="2"/>
          <c:order val="2"/>
          <c:tx>
            <c:strRef>
              <c:f>'Figure 5.15'!$E$51</c:f>
              <c:strCache>
                <c:ptCount val="1"/>
                <c:pt idx="0">
                  <c:v>Weak</c:v>
                </c:pt>
              </c:strCache>
            </c:strRef>
          </c:tx>
          <c:spPr>
            <a:solidFill>
              <a:srgbClr val="9E712A"/>
            </a:solidFill>
            <a:ln w="3175">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E2BA-4DCB-8D00-565D95E9BB1A}"/>
                </c:ext>
              </c:extLst>
            </c:dLbl>
            <c:dLbl>
              <c:idx val="3"/>
              <c:delete val="1"/>
              <c:extLst>
                <c:ext xmlns:c15="http://schemas.microsoft.com/office/drawing/2012/chart" uri="{CE6537A1-D6FC-4f65-9D91-7224C49458BB}"/>
                <c:ext xmlns:c16="http://schemas.microsoft.com/office/drawing/2014/chart" uri="{C3380CC4-5D6E-409C-BE32-E72D297353CC}">
                  <c16:uniqueId val="{00000001-DE10-450B-B23A-8A6AD59CB3F4}"/>
                </c:ext>
              </c:extLst>
            </c:dLbl>
            <c:numFmt formatCode="0%" sourceLinked="0"/>
            <c:spPr>
              <a:noFill/>
              <a:ln>
                <a:noFill/>
              </a:ln>
              <a:effectLst/>
            </c:spPr>
            <c:txPr>
              <a:bodyPr rot="0" spcFirstLastPara="1" vertOverflow="ellipsis" vert="horz" wrap="square" anchor="ctr" anchorCtr="1"/>
              <a:lstStyle/>
              <a:p>
                <a:pPr>
                  <a:defRPr sz="800" b="1" i="0" u="none" strike="noStrike" kern="1200" baseline="0">
                    <a:solidFill>
                      <a:srgbClr val="FFFFFF"/>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5.15'!$B$54:$B$58</c:f>
              <c:strCache>
                <c:ptCount val="5"/>
                <c:pt idx="0">
                  <c:v>SY16</c:v>
                </c:pt>
                <c:pt idx="1">
                  <c:v>SY17</c:v>
                </c:pt>
                <c:pt idx="2">
                  <c:v>SY18</c:v>
                </c:pt>
                <c:pt idx="3">
                  <c:v>SY19</c:v>
                </c:pt>
                <c:pt idx="4">
                  <c:v>SY20</c:v>
                </c:pt>
              </c:strCache>
            </c:strRef>
          </c:cat>
          <c:val>
            <c:numRef>
              <c:f>'Figure 5.15'!$E$54:$E$58</c:f>
              <c:numCache>
                <c:formatCode>0%</c:formatCode>
                <c:ptCount val="5"/>
                <c:pt idx="0">
                  <c:v>0</c:v>
                </c:pt>
                <c:pt idx="1">
                  <c:v>0.25</c:v>
                </c:pt>
                <c:pt idx="2">
                  <c:v>0.25</c:v>
                </c:pt>
                <c:pt idx="3">
                  <c:v>0</c:v>
                </c:pt>
                <c:pt idx="4">
                  <c:v>0.25</c:v>
                </c:pt>
              </c:numCache>
            </c:numRef>
          </c:val>
          <c:extLst>
            <c:ext xmlns:c16="http://schemas.microsoft.com/office/drawing/2014/chart" uri="{C3380CC4-5D6E-409C-BE32-E72D297353CC}">
              <c16:uniqueId val="{00000006-C9CA-4D24-95A3-0B5683CD45A1}"/>
            </c:ext>
          </c:extLst>
        </c:ser>
        <c:ser>
          <c:idx val="3"/>
          <c:order val="3"/>
          <c:tx>
            <c:strRef>
              <c:f>'Figure 5.15'!$F$51</c:f>
              <c:strCache>
                <c:ptCount val="1"/>
                <c:pt idx="0">
                  <c:v>Unsatisfactory</c:v>
                </c:pt>
              </c:strCache>
            </c:strRef>
          </c:tx>
          <c:spPr>
            <a:solidFill>
              <a:srgbClr val="CD1F45"/>
            </a:solidFill>
            <a:ln w="3175">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C9CA-4D24-95A3-0B5683CD45A1}"/>
                </c:ext>
              </c:extLst>
            </c:dLbl>
            <c:dLbl>
              <c:idx val="1"/>
              <c:numFmt formatCode="0%" sourceLinked="0"/>
              <c:spPr>
                <a:noFill/>
                <a:ln>
                  <a:noFill/>
                </a:ln>
                <a:effectLst/>
              </c:spPr>
              <c:txPr>
                <a:bodyPr rot="0" spcFirstLastPara="1" vertOverflow="ellipsis" vert="horz" wrap="square" anchor="ctr" anchorCtr="1"/>
                <a:lstStyle/>
                <a:p>
                  <a:pPr>
                    <a:defRPr sz="800" b="1" i="0" u="none" strike="noStrike" kern="1200" baseline="0">
                      <a:solidFill>
                        <a:srgbClr val="FFFFFF"/>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3820504986335483"/>
                      <c:h val="0.10952618453865336"/>
                    </c:manualLayout>
                  </c15:layout>
                </c:ext>
                <c:ext xmlns:c16="http://schemas.microsoft.com/office/drawing/2014/chart" uri="{C3380CC4-5D6E-409C-BE32-E72D297353CC}">
                  <c16:uniqueId val="{0000000F-E2BA-4DCB-8D00-565D95E9BB1A}"/>
                </c:ext>
              </c:extLst>
            </c:dLbl>
            <c:dLbl>
              <c:idx val="2"/>
              <c:delete val="1"/>
              <c:extLst>
                <c:ext xmlns:c15="http://schemas.microsoft.com/office/drawing/2012/chart" uri="{CE6537A1-D6FC-4f65-9D91-7224C49458BB}"/>
                <c:ext xmlns:c16="http://schemas.microsoft.com/office/drawing/2014/chart" uri="{C3380CC4-5D6E-409C-BE32-E72D297353CC}">
                  <c16:uniqueId val="{00000008-C9CA-4D24-95A3-0B5683CD45A1}"/>
                </c:ext>
              </c:extLst>
            </c:dLbl>
            <c:dLbl>
              <c:idx val="3"/>
              <c:delete val="1"/>
              <c:extLst>
                <c:ext xmlns:c15="http://schemas.microsoft.com/office/drawing/2012/chart" uri="{CE6537A1-D6FC-4f65-9D91-7224C49458BB}"/>
                <c:ext xmlns:c16="http://schemas.microsoft.com/office/drawing/2014/chart" uri="{C3380CC4-5D6E-409C-BE32-E72D297353CC}">
                  <c16:uniqueId val="{0000000E-E2BA-4DCB-8D00-565D95E9BB1A}"/>
                </c:ext>
              </c:extLst>
            </c:dLbl>
            <c:dLbl>
              <c:idx val="4"/>
              <c:delete val="1"/>
              <c:extLst>
                <c:ext xmlns:c15="http://schemas.microsoft.com/office/drawing/2012/chart" uri="{CE6537A1-D6FC-4f65-9D91-7224C49458BB}"/>
                <c:ext xmlns:c16="http://schemas.microsoft.com/office/drawing/2014/chart" uri="{C3380CC4-5D6E-409C-BE32-E72D297353CC}">
                  <c16:uniqueId val="{00000009-C9CA-4D24-95A3-0B5683CD45A1}"/>
                </c:ext>
              </c:extLst>
            </c:dLbl>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5.15'!$B$54:$B$58</c:f>
              <c:strCache>
                <c:ptCount val="5"/>
                <c:pt idx="0">
                  <c:v>SY16</c:v>
                </c:pt>
                <c:pt idx="1">
                  <c:v>SY17</c:v>
                </c:pt>
                <c:pt idx="2">
                  <c:v>SY18</c:v>
                </c:pt>
                <c:pt idx="3">
                  <c:v>SY19</c:v>
                </c:pt>
                <c:pt idx="4">
                  <c:v>SY20</c:v>
                </c:pt>
              </c:strCache>
            </c:strRef>
          </c:cat>
          <c:val>
            <c:numRef>
              <c:f>'Figure 5.15'!$F$54:$F$58</c:f>
              <c:numCache>
                <c:formatCode>0%</c:formatCode>
                <c:ptCount val="5"/>
                <c:pt idx="0">
                  <c:v>0</c:v>
                </c:pt>
                <c:pt idx="1">
                  <c:v>0.25</c:v>
                </c:pt>
                <c:pt idx="2">
                  <c:v>0</c:v>
                </c:pt>
                <c:pt idx="3">
                  <c:v>0</c:v>
                </c:pt>
                <c:pt idx="4">
                  <c:v>0</c:v>
                </c:pt>
              </c:numCache>
            </c:numRef>
          </c:val>
          <c:extLst>
            <c:ext xmlns:c16="http://schemas.microsoft.com/office/drawing/2014/chart" uri="{C3380CC4-5D6E-409C-BE32-E72D297353CC}">
              <c16:uniqueId val="{0000000A-C9CA-4D24-95A3-0B5683CD45A1}"/>
            </c:ext>
          </c:extLst>
        </c:ser>
        <c:dLbls>
          <c:dLblPos val="ctr"/>
          <c:showLegendKey val="0"/>
          <c:showVal val="1"/>
          <c:showCatName val="0"/>
          <c:showSerName val="0"/>
          <c:showPercent val="0"/>
          <c:showBubbleSize val="0"/>
        </c:dLbls>
        <c:gapWidth val="45"/>
        <c:overlap val="100"/>
        <c:axId val="597321440"/>
        <c:axId val="597314784"/>
      </c:barChart>
      <c:catAx>
        <c:axId val="597321440"/>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97314784"/>
        <c:crosses val="autoZero"/>
        <c:auto val="1"/>
        <c:lblAlgn val="ctr"/>
        <c:lblOffset val="100"/>
        <c:noMultiLvlLbl val="0"/>
      </c:catAx>
      <c:valAx>
        <c:axId val="597314784"/>
        <c:scaling>
          <c:orientation val="minMax"/>
        </c:scaling>
        <c:delete val="0"/>
        <c:axPos val="l"/>
        <c:majorGridlines>
          <c:spPr>
            <a:ln w="635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b="0"/>
                  <a:t>Percentage of audits</a:t>
                </a:r>
              </a:p>
            </c:rich>
          </c:tx>
          <c:layout>
            <c:manualLayout>
              <c:xMode val="edge"/>
              <c:yMode val="edge"/>
              <c:x val="1.2450980392156863E-2"/>
              <c:y val="3.364222222222219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97321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a) England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470167591987505"/>
          <c:y val="0.13405620119320885"/>
          <c:w val="0.86598243115607898"/>
          <c:h val="0.69189700374531837"/>
        </c:manualLayout>
      </c:layout>
      <c:barChart>
        <c:barDir val="col"/>
        <c:grouping val="clustered"/>
        <c:varyColors val="0"/>
        <c:ser>
          <c:idx val="0"/>
          <c:order val="0"/>
          <c:tx>
            <c:strRef>
              <c:f>'Figure 6.1'!$B$35</c:f>
              <c:strCache>
                <c:ptCount val="1"/>
                <c:pt idx="0">
                  <c:v>England</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2-C03C-4287-B604-23AB70A5BC6C}"/>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C03C-4287-B604-23AB70A5BC6C}"/>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4-C03C-4287-B604-23AB70A5BC6C}"/>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5-C03C-4287-B604-23AB70A5BC6C}"/>
              </c:ext>
            </c:extLst>
          </c:dPt>
          <c:dLbls>
            <c:dLbl>
              <c:idx val="0"/>
              <c:layout>
                <c:manualLayout>
                  <c:x val="-3.318122224991709E-3"/>
                  <c:y val="3.2201688123718411E-3"/>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3C-4287-B604-23AB70A5BC6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6.1'!$C$34:$F$34</c:f>
              <c:strCache>
                <c:ptCount val="4"/>
                <c:pt idx="0">
                  <c:v>Good</c:v>
                </c:pt>
                <c:pt idx="1">
                  <c:v>Satisfactory</c:v>
                </c:pt>
                <c:pt idx="2">
                  <c:v>Weak</c:v>
                </c:pt>
                <c:pt idx="3">
                  <c:v>Unsatisfactory</c:v>
                </c:pt>
              </c:strCache>
            </c:strRef>
          </c:cat>
          <c:val>
            <c:numRef>
              <c:f>'Figure 6.1'!$C$35:$F$35</c:f>
              <c:numCache>
                <c:formatCode>General</c:formatCode>
                <c:ptCount val="4"/>
                <c:pt idx="0">
                  <c:v>0</c:v>
                </c:pt>
                <c:pt idx="1">
                  <c:v>8</c:v>
                </c:pt>
                <c:pt idx="2">
                  <c:v>17</c:v>
                </c:pt>
                <c:pt idx="3">
                  <c:v>10</c:v>
                </c:pt>
              </c:numCache>
            </c:numRef>
          </c:val>
          <c:extLst>
            <c:ext xmlns:c16="http://schemas.microsoft.com/office/drawing/2014/chart" uri="{C3380CC4-5D6E-409C-BE32-E72D297353CC}">
              <c16:uniqueId val="{00000000-C03C-4287-B604-23AB70A5BC6C}"/>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1206025082913865E-3"/>
              <c:y val="0.2454288037881610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b) Scotland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2269201770944939"/>
          <c:y val="0.13111127164150352"/>
          <c:w val="0.84199497740968132"/>
          <c:h val="0.72378663490578088"/>
        </c:manualLayout>
      </c:layout>
      <c:barChart>
        <c:barDir val="col"/>
        <c:grouping val="clustered"/>
        <c:varyColors val="0"/>
        <c:ser>
          <c:idx val="0"/>
          <c:order val="0"/>
          <c:tx>
            <c:strRef>
              <c:f>'Figure 6.1'!$B$36</c:f>
              <c:strCache>
                <c:ptCount val="1"/>
                <c:pt idx="0">
                  <c:v>Scotland</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8B1D-43D7-8909-B20A4AF18742}"/>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8B1D-43D7-8909-B20A4AF18742}"/>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8B1D-43D7-8909-B20A4AF18742}"/>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8B1D-43D7-8909-B20A4AF18742}"/>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8B1D-43D7-8909-B20A4AF1874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6.1'!$C$34:$F$34</c:f>
              <c:strCache>
                <c:ptCount val="4"/>
                <c:pt idx="0">
                  <c:v>Good</c:v>
                </c:pt>
                <c:pt idx="1">
                  <c:v>Satisfactory</c:v>
                </c:pt>
                <c:pt idx="2">
                  <c:v>Weak</c:v>
                </c:pt>
                <c:pt idx="3">
                  <c:v>Unsatisfactory</c:v>
                </c:pt>
              </c:strCache>
            </c:strRef>
          </c:cat>
          <c:val>
            <c:numRef>
              <c:f>'Figure 6.1'!$C$36:$F$36</c:f>
              <c:numCache>
                <c:formatCode>General</c:formatCode>
                <c:ptCount val="4"/>
                <c:pt idx="0">
                  <c:v>0</c:v>
                </c:pt>
                <c:pt idx="1">
                  <c:v>2</c:v>
                </c:pt>
                <c:pt idx="2">
                  <c:v>3</c:v>
                </c:pt>
                <c:pt idx="3">
                  <c:v>1</c:v>
                </c:pt>
              </c:numCache>
            </c:numRef>
          </c:val>
          <c:extLst>
            <c:ext xmlns:c16="http://schemas.microsoft.com/office/drawing/2014/chart" uri="{C3380CC4-5D6E-409C-BE32-E72D297353CC}">
              <c16:uniqueId val="{00000008-8B1D-43D7-8909-B20A4AF18742}"/>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max val="4"/>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2.94015228294483E-3"/>
              <c:y val="0.2028099239888591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2.6'!$C$36</c:f>
              <c:strCache>
                <c:ptCount val="1"/>
                <c:pt idx="0">
                  <c:v>Capacity change (MW)</c:v>
                </c:pt>
              </c:strCache>
            </c:strRef>
          </c:tx>
          <c:spPr>
            <a:solidFill>
              <a:srgbClr val="45286F"/>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2.6'!$B$37:$B$40</c:f>
              <c:strCache>
                <c:ptCount val="4"/>
                <c:pt idx="0">
                  <c:v>England</c:v>
                </c:pt>
                <c:pt idx="1">
                  <c:v>Scotland</c:v>
                </c:pt>
                <c:pt idx="2">
                  <c:v>Wales</c:v>
                </c:pt>
                <c:pt idx="3">
                  <c:v>Northern Ireland</c:v>
                </c:pt>
              </c:strCache>
            </c:strRef>
          </c:cat>
          <c:val>
            <c:numRef>
              <c:f>'Figure 2.6'!$C$37:$C$40</c:f>
              <c:numCache>
                <c:formatCode>0.0</c:formatCode>
                <c:ptCount val="4"/>
                <c:pt idx="0">
                  <c:v>10.922444999967411</c:v>
                </c:pt>
                <c:pt idx="1">
                  <c:v>8.1789199999966513</c:v>
                </c:pt>
                <c:pt idx="2">
                  <c:v>-2.4522999999985586</c:v>
                </c:pt>
                <c:pt idx="3">
                  <c:v>2.2113549999298812</c:v>
                </c:pt>
              </c:numCache>
            </c:numRef>
          </c:val>
          <c:extLst>
            <c:ext xmlns:c16="http://schemas.microsoft.com/office/drawing/2014/chart" uri="{C3380CC4-5D6E-409C-BE32-E72D297353CC}">
              <c16:uniqueId val="{00000000-A1D4-451F-B651-BE8CA558493E}"/>
            </c:ext>
          </c:extLst>
        </c:ser>
        <c:ser>
          <c:idx val="1"/>
          <c:order val="1"/>
          <c:tx>
            <c:strRef>
              <c:f>'Figure 2.6'!$D$36</c:f>
              <c:strCache>
                <c:ptCount val="1"/>
                <c:pt idx="0">
                  <c:v>Stations change</c:v>
                </c:pt>
              </c:strCache>
            </c:strRef>
          </c:tx>
          <c:spPr>
            <a:solidFill>
              <a:srgbClr val="A1ABB2"/>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2.6'!$B$37:$B$40</c:f>
              <c:strCache>
                <c:ptCount val="4"/>
                <c:pt idx="0">
                  <c:v>England</c:v>
                </c:pt>
                <c:pt idx="1">
                  <c:v>Scotland</c:v>
                </c:pt>
                <c:pt idx="2">
                  <c:v>Wales</c:v>
                </c:pt>
                <c:pt idx="3">
                  <c:v>Northern Ireland</c:v>
                </c:pt>
              </c:strCache>
            </c:strRef>
          </c:cat>
          <c:val>
            <c:numRef>
              <c:f>'Figure 2.6'!$D$37:$D$40</c:f>
              <c:numCache>
                <c:formatCode>General</c:formatCode>
                <c:ptCount val="4"/>
                <c:pt idx="0">
                  <c:v>2</c:v>
                </c:pt>
                <c:pt idx="1">
                  <c:v>-1</c:v>
                </c:pt>
                <c:pt idx="2">
                  <c:v>1</c:v>
                </c:pt>
                <c:pt idx="3">
                  <c:v>8</c:v>
                </c:pt>
              </c:numCache>
            </c:numRef>
          </c:val>
          <c:extLst>
            <c:ext xmlns:c16="http://schemas.microsoft.com/office/drawing/2014/chart" uri="{C3380CC4-5D6E-409C-BE32-E72D297353CC}">
              <c16:uniqueId val="{00000001-A1D4-451F-B651-BE8CA558493E}"/>
            </c:ext>
          </c:extLst>
        </c:ser>
        <c:dLbls>
          <c:showLegendKey val="0"/>
          <c:showVal val="0"/>
          <c:showCatName val="0"/>
          <c:showSerName val="0"/>
          <c:showPercent val="0"/>
          <c:showBubbleSize val="0"/>
        </c:dLbls>
        <c:gapWidth val="108"/>
        <c:axId val="1854482592"/>
        <c:axId val="1854483008"/>
      </c:barChart>
      <c:catAx>
        <c:axId val="1854482592"/>
        <c:scaling>
          <c:orientation val="minMax"/>
        </c:scaling>
        <c:delete val="0"/>
        <c:axPos val="b"/>
        <c:numFmt formatCode="General" sourceLinked="1"/>
        <c:majorTickMark val="out"/>
        <c:minorTickMark val="none"/>
        <c:tickLblPos val="high"/>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854483008"/>
        <c:crosses val="autoZero"/>
        <c:auto val="1"/>
        <c:lblAlgn val="ctr"/>
        <c:lblOffset val="100"/>
        <c:noMultiLvlLbl val="0"/>
      </c:catAx>
      <c:valAx>
        <c:axId val="1854483008"/>
        <c:scaling>
          <c:orientation val="minMax"/>
        </c:scaling>
        <c:delete val="0"/>
        <c:axPos val="l"/>
        <c:majorGridlines>
          <c:spPr>
            <a:ln w="9525" cap="flat" cmpd="sng" algn="ctr">
              <a:solidFill>
                <a:srgbClr val="A1ABB2"/>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Change in Capacity (MW) / Number of stations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85448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c) Wales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2984901586476044"/>
          <c:y val="0.12913674513384091"/>
          <c:w val="0.83574909919760132"/>
          <c:h val="0.72178162087783215"/>
        </c:manualLayout>
      </c:layout>
      <c:barChart>
        <c:barDir val="col"/>
        <c:grouping val="clustered"/>
        <c:varyColors val="0"/>
        <c:ser>
          <c:idx val="0"/>
          <c:order val="0"/>
          <c:tx>
            <c:strRef>
              <c:f>'Figure 6.1'!$B$37</c:f>
              <c:strCache>
                <c:ptCount val="1"/>
                <c:pt idx="0">
                  <c:v>Wales</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08AD-488A-942D-5C685C866ECF}"/>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08AD-488A-942D-5C685C866ECF}"/>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08AD-488A-942D-5C685C866ECF}"/>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08AD-488A-942D-5C685C866ECF}"/>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3-08AD-488A-942D-5C685C866EC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6.1'!$C$34:$F$34</c:f>
              <c:strCache>
                <c:ptCount val="4"/>
                <c:pt idx="0">
                  <c:v>Good</c:v>
                </c:pt>
                <c:pt idx="1">
                  <c:v>Satisfactory</c:v>
                </c:pt>
                <c:pt idx="2">
                  <c:v>Weak</c:v>
                </c:pt>
                <c:pt idx="3">
                  <c:v>Unsatisfactory</c:v>
                </c:pt>
              </c:strCache>
            </c:strRef>
          </c:cat>
          <c:val>
            <c:numRef>
              <c:f>'Figure 6.1'!$C$37:$F$37</c:f>
              <c:numCache>
                <c:formatCode>General</c:formatCode>
                <c:ptCount val="4"/>
                <c:pt idx="0">
                  <c:v>0</c:v>
                </c:pt>
                <c:pt idx="1">
                  <c:v>0</c:v>
                </c:pt>
                <c:pt idx="2">
                  <c:v>4</c:v>
                </c:pt>
                <c:pt idx="3">
                  <c:v>1</c:v>
                </c:pt>
              </c:numCache>
            </c:numRef>
          </c:val>
          <c:extLst>
            <c:ext xmlns:c16="http://schemas.microsoft.com/office/drawing/2014/chart" uri="{C3380CC4-5D6E-409C-BE32-E72D297353CC}">
              <c16:uniqueId val="{00000008-08AD-488A-942D-5C685C866ECF}"/>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038209404661818E-3"/>
              <c:y val="0.279582875856555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d) Northern Ireland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4072266319607413"/>
          <c:y val="0.12759940244950707"/>
          <c:w val="0.82604471631069865"/>
          <c:h val="0.75101823241414589"/>
        </c:manualLayout>
      </c:layout>
      <c:barChart>
        <c:barDir val="col"/>
        <c:grouping val="clustered"/>
        <c:varyColors val="0"/>
        <c:ser>
          <c:idx val="0"/>
          <c:order val="0"/>
          <c:tx>
            <c:strRef>
              <c:f>'Figure 6.1'!$B$38</c:f>
              <c:strCache>
                <c:ptCount val="1"/>
                <c:pt idx="0">
                  <c:v>Northern Ireland</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49B5-4261-830A-9FB32C4BDD13}"/>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49B5-4261-830A-9FB32C4BDD13}"/>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49B5-4261-830A-9FB32C4BDD13}"/>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49B5-4261-830A-9FB32C4BDD13}"/>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49B5-4261-830A-9FB32C4BDD1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6.1'!$C$34:$F$34</c:f>
              <c:strCache>
                <c:ptCount val="4"/>
                <c:pt idx="0">
                  <c:v>Good</c:v>
                </c:pt>
                <c:pt idx="1">
                  <c:v>Satisfactory</c:v>
                </c:pt>
                <c:pt idx="2">
                  <c:v>Weak</c:v>
                </c:pt>
                <c:pt idx="3">
                  <c:v>Unsatisfactory</c:v>
                </c:pt>
              </c:strCache>
            </c:strRef>
          </c:cat>
          <c:val>
            <c:numRef>
              <c:f>'Figure 6.1'!$C$38:$F$38</c:f>
              <c:numCache>
                <c:formatCode>General</c:formatCode>
                <c:ptCount val="4"/>
                <c:pt idx="0">
                  <c:v>0</c:v>
                </c:pt>
                <c:pt idx="1">
                  <c:v>4</c:v>
                </c:pt>
                <c:pt idx="2">
                  <c:v>12</c:v>
                </c:pt>
                <c:pt idx="3">
                  <c:v>4</c:v>
                </c:pt>
              </c:numCache>
            </c:numRef>
          </c:val>
          <c:extLst>
            <c:ext xmlns:c16="http://schemas.microsoft.com/office/drawing/2014/chart" uri="{C3380CC4-5D6E-409C-BE32-E72D297353CC}">
              <c16:uniqueId val="{00000008-49B5-4261-830A-9FB32C4BDD13}"/>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1249992310533386E-3"/>
              <c:y val="0.3212267305752490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e) UK combined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4499362235518923"/>
          <c:y val="0.12732981518002603"/>
          <c:w val="0.82076514090134112"/>
          <c:h val="0.73570478692307095"/>
        </c:manualLayout>
      </c:layout>
      <c:barChart>
        <c:barDir val="col"/>
        <c:grouping val="clustered"/>
        <c:varyColors val="0"/>
        <c:ser>
          <c:idx val="0"/>
          <c:order val="0"/>
          <c:tx>
            <c:strRef>
              <c:f>'Figure 6.1'!$B$39</c:f>
              <c:strCache>
                <c:ptCount val="1"/>
                <c:pt idx="0">
                  <c:v>UK</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C308-455A-9C67-CA6B2D0D3346}"/>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C308-455A-9C67-CA6B2D0D3346}"/>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C308-455A-9C67-CA6B2D0D3346}"/>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C308-455A-9C67-CA6B2D0D3346}"/>
              </c:ext>
            </c:extLst>
          </c:dPt>
          <c:dLbls>
            <c:dLbl>
              <c:idx val="0"/>
              <c:layout>
                <c:manualLayout>
                  <c:x val="0"/>
                  <c:y val="1.5757101061991755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08-455A-9C67-CA6B2D0D334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6.1'!$C$34:$F$34</c:f>
              <c:strCache>
                <c:ptCount val="4"/>
                <c:pt idx="0">
                  <c:v>Good</c:v>
                </c:pt>
                <c:pt idx="1">
                  <c:v>Satisfactory</c:v>
                </c:pt>
                <c:pt idx="2">
                  <c:v>Weak</c:v>
                </c:pt>
                <c:pt idx="3">
                  <c:v>Unsatisfactory</c:v>
                </c:pt>
              </c:strCache>
            </c:strRef>
          </c:cat>
          <c:val>
            <c:numRef>
              <c:f>'Figure 6.1'!$C$39:$F$39</c:f>
              <c:numCache>
                <c:formatCode>General</c:formatCode>
                <c:ptCount val="4"/>
                <c:pt idx="0">
                  <c:v>0</c:v>
                </c:pt>
                <c:pt idx="1">
                  <c:v>14</c:v>
                </c:pt>
                <c:pt idx="2">
                  <c:v>36</c:v>
                </c:pt>
                <c:pt idx="3">
                  <c:v>16</c:v>
                </c:pt>
              </c:numCache>
            </c:numRef>
          </c:val>
          <c:extLst>
            <c:ext xmlns:c16="http://schemas.microsoft.com/office/drawing/2014/chart" uri="{C3380CC4-5D6E-409C-BE32-E72D297353CC}">
              <c16:uniqueId val="{00000008-C308-455A-9C67-CA6B2D0D3346}"/>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1225597318630914E-3"/>
              <c:y val="0.2973659991185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a) Fuelled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0"/>
          <c:order val="0"/>
          <c:tx>
            <c:strRef>
              <c:f>'Figure 6.2'!$B$33</c:f>
              <c:strCache>
                <c:ptCount val="1"/>
                <c:pt idx="0">
                  <c:v>Fuelled</c:v>
                </c:pt>
              </c:strCache>
            </c:strRef>
          </c:tx>
          <c:spPr>
            <a:solidFill>
              <a:srgbClr val="079448"/>
            </a:solidFill>
            <a:ln w="3175">
              <a:solidFill>
                <a:sysClr val="windowText" lastClr="000000"/>
              </a:solidFill>
            </a:ln>
            <a:effectLst/>
          </c:spPr>
          <c:invertIfNegative val="0"/>
          <c:dPt>
            <c:idx val="1"/>
            <c:invertIfNegative val="0"/>
            <c:bubble3D val="0"/>
            <c:spPr>
              <a:solidFill>
                <a:srgbClr val="4472C4"/>
              </a:solidFill>
              <a:ln w="3175">
                <a:solidFill>
                  <a:sysClr val="windowText" lastClr="000000"/>
                </a:solidFill>
              </a:ln>
              <a:effectLst/>
            </c:spPr>
            <c:extLst>
              <c:ext xmlns:c16="http://schemas.microsoft.com/office/drawing/2014/chart" uri="{C3380CC4-5D6E-409C-BE32-E72D297353CC}">
                <c16:uniqueId val="{00000001-87DE-4B17-A5C4-F6BFE6E70611}"/>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C38C-4CC7-BFDC-31F9361950F7}"/>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2-C38C-4CC7-BFDC-31F9361950F7}"/>
              </c:ext>
            </c:extLst>
          </c:dPt>
          <c:dLbls>
            <c:dLbl>
              <c:idx val="0"/>
              <c:delete val="1"/>
              <c:extLst>
                <c:ext xmlns:c15="http://schemas.microsoft.com/office/drawing/2012/chart" uri="{CE6537A1-D6FC-4f65-9D91-7224C49458BB}">
                  <c15:layout>
                    <c:manualLayout>
                      <c:w val="3.2937565140141421E-2"/>
                      <c:h val="0.12162993144509573"/>
                    </c:manualLayout>
                  </c15:layout>
                </c:ext>
                <c:ext xmlns:c16="http://schemas.microsoft.com/office/drawing/2014/chart" uri="{C3380CC4-5D6E-409C-BE32-E72D297353CC}">
                  <c16:uniqueId val="{00000000-87DE-4B17-A5C4-F6BFE6E7061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6.2'!$C$32:$F$32</c:f>
              <c:strCache>
                <c:ptCount val="4"/>
                <c:pt idx="0">
                  <c:v>Good</c:v>
                </c:pt>
                <c:pt idx="1">
                  <c:v>Satisfactory</c:v>
                </c:pt>
                <c:pt idx="2">
                  <c:v>Weak</c:v>
                </c:pt>
                <c:pt idx="3">
                  <c:v>Unsatisfactory</c:v>
                </c:pt>
              </c:strCache>
            </c:strRef>
          </c:cat>
          <c:val>
            <c:numRef>
              <c:f>'Figure 6.2'!$C$33:$F$33</c:f>
              <c:numCache>
                <c:formatCode>General</c:formatCode>
                <c:ptCount val="4"/>
                <c:pt idx="0">
                  <c:v>0</c:v>
                </c:pt>
                <c:pt idx="1">
                  <c:v>3</c:v>
                </c:pt>
                <c:pt idx="2">
                  <c:v>3</c:v>
                </c:pt>
                <c:pt idx="3">
                  <c:v>4</c:v>
                </c:pt>
              </c:numCache>
            </c:numRef>
          </c:val>
          <c:extLst>
            <c:ext xmlns:c16="http://schemas.microsoft.com/office/drawing/2014/chart" uri="{C3380CC4-5D6E-409C-BE32-E72D297353CC}">
              <c16:uniqueId val="{00000005-87DE-4B17-A5C4-F6BFE6E70611}"/>
            </c:ext>
          </c:extLst>
        </c:ser>
        <c:dLbls>
          <c:dLblPos val="ctr"/>
          <c:showLegendKey val="0"/>
          <c:showVal val="1"/>
          <c:showCatName val="0"/>
          <c:showSerName val="0"/>
          <c:showPercent val="0"/>
          <c:showBubbleSize val="0"/>
        </c:dLbls>
        <c:gapWidth val="50"/>
        <c:overlap val="100"/>
        <c:axId val="1262802992"/>
        <c:axId val="1262811312"/>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b) Onshore wind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3"/>
          <c:order val="0"/>
          <c:tx>
            <c:strRef>
              <c:f>'Figure 6.2'!$B$34</c:f>
              <c:strCache>
                <c:ptCount val="1"/>
                <c:pt idx="0">
                  <c:v>Onshore wind</c:v>
                </c:pt>
              </c:strCache>
            </c:strRef>
          </c:tx>
          <c:spPr>
            <a:solidFill>
              <a:srgbClr val="CD1F45"/>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3331-4A1B-8462-3ED14774EFA1}"/>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3331-4A1B-8462-3ED14774EFA1}"/>
              </c:ext>
            </c:extLst>
          </c:dPt>
          <c:dLbls>
            <c:dLbl>
              <c:idx val="0"/>
              <c:delete val="1"/>
              <c:extLst>
                <c:ext xmlns:c15="http://schemas.microsoft.com/office/drawing/2012/chart" uri="{CE6537A1-D6FC-4f65-9D91-7224C49458BB}"/>
                <c:ext xmlns:c16="http://schemas.microsoft.com/office/drawing/2014/chart" uri="{C3380CC4-5D6E-409C-BE32-E72D297353CC}">
                  <c16:uniqueId val="{0000000D-87BE-4456-A2ED-48098E58060B}"/>
                </c:ext>
              </c:extLst>
            </c:dLbl>
            <c:dLbl>
              <c:idx val="3"/>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E-4456-A2ED-48098E58060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6.2'!$C$32:$F$32</c:f>
              <c:strCache>
                <c:ptCount val="4"/>
                <c:pt idx="0">
                  <c:v>Good</c:v>
                </c:pt>
                <c:pt idx="1">
                  <c:v>Satisfactory</c:v>
                </c:pt>
                <c:pt idx="2">
                  <c:v>Weak</c:v>
                </c:pt>
                <c:pt idx="3">
                  <c:v>Unsatisfactory</c:v>
                </c:pt>
              </c:strCache>
            </c:strRef>
          </c:cat>
          <c:val>
            <c:numRef>
              <c:f>'Figure 6.2'!$C$34:$F$34</c:f>
              <c:numCache>
                <c:formatCode>General</c:formatCode>
                <c:ptCount val="4"/>
                <c:pt idx="0">
                  <c:v>0</c:v>
                </c:pt>
                <c:pt idx="1">
                  <c:v>3</c:v>
                </c:pt>
                <c:pt idx="2">
                  <c:v>16</c:v>
                </c:pt>
                <c:pt idx="3">
                  <c:v>3</c:v>
                </c:pt>
              </c:numCache>
            </c:numRef>
          </c:val>
          <c:extLst>
            <c:ext xmlns:c16="http://schemas.microsoft.com/office/drawing/2014/chart" uri="{C3380CC4-5D6E-409C-BE32-E72D297353CC}">
              <c16:uniqueId val="{00000013-87BE-4456-A2ED-48098E58060B}"/>
            </c:ext>
          </c:extLst>
        </c:ser>
        <c:dLbls>
          <c:dLblPos val="ctr"/>
          <c:showLegendKey val="0"/>
          <c:showVal val="1"/>
          <c:showCatName val="0"/>
          <c:showSerName val="0"/>
          <c:showPercent val="0"/>
          <c:showBubbleSize val="0"/>
        </c:dLbls>
        <c:gapWidth val="50"/>
        <c:overlap val="100"/>
        <c:axId val="1262802992"/>
        <c:axId val="1262811312"/>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c) Solar</a:t>
            </a:r>
            <a:r>
              <a:rPr lang="en-US" sz="1000" b="1" baseline="0"/>
              <a:t> PV</a:t>
            </a:r>
            <a:endParaRPr lang="en-US"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4"/>
          <c:order val="0"/>
          <c:tx>
            <c:strRef>
              <c:f>'Figure 6.2'!$B$35</c:f>
              <c:strCache>
                <c:ptCount val="1"/>
                <c:pt idx="0">
                  <c:v>Solar PV</c:v>
                </c:pt>
              </c:strCache>
            </c:strRef>
          </c:tx>
          <c:spPr>
            <a:solidFill>
              <a:srgbClr val="109DC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4-1E95-4246-8DEB-931B7E9AAB41}"/>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1E95-4246-8DEB-931B7E9AAB41}"/>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1E95-4246-8DEB-931B7E9AAB41}"/>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3-1E95-4246-8DEB-931B7E9AAB41}"/>
              </c:ext>
            </c:extLst>
          </c:dPt>
          <c:dLbls>
            <c:dLbl>
              <c:idx val="0"/>
              <c:delete val="1"/>
              <c:extLst>
                <c:ext xmlns:c15="http://schemas.microsoft.com/office/drawing/2012/chart" uri="{CE6537A1-D6FC-4f65-9D91-7224C49458BB}"/>
                <c:ext xmlns:c16="http://schemas.microsoft.com/office/drawing/2014/chart" uri="{C3380CC4-5D6E-409C-BE32-E72D297353CC}">
                  <c16:uniqueId val="{00000004-1E95-4246-8DEB-931B7E9AAB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6.2'!$C$32:$F$32</c:f>
              <c:strCache>
                <c:ptCount val="4"/>
                <c:pt idx="0">
                  <c:v>Good</c:v>
                </c:pt>
                <c:pt idx="1">
                  <c:v>Satisfactory</c:v>
                </c:pt>
                <c:pt idx="2">
                  <c:v>Weak</c:v>
                </c:pt>
                <c:pt idx="3">
                  <c:v>Unsatisfactory</c:v>
                </c:pt>
              </c:strCache>
            </c:strRef>
          </c:cat>
          <c:val>
            <c:numRef>
              <c:f>'Figure 6.2'!$C$35:$F$35</c:f>
              <c:numCache>
                <c:formatCode>General</c:formatCode>
                <c:ptCount val="4"/>
                <c:pt idx="0">
                  <c:v>0</c:v>
                </c:pt>
                <c:pt idx="1">
                  <c:v>6</c:v>
                </c:pt>
                <c:pt idx="2">
                  <c:v>16</c:v>
                </c:pt>
                <c:pt idx="3">
                  <c:v>9</c:v>
                </c:pt>
              </c:numCache>
            </c:numRef>
          </c:val>
          <c:extLst>
            <c:ext xmlns:c16="http://schemas.microsoft.com/office/drawing/2014/chart" uri="{C3380CC4-5D6E-409C-BE32-E72D297353CC}">
              <c16:uniqueId val="{00000015-699D-4B5F-A98C-F6F93B40E5A9}"/>
            </c:ext>
          </c:extLst>
        </c:ser>
        <c:dLbls>
          <c:dLblPos val="ctr"/>
          <c:showLegendKey val="0"/>
          <c:showVal val="1"/>
          <c:showCatName val="0"/>
          <c:showSerName val="0"/>
          <c:showPercent val="0"/>
          <c:showBubbleSize val="0"/>
        </c:dLbls>
        <c:gapWidth val="50"/>
        <c:overlap val="100"/>
        <c:axId val="1262802992"/>
        <c:axId val="1262811312"/>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d) Sewage gas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5"/>
          <c:order val="0"/>
          <c:tx>
            <c:strRef>
              <c:f>'Figure 6.2'!$B$36</c:f>
              <c:strCache>
                <c:ptCount val="1"/>
                <c:pt idx="0">
                  <c:v>Sewage gas</c:v>
                </c:pt>
              </c:strCache>
            </c:strRef>
          </c:tx>
          <c:spPr>
            <a:solidFill>
              <a:srgbClr val="2363AF"/>
            </a:solidFill>
            <a:ln w="3175">
              <a:solidFill>
                <a:sysClr val="windowText" lastClr="000000"/>
              </a:solidFill>
            </a:ln>
            <a:effectLst/>
          </c:spPr>
          <c:invertIfNegative val="0"/>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9BDA-4C38-98E6-46D84730AE6F}"/>
              </c:ext>
            </c:extLst>
          </c:dPt>
          <c:dLbls>
            <c:dLbl>
              <c:idx val="0"/>
              <c:delete val="1"/>
              <c:extLst>
                <c:ext xmlns:c15="http://schemas.microsoft.com/office/drawing/2012/chart" uri="{CE6537A1-D6FC-4f65-9D91-7224C49458BB}"/>
                <c:ext xmlns:c16="http://schemas.microsoft.com/office/drawing/2014/chart" uri="{C3380CC4-5D6E-409C-BE32-E72D297353CC}">
                  <c16:uniqueId val="{00000003-9BDA-4C38-98E6-46D84730AE6F}"/>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4-9BDA-4C38-98E6-46D84730AE6F}"/>
                </c:ext>
              </c:extLst>
            </c:dLbl>
            <c:dLbl>
              <c:idx val="3"/>
              <c:delete val="1"/>
              <c:extLst>
                <c:ext xmlns:c15="http://schemas.microsoft.com/office/drawing/2012/chart" uri="{CE6537A1-D6FC-4f65-9D91-7224C49458BB}"/>
                <c:ext xmlns:c16="http://schemas.microsoft.com/office/drawing/2014/chart" uri="{C3380CC4-5D6E-409C-BE32-E72D297353CC}">
                  <c16:uniqueId val="{00000001-9BDA-4C38-98E6-46D84730AE6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6.2'!$C$32:$F$32</c:f>
              <c:strCache>
                <c:ptCount val="4"/>
                <c:pt idx="0">
                  <c:v>Good</c:v>
                </c:pt>
                <c:pt idx="1">
                  <c:v>Satisfactory</c:v>
                </c:pt>
                <c:pt idx="2">
                  <c:v>Weak</c:v>
                </c:pt>
                <c:pt idx="3">
                  <c:v>Unsatisfactory</c:v>
                </c:pt>
              </c:strCache>
            </c:strRef>
          </c:cat>
          <c:val>
            <c:numRef>
              <c:f>'Figure 6.2'!$C$36:$F$36</c:f>
              <c:numCache>
                <c:formatCode>General</c:formatCode>
                <c:ptCount val="4"/>
                <c:pt idx="0">
                  <c:v>0</c:v>
                </c:pt>
                <c:pt idx="1">
                  <c:v>2</c:v>
                </c:pt>
                <c:pt idx="2">
                  <c:v>1</c:v>
                </c:pt>
                <c:pt idx="3">
                  <c:v>0</c:v>
                </c:pt>
              </c:numCache>
            </c:numRef>
          </c:val>
          <c:extLst>
            <c:ext xmlns:c16="http://schemas.microsoft.com/office/drawing/2014/chart" uri="{C3380CC4-5D6E-409C-BE32-E72D297353CC}">
              <c16:uniqueId val="{00000016-0801-438E-B41C-72A339FE7E4C}"/>
            </c:ext>
          </c:extLst>
        </c:ser>
        <c:dLbls>
          <c:dLblPos val="ctr"/>
          <c:showLegendKey val="0"/>
          <c:showVal val="1"/>
          <c:showCatName val="0"/>
          <c:showSerName val="0"/>
          <c:showPercent val="0"/>
          <c:showBubbleSize val="0"/>
        </c:dLbls>
        <c:gapWidth val="50"/>
        <c:overlap val="100"/>
        <c:axId val="1262802992"/>
        <c:axId val="1262811312"/>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09354860221243E-2"/>
          <c:y val="6.9733898564198385E-2"/>
          <c:w val="0.91280341134090859"/>
          <c:h val="0.81940733629571072"/>
        </c:manualLayout>
      </c:layout>
      <c:barChart>
        <c:barDir val="col"/>
        <c:grouping val="percentStacked"/>
        <c:varyColors val="0"/>
        <c:ser>
          <c:idx val="3"/>
          <c:order val="0"/>
          <c:tx>
            <c:strRef>
              <c:f>'Figure 6.3'!$F$47</c:f>
              <c:strCache>
                <c:ptCount val="1"/>
                <c:pt idx="0">
                  <c:v>Unsatisfactory</c:v>
                </c:pt>
              </c:strCache>
            </c:strRef>
          </c:tx>
          <c:spPr>
            <a:solidFill>
              <a:srgbClr val="CD1F45"/>
            </a:solidFill>
            <a:ln w="6350">
              <a:solidFill>
                <a:schemeClr val="tx1"/>
              </a:solidFill>
            </a:ln>
            <a:effectLst/>
          </c:spPr>
          <c:invertIfNegative val="0"/>
          <c:dPt>
            <c:idx val="1"/>
            <c:invertIfNegative val="0"/>
            <c:bubble3D val="0"/>
            <c:spPr>
              <a:solidFill>
                <a:srgbClr val="CD1F45"/>
              </a:solidFill>
              <a:ln w="6350">
                <a:solidFill>
                  <a:schemeClr val="tx1"/>
                </a:solidFill>
              </a:ln>
              <a:effectLst/>
            </c:spPr>
            <c:extLst>
              <c:ext xmlns:c16="http://schemas.microsoft.com/office/drawing/2014/chart" uri="{C3380CC4-5D6E-409C-BE32-E72D297353CC}">
                <c16:uniqueId val="{00000007-5A8A-4EFD-9961-1E687CFD9DE9}"/>
              </c:ext>
            </c:extLst>
          </c:dPt>
          <c:dLbls>
            <c:dLbl>
              <c:idx val="0"/>
              <c:spPr>
                <a:solidFill>
                  <a:srgbClr val="CD1F45"/>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2141436482715345"/>
                      <c:h val="0.11396481056677148"/>
                    </c:manualLayout>
                  </c15:layout>
                </c:ext>
                <c:ext xmlns:c16="http://schemas.microsoft.com/office/drawing/2014/chart" uri="{C3380CC4-5D6E-409C-BE32-E72D297353CC}">
                  <c16:uniqueId val="{00000011-170F-4496-92A1-91AA3C517FEE}"/>
                </c:ext>
              </c:extLst>
            </c:dLbl>
            <c:dLbl>
              <c:idx val="1"/>
              <c:spPr>
                <a:solidFill>
                  <a:srgbClr val="CD1F45"/>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1389048991354465"/>
                      <c:h val="0.12143541182103852"/>
                    </c:manualLayout>
                  </c15:layout>
                </c:ext>
                <c:ext xmlns:c16="http://schemas.microsoft.com/office/drawing/2014/chart" uri="{C3380CC4-5D6E-409C-BE32-E72D297353CC}">
                  <c16:uniqueId val="{00000007-5A8A-4EFD-9961-1E687CFD9DE9}"/>
                </c:ext>
              </c:extLst>
            </c:dLbl>
            <c:dLbl>
              <c:idx val="2"/>
              <c:spPr>
                <a:solidFill>
                  <a:srgbClr val="CD1F45"/>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1826599921315649"/>
                      <c:h val="0.11770002031640053"/>
                    </c:manualLayout>
                  </c15:layout>
                </c:ext>
                <c:ext xmlns:c16="http://schemas.microsoft.com/office/drawing/2014/chart" uri="{C3380CC4-5D6E-409C-BE32-E72D297353CC}">
                  <c16:uniqueId val="{00000012-170F-4496-92A1-91AA3C517FEE}"/>
                </c:ext>
              </c:extLst>
            </c:dLbl>
            <c:dLbl>
              <c:idx val="3"/>
              <c:spPr>
                <a:solidFill>
                  <a:srgbClr val="CD1F45"/>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1626691099967051"/>
                      <c:h val="7.9065720879167384E-2"/>
                    </c:manualLayout>
                  </c15:layout>
                </c:ext>
                <c:ext xmlns:c16="http://schemas.microsoft.com/office/drawing/2014/chart" uri="{C3380CC4-5D6E-409C-BE32-E72D297353CC}">
                  <c16:uniqueId val="{00000013-170F-4496-92A1-91AA3C517FEE}"/>
                </c:ext>
              </c:extLst>
            </c:dLbl>
            <c:dLbl>
              <c:idx val="4"/>
              <c:spPr>
                <a:solidFill>
                  <a:srgbClr val="CD1F45"/>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1669181640615799"/>
                      <c:h val="8.0346903176419501E-2"/>
                    </c:manualLayout>
                  </c15:layout>
                </c:ext>
                <c:ext xmlns:c16="http://schemas.microsoft.com/office/drawing/2014/chart" uri="{C3380CC4-5D6E-409C-BE32-E72D297353CC}">
                  <c16:uniqueId val="{00000014-170F-4496-92A1-91AA3C517FEE}"/>
                </c:ext>
              </c:extLst>
            </c:dLbl>
            <c:spPr>
              <a:solidFill>
                <a:srgbClr val="CD1F45"/>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6.3'!$B$49:$B$53</c:f>
              <c:strCache>
                <c:ptCount val="5"/>
                <c:pt idx="0">
                  <c:v>SY16</c:v>
                </c:pt>
                <c:pt idx="1">
                  <c:v>SY17</c:v>
                </c:pt>
                <c:pt idx="2">
                  <c:v>SY18</c:v>
                </c:pt>
                <c:pt idx="3">
                  <c:v>SY19</c:v>
                </c:pt>
                <c:pt idx="4">
                  <c:v>SY20</c:v>
                </c:pt>
              </c:strCache>
            </c:strRef>
          </c:cat>
          <c:val>
            <c:numRef>
              <c:f>'Figure 6.3'!$F$49:$F$53</c:f>
              <c:numCache>
                <c:formatCode>0.0%</c:formatCode>
                <c:ptCount val="5"/>
                <c:pt idx="0">
                  <c:v>0.23571428571428571</c:v>
                </c:pt>
                <c:pt idx="1">
                  <c:v>0.28104575163398693</c:v>
                </c:pt>
                <c:pt idx="2">
                  <c:v>0.25925925925925924</c:v>
                </c:pt>
                <c:pt idx="3">
                  <c:v>0.10843373493975904</c:v>
                </c:pt>
                <c:pt idx="4">
                  <c:v>0.24242424242424243</c:v>
                </c:pt>
              </c:numCache>
            </c:numRef>
          </c:val>
          <c:extLst>
            <c:ext xmlns:c16="http://schemas.microsoft.com/office/drawing/2014/chart" uri="{C3380CC4-5D6E-409C-BE32-E72D297353CC}">
              <c16:uniqueId val="{00000023-A695-41D3-959E-7C98C3D3401D}"/>
            </c:ext>
          </c:extLst>
        </c:ser>
        <c:ser>
          <c:idx val="2"/>
          <c:order val="1"/>
          <c:tx>
            <c:strRef>
              <c:f>'Figure 6.3'!$E$47</c:f>
              <c:strCache>
                <c:ptCount val="1"/>
                <c:pt idx="0">
                  <c:v>Weak</c:v>
                </c:pt>
              </c:strCache>
            </c:strRef>
          </c:tx>
          <c:spPr>
            <a:solidFill>
              <a:srgbClr val="9E712A"/>
            </a:solidFill>
            <a:ln w="3175">
              <a:solidFill>
                <a:schemeClr val="tx1"/>
              </a:solidFill>
            </a:ln>
            <a:effectLst/>
          </c:spPr>
          <c:invertIfNegative val="0"/>
          <c:dPt>
            <c:idx val="1"/>
            <c:invertIfNegative val="0"/>
            <c:bubble3D val="0"/>
            <c:spPr>
              <a:solidFill>
                <a:srgbClr val="9E712A"/>
              </a:solidFill>
              <a:ln w="3175">
                <a:solidFill>
                  <a:schemeClr val="tx1"/>
                </a:solidFill>
              </a:ln>
              <a:effectLst/>
            </c:spPr>
            <c:extLst>
              <c:ext xmlns:c16="http://schemas.microsoft.com/office/drawing/2014/chart" uri="{C3380CC4-5D6E-409C-BE32-E72D297353CC}">
                <c16:uniqueId val="{00000005-5A8A-4EFD-9961-1E687CFD9DE9}"/>
              </c:ext>
            </c:extLst>
          </c:dPt>
          <c:dLbls>
            <c:dLbl>
              <c:idx val="0"/>
              <c:spPr>
                <a:solidFill>
                  <a:srgbClr val="9E712A"/>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024975984630163"/>
                      <c:h val="8.4082163029577869E-2"/>
                    </c:manualLayout>
                  </c15:layout>
                </c:ext>
                <c:ext xmlns:c16="http://schemas.microsoft.com/office/drawing/2014/chart" uri="{C3380CC4-5D6E-409C-BE32-E72D297353CC}">
                  <c16:uniqueId val="{00000010-170F-4496-92A1-91AA3C517FEE}"/>
                </c:ext>
              </c:extLst>
            </c:dLbl>
            <c:dLbl>
              <c:idx val="1"/>
              <c:spPr>
                <a:solidFill>
                  <a:srgbClr val="9E712A"/>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9.4486071085494699E-2"/>
                      <c:h val="0.10649411230445426"/>
                    </c:manualLayout>
                  </c15:layout>
                </c:ext>
                <c:ext xmlns:c16="http://schemas.microsoft.com/office/drawing/2014/chart" uri="{C3380CC4-5D6E-409C-BE32-E72D297353CC}">
                  <c16:uniqueId val="{00000005-5A8A-4EFD-9961-1E687CFD9DE9}"/>
                </c:ext>
              </c:extLst>
            </c:dLbl>
            <c:dLbl>
              <c:idx val="2"/>
              <c:spPr>
                <a:solidFill>
                  <a:srgbClr val="9E712A"/>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024975984630162"/>
                      <c:h val="9.902346254616215E-2"/>
                    </c:manualLayout>
                  </c15:layout>
                </c:ext>
                <c:ext xmlns:c16="http://schemas.microsoft.com/office/drawing/2014/chart" uri="{C3380CC4-5D6E-409C-BE32-E72D297353CC}">
                  <c16:uniqueId val="{0000000F-170F-4496-92A1-91AA3C517FEE}"/>
                </c:ext>
              </c:extLst>
            </c:dLbl>
            <c:dLbl>
              <c:idx val="3"/>
              <c:spPr>
                <a:solidFill>
                  <a:srgbClr val="9E712A"/>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217098943323727"/>
                      <c:h val="0.14384736109591489"/>
                    </c:manualLayout>
                  </c15:layout>
                </c:ext>
                <c:ext xmlns:c16="http://schemas.microsoft.com/office/drawing/2014/chart" uri="{C3380CC4-5D6E-409C-BE32-E72D297353CC}">
                  <c16:uniqueId val="{0000000E-170F-4496-92A1-91AA3C517FEE}"/>
                </c:ext>
              </c:extLst>
            </c:dLbl>
            <c:dLbl>
              <c:idx val="4"/>
              <c:spPr>
                <a:solidFill>
                  <a:srgbClr val="9E712A"/>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217098943323726"/>
                      <c:h val="8.7817487908723957E-2"/>
                    </c:manualLayout>
                  </c15:layout>
                </c:ext>
                <c:ext xmlns:c16="http://schemas.microsoft.com/office/drawing/2014/chart" uri="{C3380CC4-5D6E-409C-BE32-E72D297353CC}">
                  <c16:uniqueId val="{0000000D-170F-4496-92A1-91AA3C517FEE}"/>
                </c:ext>
              </c:extLst>
            </c:dLbl>
            <c:spPr>
              <a:solidFill>
                <a:srgbClr val="9E712A"/>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6.3'!$B$49:$B$53</c:f>
              <c:strCache>
                <c:ptCount val="5"/>
                <c:pt idx="0">
                  <c:v>SY16</c:v>
                </c:pt>
                <c:pt idx="1">
                  <c:v>SY17</c:v>
                </c:pt>
                <c:pt idx="2">
                  <c:v>SY18</c:v>
                </c:pt>
                <c:pt idx="3">
                  <c:v>SY19</c:v>
                </c:pt>
                <c:pt idx="4">
                  <c:v>SY20</c:v>
                </c:pt>
              </c:strCache>
            </c:strRef>
          </c:cat>
          <c:val>
            <c:numRef>
              <c:f>'Figure 6.3'!$E$49:$E$53</c:f>
              <c:numCache>
                <c:formatCode>0.0%</c:formatCode>
                <c:ptCount val="5"/>
                <c:pt idx="0">
                  <c:v>0.32142857142857145</c:v>
                </c:pt>
                <c:pt idx="1">
                  <c:v>0.47712418300653597</c:v>
                </c:pt>
                <c:pt idx="2">
                  <c:v>0.44444444444444442</c:v>
                </c:pt>
                <c:pt idx="3">
                  <c:v>0.53012048192771088</c:v>
                </c:pt>
                <c:pt idx="4">
                  <c:v>0.54545454545454541</c:v>
                </c:pt>
              </c:numCache>
            </c:numRef>
          </c:val>
          <c:extLst>
            <c:ext xmlns:c16="http://schemas.microsoft.com/office/drawing/2014/chart" uri="{C3380CC4-5D6E-409C-BE32-E72D297353CC}">
              <c16:uniqueId val="{00000022-A695-41D3-959E-7C98C3D3401D}"/>
            </c:ext>
          </c:extLst>
        </c:ser>
        <c:ser>
          <c:idx val="1"/>
          <c:order val="2"/>
          <c:tx>
            <c:strRef>
              <c:f>'Figure 6.3'!$D$47</c:f>
              <c:strCache>
                <c:ptCount val="1"/>
                <c:pt idx="0">
                  <c:v>Satisfactory</c:v>
                </c:pt>
              </c:strCache>
            </c:strRef>
          </c:tx>
          <c:spPr>
            <a:solidFill>
              <a:srgbClr val="2363AF"/>
            </a:solidFill>
            <a:ln w="3175">
              <a:solidFill>
                <a:schemeClr val="tx1"/>
              </a:solidFill>
            </a:ln>
            <a:effectLst/>
          </c:spPr>
          <c:invertIfNegative val="0"/>
          <c:dPt>
            <c:idx val="1"/>
            <c:invertIfNegative val="0"/>
            <c:bubble3D val="0"/>
            <c:spPr>
              <a:solidFill>
                <a:srgbClr val="2363AF"/>
              </a:solidFill>
              <a:ln w="3175">
                <a:solidFill>
                  <a:schemeClr val="tx1"/>
                </a:solidFill>
              </a:ln>
              <a:effectLst/>
            </c:spPr>
            <c:extLst>
              <c:ext xmlns:c16="http://schemas.microsoft.com/office/drawing/2014/chart" uri="{C3380CC4-5D6E-409C-BE32-E72D297353CC}">
                <c16:uniqueId val="{00000003-5A8A-4EFD-9961-1E687CFD9DE9}"/>
              </c:ext>
            </c:extLst>
          </c:dPt>
          <c:dLbls>
            <c:dLbl>
              <c:idx val="0"/>
              <c:spPr>
                <a:solidFill>
                  <a:srgbClr val="2363AF"/>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1225744476464937"/>
                      <c:h val="9.902346254616215E-2"/>
                    </c:manualLayout>
                  </c15:layout>
                </c:ext>
                <c:ext xmlns:c16="http://schemas.microsoft.com/office/drawing/2014/chart" uri="{C3380CC4-5D6E-409C-BE32-E72D297353CC}">
                  <c16:uniqueId val="{00000009-170F-4496-92A1-91AA3C517FEE}"/>
                </c:ext>
              </c:extLst>
            </c:dLbl>
            <c:dLbl>
              <c:idx val="1"/>
              <c:spPr>
                <a:solidFill>
                  <a:srgbClr val="2363AF"/>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84149855907781"/>
                      <c:h val="0.10275878742530821"/>
                    </c:manualLayout>
                  </c15:layout>
                </c:ext>
                <c:ext xmlns:c16="http://schemas.microsoft.com/office/drawing/2014/chart" uri="{C3380CC4-5D6E-409C-BE32-E72D297353CC}">
                  <c16:uniqueId val="{00000003-5A8A-4EFD-9961-1E687CFD9DE9}"/>
                </c:ext>
              </c:extLst>
            </c:dLbl>
            <c:dLbl>
              <c:idx val="2"/>
              <c:spPr>
                <a:solidFill>
                  <a:srgbClr val="2363AF"/>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1417867435158499"/>
                      <c:h val="9.1552812787870017E-2"/>
                    </c:manualLayout>
                  </c15:layout>
                </c:ext>
                <c:ext xmlns:c16="http://schemas.microsoft.com/office/drawing/2014/chart" uri="{C3380CC4-5D6E-409C-BE32-E72D297353CC}">
                  <c16:uniqueId val="{0000000A-170F-4496-92A1-91AA3C517FEE}"/>
                </c:ext>
              </c:extLst>
            </c:dLbl>
            <c:dLbl>
              <c:idx val="3"/>
              <c:spPr>
                <a:solidFill>
                  <a:srgbClr val="2363AF"/>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1225744476464937"/>
                      <c:h val="0.11770008694189245"/>
                    </c:manualLayout>
                  </c15:layout>
                </c:ext>
                <c:ext xmlns:c16="http://schemas.microsoft.com/office/drawing/2014/chart" uri="{C3380CC4-5D6E-409C-BE32-E72D297353CC}">
                  <c16:uniqueId val="{0000000B-170F-4496-92A1-91AA3C517FEE}"/>
                </c:ext>
              </c:extLst>
            </c:dLbl>
            <c:dLbl>
              <c:idx val="4"/>
              <c:spPr>
                <a:solidFill>
                  <a:srgbClr val="2363AF"/>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1033621517771372"/>
                      <c:h val="0.15131801085420704"/>
                    </c:manualLayout>
                  </c15:layout>
                </c:ext>
                <c:ext xmlns:c16="http://schemas.microsoft.com/office/drawing/2014/chart" uri="{C3380CC4-5D6E-409C-BE32-E72D297353CC}">
                  <c16:uniqueId val="{0000000C-170F-4496-92A1-91AA3C517FEE}"/>
                </c:ext>
              </c:extLst>
            </c:dLbl>
            <c:spPr>
              <a:solidFill>
                <a:srgbClr val="2363AF"/>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6.3'!$B$49:$B$53</c:f>
              <c:strCache>
                <c:ptCount val="5"/>
                <c:pt idx="0">
                  <c:v>SY16</c:v>
                </c:pt>
                <c:pt idx="1">
                  <c:v>SY17</c:v>
                </c:pt>
                <c:pt idx="2">
                  <c:v>SY18</c:v>
                </c:pt>
                <c:pt idx="3">
                  <c:v>SY19</c:v>
                </c:pt>
                <c:pt idx="4">
                  <c:v>SY20</c:v>
                </c:pt>
              </c:strCache>
            </c:strRef>
          </c:cat>
          <c:val>
            <c:numRef>
              <c:f>'Figure 6.3'!$D$49:$D$53</c:f>
              <c:numCache>
                <c:formatCode>0.0%</c:formatCode>
                <c:ptCount val="5"/>
                <c:pt idx="0">
                  <c:v>0.42142857142857143</c:v>
                </c:pt>
                <c:pt idx="1">
                  <c:v>0.23529411764705882</c:v>
                </c:pt>
                <c:pt idx="2">
                  <c:v>0.29629629629629628</c:v>
                </c:pt>
                <c:pt idx="3">
                  <c:v>0.3253012048192771</c:v>
                </c:pt>
                <c:pt idx="4">
                  <c:v>0.21212121212121213</c:v>
                </c:pt>
              </c:numCache>
            </c:numRef>
          </c:val>
          <c:extLst>
            <c:ext xmlns:c16="http://schemas.microsoft.com/office/drawing/2014/chart" uri="{C3380CC4-5D6E-409C-BE32-E72D297353CC}">
              <c16:uniqueId val="{00000021-A695-41D3-959E-7C98C3D3401D}"/>
            </c:ext>
          </c:extLst>
        </c:ser>
        <c:ser>
          <c:idx val="0"/>
          <c:order val="3"/>
          <c:tx>
            <c:strRef>
              <c:f>'Figure 6.3'!$C$47</c:f>
              <c:strCache>
                <c:ptCount val="1"/>
                <c:pt idx="0">
                  <c:v>Good</c:v>
                </c:pt>
              </c:strCache>
            </c:strRef>
          </c:tx>
          <c:spPr>
            <a:solidFill>
              <a:srgbClr val="079448"/>
            </a:solidFill>
            <a:ln w="3175">
              <a:solidFill>
                <a:schemeClr val="tx1"/>
              </a:solidFill>
            </a:ln>
            <a:effectLst/>
          </c:spPr>
          <c:invertIfNegative val="0"/>
          <c:dPt>
            <c:idx val="1"/>
            <c:invertIfNegative val="0"/>
            <c:bubble3D val="0"/>
            <c:spPr>
              <a:solidFill>
                <a:srgbClr val="079448"/>
              </a:solidFill>
              <a:ln w="3175">
                <a:solidFill>
                  <a:schemeClr val="tx1"/>
                </a:solidFill>
              </a:ln>
              <a:effectLst/>
            </c:spPr>
            <c:extLst>
              <c:ext xmlns:c16="http://schemas.microsoft.com/office/drawing/2014/chart" uri="{C3380CC4-5D6E-409C-BE32-E72D297353CC}">
                <c16:uniqueId val="{00000001-5A8A-4EFD-9961-1E687CFD9DE9}"/>
              </c:ext>
            </c:extLst>
          </c:dPt>
          <c:dLbls>
            <c:dLbl>
              <c:idx val="0"/>
              <c:layout>
                <c:manualLayout>
                  <c:x val="-3.522213553803802E-17"/>
                  <c:y val="-4.819384000853105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176-4D5A-8046-535B061E9B08}"/>
                </c:ext>
              </c:extLst>
            </c:dLbl>
            <c:dLbl>
              <c:idx val="1"/>
              <c:layout>
                <c:manualLayout>
                  <c:x val="0"/>
                  <c:y val="-4.7712667438662065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A8A-4EFD-9961-1E687CFD9DE9}"/>
                </c:ext>
              </c:extLst>
            </c:dLbl>
            <c:dLbl>
              <c:idx val="2"/>
              <c:layout>
                <c:manualLayout>
                  <c:x val="-7.0444271076076039E-17"/>
                  <c:y val="-4.7712667438662058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D83-4776-806C-D93AF76AC500}"/>
                </c:ext>
              </c:extLst>
            </c:dLbl>
            <c:dLbl>
              <c:idx val="3"/>
              <c:layout>
                <c:manualLayout>
                  <c:x val="0"/>
                  <c:y val="-5.5035268200703605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A799-4BE3-AE7A-A1A921EF62E7}"/>
                </c:ext>
              </c:extLst>
            </c:dLbl>
            <c:dLbl>
              <c:idx val="4"/>
              <c:layout>
                <c:manualLayout>
                  <c:x val="3.8424591738711366E-3"/>
                  <c:y val="-5.8723283001430225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4D83-4776-806C-D93AF76AC500}"/>
                </c:ext>
              </c:extLst>
            </c:dLbl>
            <c:spPr>
              <a:solidFill>
                <a:srgbClr val="079448">
                  <a:alpha val="95000"/>
                </a:srgb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6.3'!$B$49:$B$53</c:f>
              <c:strCache>
                <c:ptCount val="5"/>
                <c:pt idx="0">
                  <c:v>SY16</c:v>
                </c:pt>
                <c:pt idx="1">
                  <c:v>SY17</c:v>
                </c:pt>
                <c:pt idx="2">
                  <c:v>SY18</c:v>
                </c:pt>
                <c:pt idx="3">
                  <c:v>SY19</c:v>
                </c:pt>
                <c:pt idx="4">
                  <c:v>SY20</c:v>
                </c:pt>
              </c:strCache>
            </c:strRef>
          </c:cat>
          <c:val>
            <c:numRef>
              <c:f>'Figure 6.3'!$C$49:$C$53</c:f>
              <c:numCache>
                <c:formatCode>0.0%</c:formatCode>
                <c:ptCount val="5"/>
                <c:pt idx="0">
                  <c:v>2.1428571428571429E-2</c:v>
                </c:pt>
                <c:pt idx="1">
                  <c:v>6.5359477124183009E-3</c:v>
                </c:pt>
                <c:pt idx="2">
                  <c:v>0</c:v>
                </c:pt>
                <c:pt idx="3">
                  <c:v>3.614457831325301E-2</c:v>
                </c:pt>
                <c:pt idx="4">
                  <c:v>0</c:v>
                </c:pt>
              </c:numCache>
            </c:numRef>
          </c:val>
          <c:extLst>
            <c:ext xmlns:c16="http://schemas.microsoft.com/office/drawing/2014/chart" uri="{C3380CC4-5D6E-409C-BE32-E72D297353CC}">
              <c16:uniqueId val="{00000000-E7D6-4E8B-A8F1-6992BFF8CDE6}"/>
            </c:ext>
          </c:extLst>
        </c:ser>
        <c:dLbls>
          <c:dLblPos val="ctr"/>
          <c:showLegendKey val="0"/>
          <c:showVal val="1"/>
          <c:showCatName val="0"/>
          <c:showSerName val="0"/>
          <c:showPercent val="0"/>
          <c:showBubbleSize val="0"/>
        </c:dLbls>
        <c:gapWidth val="45"/>
        <c:overlap val="100"/>
        <c:axId val="795599840"/>
        <c:axId val="795605248"/>
      </c:barChart>
      <c:catAx>
        <c:axId val="795599840"/>
        <c:scaling>
          <c:orientation val="minMax"/>
        </c:scaling>
        <c:delete val="0"/>
        <c:axPos val="b"/>
        <c:numFmt formatCode="General" sourceLinked="0"/>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795605248"/>
        <c:crosses val="autoZero"/>
        <c:auto val="1"/>
        <c:lblAlgn val="ctr"/>
        <c:lblOffset val="100"/>
        <c:noMultiLvlLbl val="0"/>
      </c:catAx>
      <c:valAx>
        <c:axId val="795605248"/>
        <c:scaling>
          <c:orientation val="minMax"/>
        </c:scaling>
        <c:delete val="0"/>
        <c:axPos val="l"/>
        <c:majorGridlines>
          <c:spPr>
            <a:ln w="635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Percentage of audits</a:t>
                </a:r>
              </a:p>
            </c:rich>
          </c:tx>
          <c:layout>
            <c:manualLayout>
              <c:xMode val="edge"/>
              <c:yMode val="edge"/>
              <c:x val="3.9915937717490535E-4"/>
              <c:y val="0.184289380997257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795599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405099510489101"/>
          <c:y val="4.4000013858272083E-2"/>
          <c:w val="0.4740189907853149"/>
          <c:h val="0.86964657311703086"/>
        </c:manualLayout>
      </c:layout>
      <c:barChart>
        <c:barDir val="bar"/>
        <c:grouping val="stacked"/>
        <c:varyColors val="0"/>
        <c:ser>
          <c:idx val="0"/>
          <c:order val="0"/>
          <c:spPr>
            <a:solidFill>
              <a:srgbClr val="2363AF"/>
            </a:solidFill>
            <a:ln w="3175">
              <a:solidFill>
                <a:schemeClr val="tx1"/>
              </a:solidFill>
            </a:ln>
            <a:effectLst/>
          </c:spPr>
          <c:invertIfNegative val="0"/>
          <c:dLbls>
            <c:dLbl>
              <c:idx val="0"/>
              <c:layout>
                <c:manualLayout>
                  <c:x val="4.28893843401806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98-4E80-A505-91B236DF1B60}"/>
                </c:ext>
              </c:extLst>
            </c:dLbl>
            <c:dLbl>
              <c:idx val="1"/>
              <c:layout>
                <c:manualLayout>
                  <c:x val="3.9084537403150904E-2"/>
                  <c:y val="-4.00000125984291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98-4E80-A505-91B236DF1B60}"/>
                </c:ext>
              </c:extLst>
            </c:dLbl>
            <c:dLbl>
              <c:idx val="2"/>
              <c:layout>
                <c:manualLayout>
                  <c:x val="4.11980751306718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98-4E80-A505-91B236DF1B60}"/>
                </c:ext>
              </c:extLst>
            </c:dLbl>
            <c:dLbl>
              <c:idx val="3"/>
              <c:layout>
                <c:manualLayout>
                  <c:x val="5.8579929843002164E-2"/>
                  <c:y val="0"/>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98-4E80-A505-91B236DF1B60}"/>
                </c:ext>
              </c:extLst>
            </c:dLbl>
            <c:dLbl>
              <c:idx val="4"/>
              <c:layout>
                <c:manualLayout>
                  <c:x val="0.13573945420976202"/>
                  <c:y val="0"/>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98-4E80-A505-91B236DF1B60}"/>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6.4'!$B$34:$B$38</c:f>
              <c:strCache>
                <c:ptCount val="5"/>
                <c:pt idx="0">
                  <c:v>Discrepancies with the stated TIC/DNC </c:v>
                </c:pt>
                <c:pt idx="1">
                  <c:v>Unable to confirm the commissioning date due to insufficient evidence </c:v>
                </c:pt>
                <c:pt idx="2">
                  <c:v>Over/under-claiming of ROCs </c:v>
                </c:pt>
                <c:pt idx="3">
                  <c:v>Discrepancies with the information provided in the accreditation application</c:v>
                </c:pt>
                <c:pt idx="4">
                  <c:v>Outstanding documents/information </c:v>
                </c:pt>
              </c:strCache>
            </c:strRef>
          </c:cat>
          <c:val>
            <c:numRef>
              <c:f>'Figure 6.4'!$C$34:$C$38</c:f>
              <c:numCache>
                <c:formatCode>0.0%</c:formatCode>
                <c:ptCount val="5"/>
                <c:pt idx="0">
                  <c:v>1.0999999999999999E-2</c:v>
                </c:pt>
                <c:pt idx="1">
                  <c:v>1.7999999999999999E-2</c:v>
                </c:pt>
                <c:pt idx="2">
                  <c:v>1.7999999999999999E-2</c:v>
                </c:pt>
                <c:pt idx="3">
                  <c:v>0.28199999999999997</c:v>
                </c:pt>
                <c:pt idx="4">
                  <c:v>0.49099999999999999</c:v>
                </c:pt>
              </c:numCache>
            </c:numRef>
          </c:val>
          <c:extLst>
            <c:ext xmlns:c16="http://schemas.microsoft.com/office/drawing/2014/chart" uri="{C3380CC4-5D6E-409C-BE32-E72D297353CC}">
              <c16:uniqueId val="{00000000-8798-4E80-A505-91B236DF1B60}"/>
            </c:ext>
          </c:extLst>
        </c:ser>
        <c:dLbls>
          <c:showLegendKey val="0"/>
          <c:showVal val="0"/>
          <c:showCatName val="0"/>
          <c:showSerName val="0"/>
          <c:showPercent val="0"/>
          <c:showBubbleSize val="0"/>
        </c:dLbls>
        <c:gapWidth val="70"/>
        <c:overlap val="100"/>
        <c:axId val="511135039"/>
        <c:axId val="511131295"/>
      </c:barChart>
      <c:catAx>
        <c:axId val="511135039"/>
        <c:scaling>
          <c:orientation val="minMax"/>
        </c:scaling>
        <c:delete val="0"/>
        <c:axPos val="l"/>
        <c:numFmt formatCode="General" sourceLinked="0"/>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0"/>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11131295"/>
        <c:crosses val="autoZero"/>
        <c:auto val="1"/>
        <c:lblAlgn val="ctr"/>
        <c:lblOffset val="100"/>
        <c:noMultiLvlLbl val="0"/>
      </c:catAx>
      <c:valAx>
        <c:axId val="511131295"/>
        <c:scaling>
          <c:orientation val="minMax"/>
        </c:scaling>
        <c:delete val="0"/>
        <c:axPos val="b"/>
        <c:majorGridlines>
          <c:spPr>
            <a:ln w="952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111350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a) England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0"/>
          <c:order val="0"/>
          <c:tx>
            <c:strRef>
              <c:f>'Figure 6.5'!$B$35</c:f>
              <c:strCache>
                <c:ptCount val="1"/>
                <c:pt idx="0">
                  <c:v>England</c:v>
                </c:pt>
              </c:strCache>
            </c:strRef>
          </c:tx>
          <c:spPr>
            <a:solidFill>
              <a:srgbClr val="079448"/>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E432-4184-9035-5BEEB08F4E15}"/>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E432-4184-9035-5BEEB08F4E15}"/>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3-E432-4184-9035-5BEEB08F4E15}"/>
              </c:ext>
            </c:extLst>
          </c:dPt>
          <c:dLbls>
            <c:dLbl>
              <c:idx val="0"/>
              <c:delete val="1"/>
              <c:extLst>
                <c:ext xmlns:c15="http://schemas.microsoft.com/office/drawing/2012/chart" uri="{CE6537A1-D6FC-4f65-9D91-7224C49458BB}"/>
                <c:ext xmlns:c16="http://schemas.microsoft.com/office/drawing/2014/chart" uri="{C3380CC4-5D6E-409C-BE32-E72D297353CC}">
                  <c16:uniqueId val="{00000008-1BFE-4D1E-94C3-1FB441D5AA6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6.5'!$C$34:$F$34</c:f>
              <c:strCache>
                <c:ptCount val="4"/>
                <c:pt idx="0">
                  <c:v>Good</c:v>
                </c:pt>
                <c:pt idx="1">
                  <c:v>Satisfactory</c:v>
                </c:pt>
                <c:pt idx="2">
                  <c:v>Weak</c:v>
                </c:pt>
                <c:pt idx="3">
                  <c:v>Unsatisfactory</c:v>
                </c:pt>
              </c:strCache>
            </c:strRef>
          </c:cat>
          <c:val>
            <c:numRef>
              <c:f>'Figure 6.5'!$C$35:$F$35</c:f>
              <c:numCache>
                <c:formatCode>General</c:formatCode>
                <c:ptCount val="4"/>
                <c:pt idx="0">
                  <c:v>0</c:v>
                </c:pt>
                <c:pt idx="1">
                  <c:v>27</c:v>
                </c:pt>
                <c:pt idx="2">
                  <c:v>164</c:v>
                </c:pt>
                <c:pt idx="3">
                  <c:v>31</c:v>
                </c:pt>
              </c:numCache>
            </c:numRef>
          </c:val>
          <c:extLst>
            <c:ext xmlns:c16="http://schemas.microsoft.com/office/drawing/2014/chart" uri="{C3380CC4-5D6E-409C-BE32-E72D297353CC}">
              <c16:uniqueId val="{00000000-1BFE-4D1E-94C3-1FB441D5AA62}"/>
            </c:ext>
          </c:extLst>
        </c:ser>
        <c:dLbls>
          <c:dLblPos val="ctr"/>
          <c:showLegendKey val="0"/>
          <c:showVal val="1"/>
          <c:showCatName val="0"/>
          <c:showSerName val="0"/>
          <c:showPercent val="0"/>
          <c:showBubbleSize val="0"/>
        </c:dLbls>
        <c:gapWidth val="50"/>
        <c:overlap val="100"/>
        <c:axId val="1525914143"/>
        <c:axId val="1525927455"/>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2.7'!$C$36</c:f>
              <c:strCache>
                <c:ptCount val="1"/>
                <c:pt idx="0">
                  <c:v>Capacity change (MW)</c:v>
                </c:pt>
              </c:strCache>
            </c:strRef>
          </c:tx>
          <c:spPr>
            <a:solidFill>
              <a:srgbClr val="45286F"/>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2.7'!$B$37:$B$44</c:f>
              <c:strCache>
                <c:ptCount val="8"/>
                <c:pt idx="0">
                  <c:v>Fuelled</c:v>
                </c:pt>
                <c:pt idx="1">
                  <c:v>Hydro</c:v>
                </c:pt>
                <c:pt idx="2">
                  <c:v>Landfill gas</c:v>
                </c:pt>
                <c:pt idx="3">
                  <c:v>Offshore wind</c:v>
                </c:pt>
                <c:pt idx="4">
                  <c:v>Onshore wind</c:v>
                </c:pt>
                <c:pt idx="5">
                  <c:v>Sewage gas</c:v>
                </c:pt>
                <c:pt idx="6">
                  <c:v>Solar PV</c:v>
                </c:pt>
                <c:pt idx="7">
                  <c:v>Tidal stream</c:v>
                </c:pt>
              </c:strCache>
            </c:strRef>
          </c:cat>
          <c:val>
            <c:numRef>
              <c:f>'Figure 2.7'!$C$37:$C$44</c:f>
              <c:numCache>
                <c:formatCode>0.0</c:formatCode>
                <c:ptCount val="8"/>
                <c:pt idx="0">
                  <c:v>31.02161000000342</c:v>
                </c:pt>
                <c:pt idx="1">
                  <c:v>-0.29987999999968906</c:v>
                </c:pt>
                <c:pt idx="2">
                  <c:v>-21.503810000000499</c:v>
                </c:pt>
                <c:pt idx="3">
                  <c:v>6.4742000000005646</c:v>
                </c:pt>
                <c:pt idx="4">
                  <c:v>8.6430399999826477</c:v>
                </c:pt>
                <c:pt idx="5">
                  <c:v>0.75173000000000911</c:v>
                </c:pt>
                <c:pt idx="6">
                  <c:v>-6.7214700001713936</c:v>
                </c:pt>
                <c:pt idx="7">
                  <c:v>0.49499999999999922</c:v>
                </c:pt>
              </c:numCache>
            </c:numRef>
          </c:val>
          <c:extLst>
            <c:ext xmlns:c16="http://schemas.microsoft.com/office/drawing/2014/chart" uri="{C3380CC4-5D6E-409C-BE32-E72D297353CC}">
              <c16:uniqueId val="{00000000-4487-4303-B97A-EBEF5AEE776E}"/>
            </c:ext>
          </c:extLst>
        </c:ser>
        <c:ser>
          <c:idx val="1"/>
          <c:order val="1"/>
          <c:tx>
            <c:strRef>
              <c:f>'Figure 2.7'!$D$36</c:f>
              <c:strCache>
                <c:ptCount val="1"/>
                <c:pt idx="0">
                  <c:v>Stations change</c:v>
                </c:pt>
              </c:strCache>
            </c:strRef>
          </c:tx>
          <c:spPr>
            <a:solidFill>
              <a:srgbClr val="A1ABB2"/>
            </a:solidFill>
            <a:ln w="3175">
              <a:solidFill>
                <a:sysClr val="windowText" lastClr="000000"/>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4487-4303-B97A-EBEF5AEE776E}"/>
                </c:ext>
              </c:extLst>
            </c:dLbl>
            <c:dLbl>
              <c:idx val="5"/>
              <c:delete val="1"/>
              <c:extLst>
                <c:ext xmlns:c15="http://schemas.microsoft.com/office/drawing/2012/chart" uri="{CE6537A1-D6FC-4f65-9D91-7224C49458BB}"/>
                <c:ext xmlns:c16="http://schemas.microsoft.com/office/drawing/2014/chart" uri="{C3380CC4-5D6E-409C-BE32-E72D297353CC}">
                  <c16:uniqueId val="{00000003-4487-4303-B97A-EBEF5AEE776E}"/>
                </c:ext>
              </c:extLst>
            </c:dLbl>
            <c:dLbl>
              <c:idx val="7"/>
              <c:delete val="1"/>
              <c:extLst>
                <c:ext xmlns:c15="http://schemas.microsoft.com/office/drawing/2012/chart" uri="{CE6537A1-D6FC-4f65-9D91-7224C49458BB}"/>
                <c:ext xmlns:c16="http://schemas.microsoft.com/office/drawing/2014/chart" uri="{C3380CC4-5D6E-409C-BE32-E72D297353CC}">
                  <c16:uniqueId val="{00000004-4487-4303-B97A-EBEF5AEE776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2.7'!$B$37:$B$44</c:f>
              <c:strCache>
                <c:ptCount val="8"/>
                <c:pt idx="0">
                  <c:v>Fuelled</c:v>
                </c:pt>
                <c:pt idx="1">
                  <c:v>Hydro</c:v>
                </c:pt>
                <c:pt idx="2">
                  <c:v>Landfill gas</c:v>
                </c:pt>
                <c:pt idx="3">
                  <c:v>Offshore wind</c:v>
                </c:pt>
                <c:pt idx="4">
                  <c:v>Onshore wind</c:v>
                </c:pt>
                <c:pt idx="5">
                  <c:v>Sewage gas</c:v>
                </c:pt>
                <c:pt idx="6">
                  <c:v>Solar PV</c:v>
                </c:pt>
                <c:pt idx="7">
                  <c:v>Tidal stream</c:v>
                </c:pt>
              </c:strCache>
            </c:strRef>
          </c:cat>
          <c:val>
            <c:numRef>
              <c:f>'Figure 2.7'!$D$37:$D$44</c:f>
              <c:numCache>
                <c:formatCode>General</c:formatCode>
                <c:ptCount val="8"/>
                <c:pt idx="0">
                  <c:v>10</c:v>
                </c:pt>
                <c:pt idx="1">
                  <c:v>-1</c:v>
                </c:pt>
                <c:pt idx="2">
                  <c:v>-2</c:v>
                </c:pt>
                <c:pt idx="3">
                  <c:v>0</c:v>
                </c:pt>
                <c:pt idx="4">
                  <c:v>4</c:v>
                </c:pt>
                <c:pt idx="5">
                  <c:v>0</c:v>
                </c:pt>
                <c:pt idx="6">
                  <c:v>-1</c:v>
                </c:pt>
                <c:pt idx="7">
                  <c:v>0</c:v>
                </c:pt>
              </c:numCache>
            </c:numRef>
          </c:val>
          <c:extLst>
            <c:ext xmlns:c16="http://schemas.microsoft.com/office/drawing/2014/chart" uri="{C3380CC4-5D6E-409C-BE32-E72D297353CC}">
              <c16:uniqueId val="{00000001-4487-4303-B97A-EBEF5AEE776E}"/>
            </c:ext>
          </c:extLst>
        </c:ser>
        <c:dLbls>
          <c:showLegendKey val="0"/>
          <c:showVal val="0"/>
          <c:showCatName val="0"/>
          <c:showSerName val="0"/>
          <c:showPercent val="0"/>
          <c:showBubbleSize val="0"/>
        </c:dLbls>
        <c:gapWidth val="108"/>
        <c:axId val="1858256720"/>
        <c:axId val="1858257136"/>
      </c:barChart>
      <c:catAx>
        <c:axId val="1858256720"/>
        <c:scaling>
          <c:orientation val="minMax"/>
        </c:scaling>
        <c:delete val="0"/>
        <c:axPos val="b"/>
        <c:numFmt formatCode="General" sourceLinked="1"/>
        <c:majorTickMark val="out"/>
        <c:minorTickMark val="none"/>
        <c:tickLblPos val="high"/>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858257136"/>
        <c:crosses val="autoZero"/>
        <c:auto val="1"/>
        <c:lblAlgn val="ctr"/>
        <c:lblOffset val="100"/>
        <c:noMultiLvlLbl val="0"/>
      </c:catAx>
      <c:valAx>
        <c:axId val="1858257136"/>
        <c:scaling>
          <c:orientation val="minMax"/>
        </c:scaling>
        <c:delete val="0"/>
        <c:axPos val="l"/>
        <c:majorGridlines>
          <c:spPr>
            <a:ln w="9525" cap="flat" cmpd="sng" algn="ctr">
              <a:solidFill>
                <a:srgbClr val="A1ABB2"/>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solidFill>
                      <a:sysClr val="windowText" lastClr="000000"/>
                    </a:solidFill>
                  </a:rPr>
                  <a:t>Change in Capacity (MW) / Number of stations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858256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b) Scotland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1"/>
          <c:order val="0"/>
          <c:tx>
            <c:strRef>
              <c:f>'Figure 6.5'!$B$36</c:f>
              <c:strCache>
                <c:ptCount val="1"/>
                <c:pt idx="0">
                  <c:v>Scotland</c:v>
                </c:pt>
              </c:strCache>
            </c:strRef>
          </c:tx>
          <c:spPr>
            <a:solidFill>
              <a:srgbClr val="2363AF"/>
            </a:solidFill>
            <a:ln w="3175">
              <a:solidFill>
                <a:sysClr val="windowText" lastClr="000000"/>
              </a:solidFill>
            </a:ln>
            <a:effectLst/>
          </c:spPr>
          <c:invertIfNegative val="0"/>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435A-4951-BAF3-ACC7D093DE69}"/>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435A-4951-BAF3-ACC7D093DE69}"/>
              </c:ext>
            </c:extLst>
          </c:dPt>
          <c:dLbls>
            <c:dLbl>
              <c:idx val="0"/>
              <c:delete val="1"/>
              <c:extLst>
                <c:ext xmlns:c15="http://schemas.microsoft.com/office/drawing/2012/chart" uri="{CE6537A1-D6FC-4f65-9D91-7224C49458BB}"/>
                <c:ext xmlns:c16="http://schemas.microsoft.com/office/drawing/2014/chart" uri="{C3380CC4-5D6E-409C-BE32-E72D297353CC}">
                  <c16:uniqueId val="{00000009-52F3-4E80-8EA3-AC228881676C}"/>
                </c:ext>
              </c:extLst>
            </c:dLbl>
            <c:dLbl>
              <c:idx val="3"/>
              <c:layout>
                <c:manualLayout>
                  <c:x val="1.0146525377197755E-16"/>
                  <c:y val="-5.6047853981365366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5A-4951-BAF3-ACC7D093DE6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6.5'!$C$34:$F$34</c:f>
              <c:strCache>
                <c:ptCount val="4"/>
                <c:pt idx="0">
                  <c:v>Good</c:v>
                </c:pt>
                <c:pt idx="1">
                  <c:v>Satisfactory</c:v>
                </c:pt>
                <c:pt idx="2">
                  <c:v>Weak</c:v>
                </c:pt>
                <c:pt idx="3">
                  <c:v>Unsatisfactory</c:v>
                </c:pt>
              </c:strCache>
            </c:strRef>
          </c:cat>
          <c:val>
            <c:numRef>
              <c:f>'Figure 6.5'!$C$36:$F$36</c:f>
              <c:numCache>
                <c:formatCode>General</c:formatCode>
                <c:ptCount val="4"/>
                <c:pt idx="0">
                  <c:v>0</c:v>
                </c:pt>
                <c:pt idx="1">
                  <c:v>14</c:v>
                </c:pt>
                <c:pt idx="2">
                  <c:v>40</c:v>
                </c:pt>
                <c:pt idx="3">
                  <c:v>2</c:v>
                </c:pt>
              </c:numCache>
            </c:numRef>
          </c:val>
          <c:extLst xmlns:c15="http://schemas.microsoft.com/office/drawing/2012/chart">
            <c:ext xmlns:c16="http://schemas.microsoft.com/office/drawing/2014/chart" uri="{C3380CC4-5D6E-409C-BE32-E72D297353CC}">
              <c16:uniqueId val="{00000002-52F3-4E80-8EA3-AC228881676C}"/>
            </c:ext>
          </c:extLst>
        </c:ser>
        <c:dLbls>
          <c:dLblPos val="ctr"/>
          <c:showLegendKey val="0"/>
          <c:showVal val="1"/>
          <c:showCatName val="0"/>
          <c:showSerName val="0"/>
          <c:showPercent val="0"/>
          <c:showBubbleSize val="0"/>
        </c:dLbls>
        <c:gapWidth val="50"/>
        <c:overlap val="100"/>
        <c:axId val="1525914143"/>
        <c:axId val="1525927455"/>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c) Wales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2"/>
          <c:order val="0"/>
          <c:tx>
            <c:strRef>
              <c:f>'Figure 6.5'!$B$37</c:f>
              <c:strCache>
                <c:ptCount val="1"/>
                <c:pt idx="0">
                  <c:v>Wales</c:v>
                </c:pt>
              </c:strCache>
            </c:strRef>
          </c:tx>
          <c:spPr>
            <a:solidFill>
              <a:srgbClr val="9E712A"/>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C6C6-48FE-AECD-9E23C92E3BE1}"/>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A-BA04-4E6E-BA1D-465E3B215EAB}"/>
              </c:ext>
            </c:extLst>
          </c:dPt>
          <c:dLbls>
            <c:dLbl>
              <c:idx val="0"/>
              <c:delete val="1"/>
              <c:extLst>
                <c:ext xmlns:c15="http://schemas.microsoft.com/office/drawing/2012/chart" uri="{CE6537A1-D6FC-4f65-9D91-7224C49458BB}"/>
                <c:ext xmlns:c16="http://schemas.microsoft.com/office/drawing/2014/chart" uri="{C3380CC4-5D6E-409C-BE32-E72D297353CC}">
                  <c16:uniqueId val="{00000009-BA04-4E6E-BA1D-465E3B215EAB}"/>
                </c:ext>
              </c:extLst>
            </c:dLbl>
            <c:dLbl>
              <c:idx val="3"/>
              <c:delete val="1"/>
              <c:extLst>
                <c:ext xmlns:c15="http://schemas.microsoft.com/office/drawing/2012/chart" uri="{CE6537A1-D6FC-4f65-9D91-7224C49458BB}"/>
                <c:ext xmlns:c16="http://schemas.microsoft.com/office/drawing/2014/chart" uri="{C3380CC4-5D6E-409C-BE32-E72D297353CC}">
                  <c16:uniqueId val="{0000000A-BA04-4E6E-BA1D-465E3B215EA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6.5'!$C$34:$F$34</c:f>
              <c:strCache>
                <c:ptCount val="4"/>
                <c:pt idx="0">
                  <c:v>Good</c:v>
                </c:pt>
                <c:pt idx="1">
                  <c:v>Satisfactory</c:v>
                </c:pt>
                <c:pt idx="2">
                  <c:v>Weak</c:v>
                </c:pt>
                <c:pt idx="3">
                  <c:v>Unsatisfactory</c:v>
                </c:pt>
              </c:strCache>
            </c:strRef>
          </c:cat>
          <c:val>
            <c:numRef>
              <c:f>'Figure 6.5'!$C$37:$F$37</c:f>
              <c:numCache>
                <c:formatCode>General</c:formatCode>
                <c:ptCount val="4"/>
                <c:pt idx="0">
                  <c:v>0</c:v>
                </c:pt>
                <c:pt idx="1">
                  <c:v>4</c:v>
                </c:pt>
                <c:pt idx="2">
                  <c:v>20</c:v>
                </c:pt>
                <c:pt idx="3">
                  <c:v>0</c:v>
                </c:pt>
              </c:numCache>
            </c:numRef>
          </c:val>
          <c:extLst xmlns:c15="http://schemas.microsoft.com/office/drawing/2012/chart">
            <c:ext xmlns:c16="http://schemas.microsoft.com/office/drawing/2014/chart" uri="{C3380CC4-5D6E-409C-BE32-E72D297353CC}">
              <c16:uniqueId val="{00000003-BA04-4E6E-BA1D-465E3B215EAB}"/>
            </c:ext>
          </c:extLst>
        </c:ser>
        <c:dLbls>
          <c:dLblPos val="ctr"/>
          <c:showLegendKey val="0"/>
          <c:showVal val="1"/>
          <c:showCatName val="0"/>
          <c:showSerName val="0"/>
          <c:showPercent val="0"/>
          <c:showBubbleSize val="0"/>
        </c:dLbls>
        <c:gapWidth val="50"/>
        <c:overlap val="100"/>
        <c:axId val="1525914143"/>
        <c:axId val="1525927455"/>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d) Northern Ireland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3"/>
          <c:order val="0"/>
          <c:tx>
            <c:strRef>
              <c:f>'Figure 6.5'!$B$38</c:f>
              <c:strCache>
                <c:ptCount val="1"/>
                <c:pt idx="0">
                  <c:v>Northern Ireland</c:v>
                </c:pt>
              </c:strCache>
            </c:strRef>
          </c:tx>
          <c:spPr>
            <a:solidFill>
              <a:srgbClr val="CD1F45"/>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4-A788-449F-BD11-CE7E4B998D06}"/>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A788-449F-BD11-CE7E4B998D06}"/>
              </c:ext>
            </c:extLst>
          </c:dPt>
          <c:dLbls>
            <c:dLbl>
              <c:idx val="0"/>
              <c:delete val="1"/>
              <c:extLst>
                <c:ext xmlns:c15="http://schemas.microsoft.com/office/drawing/2012/chart" uri="{CE6537A1-D6FC-4f65-9D91-7224C49458BB}"/>
                <c:ext xmlns:c16="http://schemas.microsoft.com/office/drawing/2014/chart" uri="{C3380CC4-5D6E-409C-BE32-E72D297353CC}">
                  <c16:uniqueId val="{00000009-A788-449F-BD11-CE7E4B998D06}"/>
                </c:ext>
              </c:extLst>
            </c:dLbl>
            <c:dLbl>
              <c:idx val="1"/>
              <c:layout>
                <c:manualLayout>
                  <c:x val="0"/>
                  <c:y val="-2.6074150850961789E-3"/>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A788-449F-BD11-CE7E4B998D06}"/>
                </c:ext>
              </c:extLst>
            </c:dLbl>
            <c:dLbl>
              <c:idx val="2"/>
              <c:layout>
                <c:manualLayout>
                  <c:x val="0"/>
                  <c:y val="-2.3552502453385672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A788-449F-BD11-CE7E4B998D06}"/>
                </c:ext>
              </c:extLst>
            </c:dLbl>
            <c:dLbl>
              <c:idx val="3"/>
              <c:layout>
                <c:manualLayout>
                  <c:x val="0"/>
                  <c:y val="-6.1210064922068312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A788-449F-BD11-CE7E4B998D0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6.5'!$C$34:$F$34</c:f>
              <c:strCache>
                <c:ptCount val="4"/>
                <c:pt idx="0">
                  <c:v>Good</c:v>
                </c:pt>
                <c:pt idx="1">
                  <c:v>Satisfactory</c:v>
                </c:pt>
                <c:pt idx="2">
                  <c:v>Weak</c:v>
                </c:pt>
                <c:pt idx="3">
                  <c:v>Unsatisfactory</c:v>
                </c:pt>
              </c:strCache>
            </c:strRef>
          </c:cat>
          <c:val>
            <c:numRef>
              <c:f>'Figure 6.5'!$C$38:$F$38</c:f>
              <c:numCache>
                <c:formatCode>General</c:formatCode>
                <c:ptCount val="4"/>
                <c:pt idx="0">
                  <c:v>0</c:v>
                </c:pt>
                <c:pt idx="1">
                  <c:v>6</c:v>
                </c:pt>
                <c:pt idx="2">
                  <c:v>51</c:v>
                </c:pt>
                <c:pt idx="3">
                  <c:v>5</c:v>
                </c:pt>
              </c:numCache>
            </c:numRef>
          </c:val>
          <c:extLst xmlns:c15="http://schemas.microsoft.com/office/drawing/2012/chart">
            <c:ext xmlns:c16="http://schemas.microsoft.com/office/drawing/2014/chart" uri="{C3380CC4-5D6E-409C-BE32-E72D297353CC}">
              <c16:uniqueId val="{00000007-A788-449F-BD11-CE7E4B998D06}"/>
            </c:ext>
          </c:extLst>
        </c:ser>
        <c:dLbls>
          <c:dLblPos val="ctr"/>
          <c:showLegendKey val="0"/>
          <c:showVal val="1"/>
          <c:showCatName val="0"/>
          <c:showSerName val="0"/>
          <c:showPercent val="0"/>
          <c:showBubbleSize val="0"/>
        </c:dLbls>
        <c:gapWidth val="50"/>
        <c:overlap val="100"/>
        <c:axId val="1525914143"/>
        <c:axId val="1525927455"/>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e) UK Combined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4"/>
          <c:order val="0"/>
          <c:tx>
            <c:strRef>
              <c:f>'Figure 6.5'!$B$39</c:f>
              <c:strCache>
                <c:ptCount val="1"/>
                <c:pt idx="0">
                  <c:v>UK</c:v>
                </c:pt>
              </c:strCache>
            </c:strRef>
          </c:tx>
          <c:spPr>
            <a:solidFill>
              <a:schemeClr val="accent5"/>
            </a:solidFill>
            <a:ln>
              <a:noFill/>
            </a:ln>
            <a:effectLst/>
          </c:spPr>
          <c:invertIfNegative val="0"/>
          <c:dPt>
            <c:idx val="1"/>
            <c:invertIfNegative val="0"/>
            <c:bubble3D val="0"/>
            <c:spPr>
              <a:solidFill>
                <a:srgbClr val="2363AF"/>
              </a:solidFill>
              <a:ln>
                <a:noFill/>
              </a:ln>
              <a:effectLst/>
            </c:spPr>
            <c:extLst>
              <c:ext xmlns:c16="http://schemas.microsoft.com/office/drawing/2014/chart" uri="{C3380CC4-5D6E-409C-BE32-E72D297353CC}">
                <c16:uniqueId val="{0000000E-1C4C-414D-94B3-51B1C368E41E}"/>
              </c:ext>
            </c:extLst>
          </c:dPt>
          <c:dPt>
            <c:idx val="2"/>
            <c:invertIfNegative val="0"/>
            <c:bubble3D val="0"/>
            <c:spPr>
              <a:solidFill>
                <a:srgbClr val="9E712A"/>
              </a:solidFill>
              <a:ln>
                <a:noFill/>
              </a:ln>
              <a:effectLst/>
            </c:spPr>
            <c:extLst>
              <c:ext xmlns:c16="http://schemas.microsoft.com/office/drawing/2014/chart" uri="{C3380CC4-5D6E-409C-BE32-E72D297353CC}">
                <c16:uniqueId val="{00000010-1C4C-414D-94B3-51B1C368E41E}"/>
              </c:ext>
            </c:extLst>
          </c:dPt>
          <c:dPt>
            <c:idx val="3"/>
            <c:invertIfNegative val="0"/>
            <c:bubble3D val="0"/>
            <c:spPr>
              <a:solidFill>
                <a:srgbClr val="CD1F45"/>
              </a:solidFill>
              <a:ln>
                <a:noFill/>
              </a:ln>
              <a:effectLst/>
            </c:spPr>
            <c:extLst>
              <c:ext xmlns:c16="http://schemas.microsoft.com/office/drawing/2014/chart" uri="{C3380CC4-5D6E-409C-BE32-E72D297353CC}">
                <c16:uniqueId val="{00000011-1C4C-414D-94B3-51B1C368E41E}"/>
              </c:ext>
            </c:extLst>
          </c:dPt>
          <c:dLbls>
            <c:dLbl>
              <c:idx val="0"/>
              <c:delete val="1"/>
              <c:extLst>
                <c:ext xmlns:c15="http://schemas.microsoft.com/office/drawing/2012/chart" uri="{CE6537A1-D6FC-4f65-9D91-7224C49458BB}"/>
                <c:ext xmlns:c16="http://schemas.microsoft.com/office/drawing/2014/chart" uri="{C3380CC4-5D6E-409C-BE32-E72D297353CC}">
                  <c16:uniqueId val="{0000000F-1C4C-414D-94B3-51B1C368E41E}"/>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E-1C4C-414D-94B3-51B1C368E41E}"/>
                </c:ext>
              </c:extLst>
            </c:dLbl>
            <c:dLbl>
              <c:idx val="2"/>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10-1C4C-414D-94B3-51B1C368E41E}"/>
                </c:ext>
              </c:extLst>
            </c:dLbl>
            <c:dLbl>
              <c:idx val="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11-1C4C-414D-94B3-51B1C368E41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6.5'!$C$34:$F$34</c:f>
              <c:strCache>
                <c:ptCount val="4"/>
                <c:pt idx="0">
                  <c:v>Good</c:v>
                </c:pt>
                <c:pt idx="1">
                  <c:v>Satisfactory</c:v>
                </c:pt>
                <c:pt idx="2">
                  <c:v>Weak</c:v>
                </c:pt>
                <c:pt idx="3">
                  <c:v>Unsatisfactory</c:v>
                </c:pt>
              </c:strCache>
            </c:strRef>
          </c:cat>
          <c:val>
            <c:numRef>
              <c:f>'Figure 6.5'!$C$39:$F$39</c:f>
              <c:numCache>
                <c:formatCode>General</c:formatCode>
                <c:ptCount val="4"/>
                <c:pt idx="0">
                  <c:v>0</c:v>
                </c:pt>
                <c:pt idx="1">
                  <c:v>51</c:v>
                </c:pt>
                <c:pt idx="2">
                  <c:v>275</c:v>
                </c:pt>
                <c:pt idx="3">
                  <c:v>38</c:v>
                </c:pt>
              </c:numCache>
            </c:numRef>
          </c:val>
          <c:extLst>
            <c:ext xmlns:c16="http://schemas.microsoft.com/office/drawing/2014/chart" uri="{C3380CC4-5D6E-409C-BE32-E72D297353CC}">
              <c16:uniqueId val="{0000000C-1C4C-414D-94B3-51B1C368E41E}"/>
            </c:ext>
          </c:extLst>
        </c:ser>
        <c:dLbls>
          <c:dLblPos val="ctr"/>
          <c:showLegendKey val="0"/>
          <c:showVal val="1"/>
          <c:showCatName val="0"/>
          <c:showSerName val="0"/>
          <c:showPercent val="0"/>
          <c:showBubbleSize val="0"/>
        </c:dLbls>
        <c:gapWidth val="50"/>
        <c:overlap val="100"/>
        <c:axId val="1525914143"/>
        <c:axId val="1525927455"/>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a) Fuelled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0"/>
          <c:order val="0"/>
          <c:tx>
            <c:strRef>
              <c:f>'Figure 6.6'!$B$33</c:f>
              <c:strCache>
                <c:ptCount val="1"/>
                <c:pt idx="0">
                  <c:v>Fuelled</c:v>
                </c:pt>
              </c:strCache>
            </c:strRef>
          </c:tx>
          <c:spPr>
            <a:solidFill>
              <a:srgbClr val="079448"/>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22E4-4F74-B715-0250505E9054}"/>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22E4-4F74-B715-0250505E9054}"/>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22E4-4F74-B715-0250505E9054}"/>
              </c:ext>
            </c:extLst>
          </c:dPt>
          <c:dLbls>
            <c:dLbl>
              <c:idx val="0"/>
              <c:delete val="1"/>
              <c:extLst>
                <c:ext xmlns:c15="http://schemas.microsoft.com/office/drawing/2012/chart" uri="{CE6537A1-D6FC-4f65-9D91-7224C49458BB}"/>
                <c:ext xmlns:c16="http://schemas.microsoft.com/office/drawing/2014/chart" uri="{C3380CC4-5D6E-409C-BE32-E72D297353CC}">
                  <c16:uniqueId val="{00000012-DDFA-4ED7-8E61-9B4DF8550B7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6.6'!$C$32:$F$32</c:f>
              <c:strCache>
                <c:ptCount val="4"/>
                <c:pt idx="0">
                  <c:v>Good</c:v>
                </c:pt>
                <c:pt idx="1">
                  <c:v>Satisfactory</c:v>
                </c:pt>
                <c:pt idx="2">
                  <c:v>Weak</c:v>
                </c:pt>
                <c:pt idx="3">
                  <c:v>Unsatisfactory</c:v>
                </c:pt>
              </c:strCache>
            </c:strRef>
          </c:cat>
          <c:val>
            <c:numRef>
              <c:f>'Figure 6.6'!$C$33:$F$33</c:f>
              <c:numCache>
                <c:formatCode>General</c:formatCode>
                <c:ptCount val="4"/>
                <c:pt idx="0">
                  <c:v>0</c:v>
                </c:pt>
                <c:pt idx="1">
                  <c:v>10</c:v>
                </c:pt>
                <c:pt idx="2">
                  <c:v>67</c:v>
                </c:pt>
                <c:pt idx="3">
                  <c:v>7</c:v>
                </c:pt>
              </c:numCache>
            </c:numRef>
          </c:val>
          <c:extLst>
            <c:ext xmlns:c16="http://schemas.microsoft.com/office/drawing/2014/chart" uri="{C3380CC4-5D6E-409C-BE32-E72D297353CC}">
              <c16:uniqueId val="{00000000-DDFA-4ED7-8E61-9B4DF8550B7F}"/>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8100629314032E-2"/>
              <c:y val="0.269081893730538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b) Hydro</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1"/>
          <c:order val="0"/>
          <c:tx>
            <c:strRef>
              <c:f>'Figure 6.6'!$B$34</c:f>
              <c:strCache>
                <c:ptCount val="1"/>
                <c:pt idx="0">
                  <c:v>Hydro</c:v>
                </c:pt>
              </c:strCache>
            </c:strRef>
          </c:tx>
          <c:spPr>
            <a:solidFill>
              <a:srgbClr val="2363AF"/>
            </a:solidFill>
            <a:ln w="3175">
              <a:solidFill>
                <a:sysClr val="windowText" lastClr="000000"/>
              </a:solidFill>
            </a:ln>
            <a:effectLst/>
          </c:spPr>
          <c:invertIfNegative val="0"/>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7BF2-438A-8C11-26F96E073E2A}"/>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A-6B18-4100-83AF-A4D42BD7B6FF}"/>
              </c:ext>
            </c:extLst>
          </c:dPt>
          <c:dLbls>
            <c:dLbl>
              <c:idx val="0"/>
              <c:delete val="1"/>
              <c:extLst>
                <c:ext xmlns:c15="http://schemas.microsoft.com/office/drawing/2012/chart" uri="{CE6537A1-D6FC-4f65-9D91-7224C49458BB}"/>
                <c:ext xmlns:c16="http://schemas.microsoft.com/office/drawing/2014/chart" uri="{C3380CC4-5D6E-409C-BE32-E72D297353CC}">
                  <c16:uniqueId val="{00000009-6B18-4100-83AF-A4D42BD7B6FF}"/>
                </c:ext>
              </c:extLst>
            </c:dLbl>
            <c:dLbl>
              <c:idx val="1"/>
              <c:layout>
                <c:manualLayout>
                  <c:x val="-9.3333072901202078E-17"/>
                  <c:y val="-3.52644836272040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18-4100-83AF-A4D42BD7B6FF}"/>
                </c:ext>
              </c:extLst>
            </c:dLbl>
            <c:dLbl>
              <c:idx val="3"/>
              <c:layout>
                <c:manualLayout>
                  <c:x val="0"/>
                  <c:y val="4.77073988268349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18-4100-83AF-A4D42BD7B6F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6.6'!$C$32:$F$32</c:f>
              <c:strCache>
                <c:ptCount val="4"/>
                <c:pt idx="0">
                  <c:v>Good</c:v>
                </c:pt>
                <c:pt idx="1">
                  <c:v>Satisfactory</c:v>
                </c:pt>
                <c:pt idx="2">
                  <c:v>Weak</c:v>
                </c:pt>
                <c:pt idx="3">
                  <c:v>Unsatisfactory</c:v>
                </c:pt>
              </c:strCache>
            </c:strRef>
          </c:cat>
          <c:val>
            <c:numRef>
              <c:f>'Figure 6.6'!$C$34:$F$34</c:f>
              <c:numCache>
                <c:formatCode>General</c:formatCode>
                <c:ptCount val="4"/>
                <c:pt idx="0">
                  <c:v>0</c:v>
                </c:pt>
                <c:pt idx="1">
                  <c:v>10</c:v>
                </c:pt>
                <c:pt idx="2">
                  <c:v>16</c:v>
                </c:pt>
                <c:pt idx="3">
                  <c:v>2</c:v>
                </c:pt>
              </c:numCache>
            </c:numRef>
          </c:val>
          <c:extLst xmlns:c15="http://schemas.microsoft.com/office/drawing/2012/chart">
            <c:ext xmlns:c16="http://schemas.microsoft.com/office/drawing/2014/chart" uri="{C3380CC4-5D6E-409C-BE32-E72D297353CC}">
              <c16:uniqueId val="{00000002-6B18-4100-83AF-A4D42BD7B6FF}"/>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8100629314032E-2"/>
              <c:y val="0.27915746048116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c) Landfill gas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2"/>
          <c:order val="0"/>
          <c:tx>
            <c:strRef>
              <c:f>'Figure 6.6'!$B$35</c:f>
              <c:strCache>
                <c:ptCount val="1"/>
                <c:pt idx="0">
                  <c:v>Landfill gas</c:v>
                </c:pt>
              </c:strCache>
            </c:strRef>
          </c:tx>
          <c:spPr>
            <a:solidFill>
              <a:srgbClr val="9E712A"/>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A-4DB6-4714-A877-65D5ACC630B9}"/>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75E8-4502-B72A-CD2B24F3EF72}"/>
              </c:ext>
            </c:extLst>
          </c:dPt>
          <c:dLbls>
            <c:dLbl>
              <c:idx val="0"/>
              <c:delete val="1"/>
              <c:extLst>
                <c:ext xmlns:c15="http://schemas.microsoft.com/office/drawing/2012/chart" uri="{CE6537A1-D6FC-4f65-9D91-7224C49458BB}"/>
                <c:ext xmlns:c16="http://schemas.microsoft.com/office/drawing/2014/chart" uri="{C3380CC4-5D6E-409C-BE32-E72D297353CC}">
                  <c16:uniqueId val="{00000009-4DB6-4714-A877-65D5ACC630B9}"/>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DB6-4714-A877-65D5ACC630B9}"/>
                </c:ext>
              </c:extLst>
            </c:dLbl>
            <c:dLbl>
              <c:idx val="3"/>
              <c:layout>
                <c:manualLayout>
                  <c:x val="-1.1449256235783787E-16"/>
                  <c:y val="-6.009759944792240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E8-4502-B72A-CD2B24F3EF7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6.6'!$C$32:$F$32</c:f>
              <c:strCache>
                <c:ptCount val="4"/>
                <c:pt idx="0">
                  <c:v>Good</c:v>
                </c:pt>
                <c:pt idx="1">
                  <c:v>Satisfactory</c:v>
                </c:pt>
                <c:pt idx="2">
                  <c:v>Weak</c:v>
                </c:pt>
                <c:pt idx="3">
                  <c:v>Unsatisfactory</c:v>
                </c:pt>
              </c:strCache>
            </c:strRef>
          </c:cat>
          <c:val>
            <c:numRef>
              <c:f>'Figure 6.6'!$C$35:$F$35</c:f>
              <c:numCache>
                <c:formatCode>General</c:formatCode>
                <c:ptCount val="4"/>
                <c:pt idx="0">
                  <c:v>0</c:v>
                </c:pt>
                <c:pt idx="1">
                  <c:v>11</c:v>
                </c:pt>
                <c:pt idx="2">
                  <c:v>33</c:v>
                </c:pt>
                <c:pt idx="3">
                  <c:v>1</c:v>
                </c:pt>
              </c:numCache>
            </c:numRef>
          </c:val>
          <c:extLst xmlns:c15="http://schemas.microsoft.com/office/drawing/2012/chart">
            <c:ext xmlns:c16="http://schemas.microsoft.com/office/drawing/2014/chart" uri="{C3380CC4-5D6E-409C-BE32-E72D297353CC}">
              <c16:uniqueId val="{00000003-4DB6-4714-A877-65D5ACC630B9}"/>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76047333385812E-2"/>
              <c:y val="0.319459727483686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d) Offshore wind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3"/>
          <c:order val="0"/>
          <c:tx>
            <c:strRef>
              <c:f>'Figure 6.6'!$B$36</c:f>
              <c:strCache>
                <c:ptCount val="1"/>
                <c:pt idx="0">
                  <c:v>Offshore wind</c:v>
                </c:pt>
              </c:strCache>
            </c:strRef>
          </c:tx>
          <c:spPr>
            <a:solidFill>
              <a:srgbClr val="9E712A"/>
            </a:solidFill>
            <a:ln w="3175">
              <a:solidFill>
                <a:sysClr val="windowText" lastClr="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0FDE-401C-8595-F0B6611582DB}"/>
                </c:ext>
              </c:extLst>
            </c:dLbl>
            <c:dLbl>
              <c:idx val="2"/>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FDE-401C-8595-F0B6611582DB}"/>
                </c:ext>
              </c:extLst>
            </c:dLbl>
            <c:dLbl>
              <c:idx val="3"/>
              <c:delete val="1"/>
              <c:extLst>
                <c:ext xmlns:c15="http://schemas.microsoft.com/office/drawing/2012/chart" uri="{CE6537A1-D6FC-4f65-9D91-7224C49458BB}"/>
                <c:ext xmlns:c16="http://schemas.microsoft.com/office/drawing/2014/chart" uri="{C3380CC4-5D6E-409C-BE32-E72D297353CC}">
                  <c16:uniqueId val="{0000000B-0FDE-401C-8595-F0B6611582D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6.6'!$C$32:$F$32</c:f>
              <c:strCache>
                <c:ptCount val="4"/>
                <c:pt idx="0">
                  <c:v>Good</c:v>
                </c:pt>
                <c:pt idx="1">
                  <c:v>Satisfactory</c:v>
                </c:pt>
                <c:pt idx="2">
                  <c:v>Weak</c:v>
                </c:pt>
                <c:pt idx="3">
                  <c:v>Unsatisfactory</c:v>
                </c:pt>
              </c:strCache>
            </c:strRef>
          </c:cat>
          <c:val>
            <c:numRef>
              <c:f>'Figure 6.6'!$C$36:$F$36</c:f>
              <c:numCache>
                <c:formatCode>General</c:formatCode>
                <c:ptCount val="4"/>
                <c:pt idx="0">
                  <c:v>0</c:v>
                </c:pt>
                <c:pt idx="1">
                  <c:v>0</c:v>
                </c:pt>
                <c:pt idx="2">
                  <c:v>1</c:v>
                </c:pt>
                <c:pt idx="3">
                  <c:v>0</c:v>
                </c:pt>
              </c:numCache>
            </c:numRef>
          </c:val>
          <c:extLst xmlns:c15="http://schemas.microsoft.com/office/drawing/2012/chart">
            <c:ext xmlns:c16="http://schemas.microsoft.com/office/drawing/2014/chart" uri="{C3380CC4-5D6E-409C-BE32-E72D297353CC}">
              <c16:uniqueId val="{00000004-0FDE-401C-8595-F0B6611582DB}"/>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1.7532189318320165E-2"/>
              <c:y val="0.304346377357742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e) Onshore wind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4"/>
          <c:order val="0"/>
          <c:tx>
            <c:strRef>
              <c:f>'Figure 6.6'!$B$37</c:f>
              <c:strCache>
                <c:ptCount val="1"/>
                <c:pt idx="0">
                  <c:v>Onshore wind</c:v>
                </c:pt>
              </c:strCache>
            </c:strRef>
          </c:tx>
          <c:spPr>
            <a:solidFill>
              <a:schemeClr val="accent5"/>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2-9DA8-4E3E-B286-4F8171FE68D2}"/>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9DA8-4E3E-B286-4F8171FE68D2}"/>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A-85DD-48DE-A9FB-9ADADFD81ED0}"/>
              </c:ext>
            </c:extLst>
          </c:dPt>
          <c:dLbls>
            <c:dLbl>
              <c:idx val="0"/>
              <c:delete val="1"/>
              <c:extLst>
                <c:ext xmlns:c15="http://schemas.microsoft.com/office/drawing/2012/chart" uri="{CE6537A1-D6FC-4f65-9D91-7224C49458BB}"/>
                <c:ext xmlns:c16="http://schemas.microsoft.com/office/drawing/2014/chart" uri="{C3380CC4-5D6E-409C-BE32-E72D297353CC}">
                  <c16:uniqueId val="{00000009-85DD-48DE-A9FB-9ADADFD81ED0}"/>
                </c:ext>
              </c:extLst>
            </c:dLbl>
            <c:dLbl>
              <c:idx val="3"/>
              <c:layout>
                <c:manualLayout>
                  <c:x val="0"/>
                  <c:y val="-4.0302267002518981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5DD-48DE-A9FB-9ADADFD81ED0}"/>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6.6'!$C$32:$F$32</c:f>
              <c:strCache>
                <c:ptCount val="4"/>
                <c:pt idx="0">
                  <c:v>Good</c:v>
                </c:pt>
                <c:pt idx="1">
                  <c:v>Satisfactory</c:v>
                </c:pt>
                <c:pt idx="2">
                  <c:v>Weak</c:v>
                </c:pt>
                <c:pt idx="3">
                  <c:v>Unsatisfactory</c:v>
                </c:pt>
              </c:strCache>
            </c:strRef>
          </c:cat>
          <c:val>
            <c:numRef>
              <c:f>'Figure 6.6'!$C$37:$F$37</c:f>
              <c:numCache>
                <c:formatCode>General</c:formatCode>
                <c:ptCount val="4"/>
                <c:pt idx="0">
                  <c:v>0</c:v>
                </c:pt>
                <c:pt idx="1">
                  <c:v>10</c:v>
                </c:pt>
                <c:pt idx="2">
                  <c:v>83</c:v>
                </c:pt>
                <c:pt idx="3">
                  <c:v>3</c:v>
                </c:pt>
              </c:numCache>
            </c:numRef>
          </c:val>
          <c:extLst>
            <c:ext xmlns:c16="http://schemas.microsoft.com/office/drawing/2014/chart" uri="{C3380CC4-5D6E-409C-BE32-E72D297353CC}">
              <c16:uniqueId val="{00000005-85DD-48DE-A9FB-9ADADFD81ED0}"/>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2626483141126443E-2"/>
              <c:y val="0.284195243856482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f) Solar</a:t>
            </a:r>
            <a:r>
              <a:rPr lang="en-US" sz="1000" b="1" baseline="0"/>
              <a:t> PV</a:t>
            </a:r>
            <a:endParaRPr lang="en-US"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5"/>
          <c:order val="0"/>
          <c:tx>
            <c:strRef>
              <c:f>'Figure 6.6'!$B$38</c:f>
              <c:strCache>
                <c:ptCount val="1"/>
                <c:pt idx="0">
                  <c:v>Solar PV</c:v>
                </c:pt>
              </c:strCache>
            </c:strRef>
          </c:tx>
          <c:spPr>
            <a:solidFill>
              <a:schemeClr val="accent6"/>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82C0-4192-883F-54D70866CFAD}"/>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82C0-4192-883F-54D70866CFAD}"/>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82C0-4192-883F-54D70866CFAD}"/>
              </c:ext>
            </c:extLst>
          </c:dPt>
          <c:dLbls>
            <c:dLbl>
              <c:idx val="0"/>
              <c:delete val="1"/>
              <c:extLst>
                <c:ext xmlns:c15="http://schemas.microsoft.com/office/drawing/2012/chart" uri="{CE6537A1-D6FC-4f65-9D91-7224C49458BB}"/>
                <c:ext xmlns:c16="http://schemas.microsoft.com/office/drawing/2014/chart" uri="{C3380CC4-5D6E-409C-BE32-E72D297353CC}">
                  <c16:uniqueId val="{00000009-8CB6-4700-823F-CC3658817A7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6.6'!$C$32:$F$32</c:f>
              <c:strCache>
                <c:ptCount val="4"/>
                <c:pt idx="0">
                  <c:v>Good</c:v>
                </c:pt>
                <c:pt idx="1">
                  <c:v>Satisfactory</c:v>
                </c:pt>
                <c:pt idx="2">
                  <c:v>Weak</c:v>
                </c:pt>
                <c:pt idx="3">
                  <c:v>Unsatisfactory</c:v>
                </c:pt>
              </c:strCache>
            </c:strRef>
          </c:cat>
          <c:val>
            <c:numRef>
              <c:f>'Figure 6.6'!$C$38:$F$38</c:f>
              <c:numCache>
                <c:formatCode>General</c:formatCode>
                <c:ptCount val="4"/>
                <c:pt idx="0">
                  <c:v>0</c:v>
                </c:pt>
                <c:pt idx="1">
                  <c:v>7</c:v>
                </c:pt>
                <c:pt idx="2">
                  <c:v>62</c:v>
                </c:pt>
                <c:pt idx="3">
                  <c:v>23</c:v>
                </c:pt>
              </c:numCache>
            </c:numRef>
          </c:val>
          <c:extLst>
            <c:ext xmlns:c16="http://schemas.microsoft.com/office/drawing/2014/chart" uri="{C3380CC4-5D6E-409C-BE32-E72D297353CC}">
              <c16:uniqueId val="{00000006-8CB6-4700-823F-CC3658817A7F}"/>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76047333385812E-2"/>
              <c:y val="0.32953529423431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40178849452323"/>
          <c:y val="2.1254550842435025E-2"/>
          <c:w val="0.84005791245791228"/>
          <c:h val="0.74585635212937096"/>
        </c:manualLayout>
      </c:layout>
      <c:barChart>
        <c:barDir val="col"/>
        <c:grouping val="clustered"/>
        <c:varyColors val="0"/>
        <c:ser>
          <c:idx val="6"/>
          <c:order val="2"/>
          <c:tx>
            <c:strRef>
              <c:f>'Figure 3.4'!$C$35</c:f>
              <c:strCache>
                <c:ptCount val="1"/>
                <c:pt idx="0">
                  <c:v>Annual ROCs issued</c:v>
                </c:pt>
              </c:strCache>
            </c:strRef>
          </c:tx>
          <c:spPr>
            <a:solidFill>
              <a:srgbClr val="079448"/>
            </a:solidFill>
            <a:ln w="3175">
              <a:solidFill>
                <a:schemeClr val="tx1"/>
              </a:solidFill>
            </a:ln>
            <a:effectLst/>
          </c:spPr>
          <c:invertIfNegative val="0"/>
          <c:dLbls>
            <c:dLbl>
              <c:idx val="0"/>
              <c:layout>
                <c:manualLayout>
                  <c:x val="-1.891022590635063E-17"/>
                  <c:y val="9.28371856743713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D8-4EB9-A870-3C6413A4DF69}"/>
                </c:ext>
              </c:extLst>
            </c:dLbl>
            <c:numFmt formatCode="#,##0.0" sourceLinked="0"/>
            <c:spPr>
              <a:noFill/>
              <a:ln>
                <a:noFill/>
              </a:ln>
              <a:effectLst/>
            </c:spPr>
            <c:txPr>
              <a:bodyPr rot="-5400000" spcFirstLastPara="1" vertOverflow="ellipsis" wrap="square" lIns="38100" tIns="19050" rIns="38100" bIns="19050" anchor="t"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3.4'!$B$36:$B$50</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3.4'!$C$36:$C$50</c:f>
              <c:numCache>
                <c:formatCode>#,##0</c:formatCode>
                <c:ptCount val="15"/>
                <c:pt idx="0">
                  <c:v>16164420</c:v>
                </c:pt>
                <c:pt idx="1">
                  <c:v>19049754</c:v>
                </c:pt>
                <c:pt idx="2">
                  <c:v>21361759</c:v>
                </c:pt>
                <c:pt idx="3">
                  <c:v>24962401</c:v>
                </c:pt>
                <c:pt idx="4">
                  <c:v>34972637</c:v>
                </c:pt>
                <c:pt idx="5">
                  <c:v>44402579</c:v>
                </c:pt>
                <c:pt idx="6">
                  <c:v>63013713</c:v>
                </c:pt>
                <c:pt idx="7">
                  <c:v>71462555</c:v>
                </c:pt>
                <c:pt idx="8">
                  <c:v>90563678</c:v>
                </c:pt>
                <c:pt idx="9">
                  <c:v>86170351</c:v>
                </c:pt>
                <c:pt idx="10">
                  <c:v>100581303</c:v>
                </c:pt>
                <c:pt idx="11">
                  <c:v>105948003</c:v>
                </c:pt>
                <c:pt idx="12">
                  <c:v>114706958</c:v>
                </c:pt>
                <c:pt idx="13">
                  <c:v>109252882</c:v>
                </c:pt>
                <c:pt idx="14">
                  <c:v>105050723</c:v>
                </c:pt>
              </c:numCache>
            </c:numRef>
          </c:val>
          <c:extLst>
            <c:ext xmlns:c16="http://schemas.microsoft.com/office/drawing/2014/chart" uri="{C3380CC4-5D6E-409C-BE32-E72D297353CC}">
              <c16:uniqueId val="{00000007-1CC2-4828-A7D0-5259A62DE4F9}"/>
            </c:ext>
          </c:extLst>
        </c:ser>
        <c:dLbls>
          <c:showLegendKey val="0"/>
          <c:showVal val="0"/>
          <c:showCatName val="0"/>
          <c:showSerName val="0"/>
          <c:showPercent val="0"/>
          <c:showBubbleSize val="0"/>
        </c:dLbls>
        <c:gapWidth val="50"/>
        <c:axId val="991727256"/>
        <c:axId val="991722664"/>
        <c:extLst/>
      </c:barChart>
      <c:lineChart>
        <c:grouping val="standard"/>
        <c:varyColors val="0"/>
        <c:ser>
          <c:idx val="4"/>
          <c:order val="0"/>
          <c:tx>
            <c:strRef>
              <c:f>'Figure 3.4'!$E$35</c:f>
              <c:strCache>
                <c:ptCount val="1"/>
                <c:pt idx="0">
                  <c:v>RO generation (TWh)</c:v>
                </c:pt>
              </c:strCache>
            </c:strRef>
          </c:tx>
          <c:spPr>
            <a:ln w="28575" cap="rnd">
              <a:solidFill>
                <a:srgbClr val="E2C700"/>
              </a:solidFill>
              <a:round/>
            </a:ln>
            <a:effectLst/>
          </c:spPr>
          <c:marker>
            <c:symbol val="none"/>
          </c:marker>
          <c:cat>
            <c:strRef>
              <c:f>'Figure 3.4'!$B$36:$B$50</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3.4'!$D$36:$D$50</c:f>
              <c:numCache>
                <c:formatCode>#,##0</c:formatCode>
                <c:ptCount val="15"/>
                <c:pt idx="0">
                  <c:v>16164420</c:v>
                </c:pt>
                <c:pt idx="1">
                  <c:v>19049754</c:v>
                </c:pt>
                <c:pt idx="2">
                  <c:v>20466190.999997403</c:v>
                </c:pt>
                <c:pt idx="3">
                  <c:v>23289739.416663691</c:v>
                </c:pt>
                <c:pt idx="4">
                  <c:v>31266240.899996206</c:v>
                </c:pt>
                <c:pt idx="5">
                  <c:v>35098127.783327565</c:v>
                </c:pt>
                <c:pt idx="6">
                  <c:v>49733554.545935087</c:v>
                </c:pt>
                <c:pt idx="7">
                  <c:v>55877518.95800291</c:v>
                </c:pt>
                <c:pt idx="8">
                  <c:v>69180692.447682679</c:v>
                </c:pt>
                <c:pt idx="9">
                  <c:v>65232940.377441831</c:v>
                </c:pt>
                <c:pt idx="10">
                  <c:v>75161322.997715786</c:v>
                </c:pt>
                <c:pt idx="11">
                  <c:v>79102225.020451128</c:v>
                </c:pt>
                <c:pt idx="12">
                  <c:v>84920897.264358833</c:v>
                </c:pt>
                <c:pt idx="13">
                  <c:v>80348926.404663816</c:v>
                </c:pt>
                <c:pt idx="14">
                  <c:v>77954651.841995209</c:v>
                </c:pt>
              </c:numCache>
            </c:numRef>
          </c:val>
          <c:smooth val="0"/>
          <c:extLst>
            <c:ext xmlns:c16="http://schemas.microsoft.com/office/drawing/2014/chart" uri="{C3380CC4-5D6E-409C-BE32-E72D297353CC}">
              <c16:uniqueId val="{00000004-1CC2-4828-A7D0-5259A62DE4F9}"/>
            </c:ext>
          </c:extLst>
        </c:ser>
        <c:dLbls>
          <c:showLegendKey val="0"/>
          <c:showVal val="0"/>
          <c:showCatName val="0"/>
          <c:showSerName val="0"/>
          <c:showPercent val="0"/>
          <c:showBubbleSize val="0"/>
        </c:dLbls>
        <c:marker val="1"/>
        <c:smooth val="0"/>
        <c:axId val="991727256"/>
        <c:axId val="991722664"/>
      </c:lineChart>
      <c:scatterChart>
        <c:scatterStyle val="lineMarker"/>
        <c:varyColors val="0"/>
        <c:ser>
          <c:idx val="5"/>
          <c:order val="1"/>
          <c:tx>
            <c:strRef>
              <c:f>'Figure 3.4'!$F$35</c:f>
              <c:strCache>
                <c:ptCount val="1"/>
                <c:pt idx="0">
                  <c:v>UK obligation (ROCs)</c:v>
                </c:pt>
              </c:strCache>
            </c:strRef>
          </c:tx>
          <c:spPr>
            <a:ln w="25400" cap="rnd">
              <a:noFill/>
              <a:round/>
            </a:ln>
            <a:effectLst/>
          </c:spPr>
          <c:marker>
            <c:symbol val="dash"/>
            <c:size val="13"/>
            <c:spPr>
              <a:solidFill>
                <a:schemeClr val="tx1"/>
              </a:solidFill>
              <a:ln w="9525">
                <a:noFill/>
              </a:ln>
              <a:effectLst/>
            </c:spPr>
          </c:marker>
          <c:dLbls>
            <c:dLbl>
              <c:idx val="9"/>
              <c:layout>
                <c:manualLayout>
                  <c:x val="-4.3652182105548783E-2"/>
                  <c:y val="-3.44588730844128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88-4039-BD72-ABBD809B0E0A}"/>
                </c:ext>
              </c:extLst>
            </c:dLbl>
            <c:dLbl>
              <c:idx val="10"/>
              <c:layout>
                <c:manualLayout>
                  <c:x val="-4.3652182105548706E-2"/>
                  <c:y val="-3.7819088138176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88-4039-BD72-ABBD809B0E0A}"/>
                </c:ext>
              </c:extLst>
            </c:dLbl>
            <c:dLbl>
              <c:idx val="11"/>
              <c:layout>
                <c:manualLayout>
                  <c:x val="-4.3652182105548706E-2"/>
                  <c:y val="-3.1098658030649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88-4039-BD72-ABBD809B0E0A}"/>
                </c:ext>
              </c:extLst>
            </c:dLbl>
            <c:dLbl>
              <c:idx val="12"/>
              <c:layout>
                <c:manualLayout>
                  <c:x val="-4.3652182105548706E-2"/>
                  <c:y val="-3.1098658030649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88-4039-BD72-ABBD809B0E0A}"/>
                </c:ext>
              </c:extLst>
            </c:dLbl>
            <c:dLbl>
              <c:idx val="13"/>
              <c:layout>
                <c:manualLayout>
                  <c:x val="-4.3652182105548706E-2"/>
                  <c:y val="-3.1098658030649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88-4039-BD72-ABBD809B0E0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'Figure 3.4'!$B$36:$B$50</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xVal>
          <c:yVal>
            <c:numRef>
              <c:f>'Figure 3.4'!$F$36:$F$50</c:f>
              <c:numCache>
                <c:formatCode>#,##0</c:formatCode>
                <c:ptCount val="15"/>
                <c:pt idx="0">
                  <c:v>25551357</c:v>
                </c:pt>
                <c:pt idx="1">
                  <c:v>28975678</c:v>
                </c:pt>
                <c:pt idx="2">
                  <c:v>30101092</c:v>
                </c:pt>
                <c:pt idx="3">
                  <c:v>34749941</c:v>
                </c:pt>
                <c:pt idx="4">
                  <c:v>37676829</c:v>
                </c:pt>
                <c:pt idx="5">
                  <c:v>48915432</c:v>
                </c:pt>
                <c:pt idx="6">
                  <c:v>61858174</c:v>
                </c:pt>
                <c:pt idx="7">
                  <c:v>71922000</c:v>
                </c:pt>
                <c:pt idx="8">
                  <c:v>84439465</c:v>
                </c:pt>
                <c:pt idx="9">
                  <c:v>100748885</c:v>
                </c:pt>
                <c:pt idx="10">
                  <c:v>117842123</c:v>
                </c:pt>
                <c:pt idx="11">
                  <c:v>127623995</c:v>
                </c:pt>
                <c:pt idx="12">
                  <c:v>130183968</c:v>
                </c:pt>
                <c:pt idx="13">
                  <c:v>119090744</c:v>
                </c:pt>
                <c:pt idx="14">
                  <c:v>127815053</c:v>
                </c:pt>
              </c:numCache>
            </c:numRef>
          </c:yVal>
          <c:smooth val="0"/>
          <c:extLst>
            <c:ext xmlns:c16="http://schemas.microsoft.com/office/drawing/2014/chart" uri="{C3380CC4-5D6E-409C-BE32-E72D297353CC}">
              <c16:uniqueId val="{00000005-1CC2-4828-A7D0-5259A62DE4F9}"/>
            </c:ext>
          </c:extLst>
        </c:ser>
        <c:dLbls>
          <c:showLegendKey val="0"/>
          <c:showVal val="0"/>
          <c:showCatName val="0"/>
          <c:showSerName val="0"/>
          <c:showPercent val="0"/>
          <c:showBubbleSize val="0"/>
        </c:dLbls>
        <c:axId val="991727256"/>
        <c:axId val="991722664"/>
      </c:scatterChart>
      <c:catAx>
        <c:axId val="991727256"/>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2664"/>
        <c:crosses val="autoZero"/>
        <c:auto val="1"/>
        <c:lblAlgn val="ctr"/>
        <c:lblOffset val="100"/>
        <c:noMultiLvlLbl val="0"/>
      </c:catAx>
      <c:valAx>
        <c:axId val="991722664"/>
        <c:scaling>
          <c:orientation val="minMax"/>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US"/>
                  <a:t>ROCs Issued (Millions) </a:t>
                </a:r>
              </a:p>
              <a:p>
                <a:pPr>
                  <a:defRPr/>
                </a:pPr>
                <a:r>
                  <a:rPr lang="en-US"/>
                  <a:t>or RO Generation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7256"/>
        <c:crosses val="autoZero"/>
        <c:crossBetween val="between"/>
        <c:dispUnits>
          <c:builtInUnit val="millions"/>
        </c:dispUnits>
      </c:valAx>
      <c:spPr>
        <a:noFill/>
        <a:ln>
          <a:noFill/>
        </a:ln>
        <a:effectLst/>
      </c:spPr>
    </c:plotArea>
    <c:legend>
      <c:legendPos val="b"/>
      <c:layout>
        <c:manualLayout>
          <c:xMode val="edge"/>
          <c:yMode val="edge"/>
          <c:x val="8.9642166202907311E-2"/>
          <c:y val="0.90439288586910516"/>
          <c:w val="0.86906037882268516"/>
          <c:h val="6.0213643079867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g)</a:t>
            </a:r>
            <a:r>
              <a:rPr lang="en-US" sz="1000" b="1" baseline="0"/>
              <a:t> </a:t>
            </a:r>
            <a:r>
              <a:rPr lang="en-US" sz="1000" b="1"/>
              <a:t>Sewage gas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4653831967299411"/>
          <c:y val="0.16123859912346508"/>
          <c:w val="0.85031567781862616"/>
          <c:h val="0.72437398823390053"/>
        </c:manualLayout>
      </c:layout>
      <c:barChart>
        <c:barDir val="col"/>
        <c:grouping val="stacked"/>
        <c:varyColors val="0"/>
        <c:ser>
          <c:idx val="6"/>
          <c:order val="0"/>
          <c:tx>
            <c:strRef>
              <c:f>'Figure 6.6'!$B$39</c:f>
              <c:strCache>
                <c:ptCount val="1"/>
                <c:pt idx="0">
                  <c:v>Sewage gas</c:v>
                </c:pt>
              </c:strCache>
            </c:strRef>
          </c:tx>
          <c:spPr>
            <a:solidFill>
              <a:schemeClr val="accent1">
                <a:lumMod val="60000"/>
              </a:schemeClr>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A-1D82-4E20-A894-9CB51BBB0702}"/>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2239-4F82-83A0-07774855B8EA}"/>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2-2239-4F82-83A0-07774855B8EA}"/>
              </c:ext>
            </c:extLst>
          </c:dPt>
          <c:dLbls>
            <c:dLbl>
              <c:idx val="0"/>
              <c:delete val="1"/>
              <c:extLst>
                <c:ext xmlns:c15="http://schemas.microsoft.com/office/drawing/2012/chart" uri="{CE6537A1-D6FC-4f65-9D91-7224C49458BB}"/>
                <c:ext xmlns:c16="http://schemas.microsoft.com/office/drawing/2014/chart" uri="{C3380CC4-5D6E-409C-BE32-E72D297353CC}">
                  <c16:uniqueId val="{00000009-1D82-4E20-A894-9CB51BBB0702}"/>
                </c:ext>
              </c:extLst>
            </c:dLbl>
            <c:dLbl>
              <c:idx val="1"/>
              <c:layout>
                <c:manualLayout>
                  <c:x val="0"/>
                  <c:y val="-2.0291388636632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2-4E20-A894-9CB51BBB070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6.6'!$C$32:$F$32</c:f>
              <c:strCache>
                <c:ptCount val="4"/>
                <c:pt idx="0">
                  <c:v>Good</c:v>
                </c:pt>
                <c:pt idx="1">
                  <c:v>Satisfactory</c:v>
                </c:pt>
                <c:pt idx="2">
                  <c:v>Weak</c:v>
                </c:pt>
                <c:pt idx="3">
                  <c:v>Unsatisfactory</c:v>
                </c:pt>
              </c:strCache>
            </c:strRef>
          </c:cat>
          <c:val>
            <c:numRef>
              <c:f>'Figure 6.6'!$C$39:$F$39</c:f>
              <c:numCache>
                <c:formatCode>General</c:formatCode>
                <c:ptCount val="4"/>
                <c:pt idx="0">
                  <c:v>0</c:v>
                </c:pt>
                <c:pt idx="1">
                  <c:v>3</c:v>
                </c:pt>
                <c:pt idx="2">
                  <c:v>13</c:v>
                </c:pt>
                <c:pt idx="3">
                  <c:v>2</c:v>
                </c:pt>
              </c:numCache>
            </c:numRef>
          </c:val>
          <c:extLst>
            <c:ext xmlns:c16="http://schemas.microsoft.com/office/drawing/2014/chart" uri="{C3380CC4-5D6E-409C-BE32-E72D297353CC}">
              <c16:uniqueId val="{00000007-1D82-4E20-A894-9CB51BBB0702}"/>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1.7532189318320165E-2"/>
              <c:y val="0.29427081060711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2363AF"/>
            </a:solidFill>
            <a:ln w="3175">
              <a:solidFill>
                <a:sysClr val="windowText" lastClr="000000"/>
              </a:solidFill>
            </a:ln>
            <a:effectLst/>
          </c:spPr>
          <c:invertIfNegative val="0"/>
          <c:dLbls>
            <c:dLbl>
              <c:idx val="0"/>
              <c:layout>
                <c:manualLayout>
                  <c:x val="5.4480876988582331E-4"/>
                  <c:y val="-1.3974740958360372E-16"/>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81-4EA4-AE6A-256FCD781FBB}"/>
                </c:ext>
              </c:extLst>
            </c:dLbl>
            <c:dLbl>
              <c:idx val="1"/>
              <c:layout>
                <c:manualLayout>
                  <c:x val="-5.42624267895752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81-4EA4-AE6A-256FCD781FBB}"/>
                </c:ext>
              </c:extLst>
            </c:dLbl>
            <c:dLbl>
              <c:idx val="4"/>
              <c:layout>
                <c:manualLayout>
                  <c:x val="-7.84886836853085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3A-4DC1-8F2A-0C76DCE9A217}"/>
                </c:ext>
              </c:extLst>
            </c:dLbl>
            <c:dLbl>
              <c:idx val="5"/>
              <c:layout>
                <c:manualLayout>
                  <c:x val="-8.4714844772335748E-2"/>
                  <c:y val="1.746842619795046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3A-4DC1-8F2A-0C76DCE9A21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6.7'!$B$34:$B$39</c:f>
              <c:strCache>
                <c:ptCount val="6"/>
                <c:pt idx="0">
                  <c:v>Meters outside calibration period</c:v>
                </c:pt>
                <c:pt idx="1">
                  <c:v>Over/under-claiming of ROCs </c:v>
                </c:pt>
                <c:pt idx="2">
                  <c:v>Unable to confirm the commissioning date due to insufficient evidence </c:v>
                </c:pt>
                <c:pt idx="3">
                  <c:v>Discrepancies with the stated TIC/DNC </c:v>
                </c:pt>
                <c:pt idx="4">
                  <c:v>Discrepancies with the information provided in the accreditation application</c:v>
                </c:pt>
                <c:pt idx="5">
                  <c:v>Outstanding documents/information </c:v>
                </c:pt>
              </c:strCache>
            </c:strRef>
          </c:cat>
          <c:val>
            <c:numRef>
              <c:f>'Figure 6.7'!$C$34:$C$39</c:f>
              <c:numCache>
                <c:formatCode>0.0%</c:formatCode>
                <c:ptCount val="6"/>
                <c:pt idx="0">
                  <c:v>3.2000000000000001E-2</c:v>
                </c:pt>
                <c:pt idx="1">
                  <c:v>0.04</c:v>
                </c:pt>
                <c:pt idx="2">
                  <c:v>8.2000000000000003E-2</c:v>
                </c:pt>
                <c:pt idx="3">
                  <c:v>9.2999999999999999E-2</c:v>
                </c:pt>
                <c:pt idx="4">
                  <c:v>0.32600000000000001</c:v>
                </c:pt>
                <c:pt idx="5">
                  <c:v>0.39400000000000002</c:v>
                </c:pt>
              </c:numCache>
            </c:numRef>
          </c:val>
          <c:extLst>
            <c:ext xmlns:c16="http://schemas.microsoft.com/office/drawing/2014/chart" uri="{C3380CC4-5D6E-409C-BE32-E72D297353CC}">
              <c16:uniqueId val="{00000000-A93A-4DC1-8F2A-0C76DCE9A217}"/>
            </c:ext>
          </c:extLst>
        </c:ser>
        <c:dLbls>
          <c:showLegendKey val="0"/>
          <c:showVal val="0"/>
          <c:showCatName val="0"/>
          <c:showSerName val="0"/>
          <c:showPercent val="0"/>
          <c:showBubbleSize val="0"/>
        </c:dLbls>
        <c:gapWidth val="70"/>
        <c:axId val="1904100175"/>
        <c:axId val="1904098927"/>
      </c:barChart>
      <c:catAx>
        <c:axId val="1904100175"/>
        <c:scaling>
          <c:orientation val="minMax"/>
        </c:scaling>
        <c:delete val="0"/>
        <c:axPos val="l"/>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904098927"/>
        <c:crosses val="autoZero"/>
        <c:auto val="1"/>
        <c:lblAlgn val="ctr"/>
        <c:lblOffset val="100"/>
        <c:noMultiLvlLbl val="0"/>
      </c:catAx>
      <c:valAx>
        <c:axId val="1904098927"/>
        <c:scaling>
          <c:orientation val="minMax"/>
        </c:scaling>
        <c:delete val="0"/>
        <c:axPos val="b"/>
        <c:majorGridlines>
          <c:spPr>
            <a:ln w="952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90410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84053443309211"/>
          <c:y val="4.5548654244306416E-2"/>
          <c:w val="0.72548605993663529"/>
          <c:h val="0.76271726903702253"/>
        </c:manualLayout>
      </c:layout>
      <c:barChart>
        <c:barDir val="col"/>
        <c:grouping val="stacked"/>
        <c:varyColors val="0"/>
        <c:ser>
          <c:idx val="0"/>
          <c:order val="0"/>
          <c:tx>
            <c:strRef>
              <c:f>'Figure 6.8'!$B$42</c:f>
              <c:strCache>
                <c:ptCount val="1"/>
                <c:pt idx="0">
                  <c:v>Total error protected</c:v>
                </c:pt>
              </c:strCache>
            </c:strRef>
          </c:tx>
          <c:spPr>
            <a:solidFill>
              <a:srgbClr val="079448"/>
            </a:solidFill>
            <a:ln w="3175">
              <a:solidFill>
                <a:sysClr val="windowText" lastClr="000000"/>
              </a:solidFill>
            </a:ln>
            <a:effectLst/>
          </c:spPr>
          <c:invertIfNegative val="0"/>
          <c:dLbls>
            <c:dLbl>
              <c:idx val="0"/>
              <c:layout>
                <c:manualLayout>
                  <c:x val="-3.2998627465144839E-4"/>
                  <c:y val="-0.27397396753977182"/>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r>
                      <a:rPr lang="en-US">
                        <a:solidFill>
                          <a:schemeClr val="bg1"/>
                        </a:solidFill>
                      </a:rPr>
                      <a:t>£61.58</a:t>
                    </a:r>
                    <a:endParaRPr lang="en-US"/>
                  </a:p>
                </c:rich>
              </c:tx>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0-484A-4720-8C86-5C9EF601714C}"/>
                </c:ext>
              </c:extLst>
            </c:dLbl>
            <c:dLbl>
              <c:idx val="1"/>
              <c:layout>
                <c:manualLayout>
                  <c:x val="1.4889836018204146E-3"/>
                  <c:y val="-0.34339643258878355"/>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r>
                      <a:rPr lang="en-US">
                        <a:solidFill>
                          <a:schemeClr val="bg1"/>
                        </a:solidFill>
                      </a:rPr>
                      <a:t>£76.06</a:t>
                    </a:r>
                    <a:endParaRPr lang="en-US"/>
                  </a:p>
                </c:rich>
              </c:tx>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4A-4720-8C86-5C9EF601714C}"/>
                </c:ext>
              </c:extLst>
            </c:dLbl>
            <c:dLbl>
              <c:idx val="2"/>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4A-4720-8C86-5C9EF601714C}"/>
                </c:ext>
              </c:extLst>
            </c:dLbl>
            <c:dLbl>
              <c:idx val="3"/>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4A-4720-8C86-5C9EF601714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'Figure 6.8'!$C$39:$D$39</c:f>
              <c:strCache>
                <c:ptCount val="2"/>
                <c:pt idx="0">
                  <c:v>SY19</c:v>
                </c:pt>
                <c:pt idx="1">
                  <c:v>SY20</c:v>
                </c:pt>
              </c:strCache>
            </c:strRef>
          </c:cat>
          <c:val>
            <c:numRef>
              <c:f>'Figure 6.8'!$C$42:$D$42</c:f>
              <c:numCache>
                <c:formatCode>"£"#,##0</c:formatCode>
                <c:ptCount val="2"/>
                <c:pt idx="0">
                  <c:v>61577349.890000001</c:v>
                </c:pt>
                <c:pt idx="1">
                  <c:v>76066118.849999994</c:v>
                </c:pt>
              </c:numCache>
            </c:numRef>
          </c:val>
          <c:extLst>
            <c:ext xmlns:c16="http://schemas.microsoft.com/office/drawing/2014/chart" uri="{C3380CC4-5D6E-409C-BE32-E72D297353CC}">
              <c16:uniqueId val="{00000004-484A-4720-8C86-5C9EF601714C}"/>
            </c:ext>
          </c:extLst>
        </c:ser>
        <c:dLbls>
          <c:showLegendKey val="0"/>
          <c:showVal val="0"/>
          <c:showCatName val="0"/>
          <c:showSerName val="0"/>
          <c:showPercent val="0"/>
          <c:showBubbleSize val="0"/>
        </c:dLbls>
        <c:gapWidth val="50"/>
        <c:overlap val="100"/>
        <c:axId val="378010144"/>
        <c:axId val="378027616"/>
      </c:barChart>
      <c:barChart>
        <c:barDir val="col"/>
        <c:grouping val="clustered"/>
        <c:varyColors val="0"/>
        <c:ser>
          <c:idx val="4"/>
          <c:order val="1"/>
          <c:tx>
            <c:strRef>
              <c:f>'Figure 6.8'!$B$43</c:f>
              <c:strCache>
                <c:ptCount val="1"/>
                <c:pt idx="0">
                  <c:v>Administration costs </c:v>
                </c:pt>
              </c:strCache>
            </c:strRef>
          </c:tx>
          <c:spPr>
            <a:solidFill>
              <a:srgbClr val="A1ABB2"/>
            </a:solidFill>
            <a:ln w="3175">
              <a:solidFill>
                <a:sysClr val="windowText" lastClr="000000"/>
              </a:solidFill>
            </a:ln>
            <a:effectLst/>
          </c:spPr>
          <c:invertIfNegative val="0"/>
          <c:dLbls>
            <c:dLbl>
              <c:idx val="0"/>
              <c:tx>
                <c:rich>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r>
                      <a:rPr lang="en-US"/>
                      <a:t>£8.06</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E-484A-4720-8C86-5C9EF601714C}"/>
                </c:ext>
              </c:extLst>
            </c:dLbl>
            <c:dLbl>
              <c:idx val="1"/>
              <c:tx>
                <c:rich>
                  <a:bodyPr/>
                  <a:lstStyle/>
                  <a:p>
                    <a:r>
                      <a:rPr lang="en-US"/>
                      <a:t>£7.12</a:t>
                    </a:r>
                  </a:p>
                </c:rich>
              </c:tx>
              <c:dLblPos val="inEnd"/>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F-484A-4720-8C86-5C9EF601714C}"/>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ysClr val="window" lastClr="FFFFFF">
                          <a:lumMod val="50000"/>
                        </a:sysClr>
                      </a:solidFill>
                      <a:round/>
                    </a:ln>
                    <a:effectLst/>
                  </c:spPr>
                </c15:leaderLines>
              </c:ext>
            </c:extLst>
          </c:dLbls>
          <c:val>
            <c:numRef>
              <c:f>'Figure 6.8'!$C$43:$D$43</c:f>
              <c:numCache>
                <c:formatCode>"£"#,##0</c:formatCode>
                <c:ptCount val="2"/>
                <c:pt idx="0">
                  <c:v>8058982</c:v>
                </c:pt>
                <c:pt idx="1">
                  <c:v>7116037</c:v>
                </c:pt>
              </c:numCache>
            </c:numRef>
          </c:val>
          <c:extLst>
            <c:ext xmlns:c16="http://schemas.microsoft.com/office/drawing/2014/chart" uri="{C3380CC4-5D6E-409C-BE32-E72D297353CC}">
              <c16:uniqueId val="{00000005-484A-4720-8C86-5C9EF601714C}"/>
            </c:ext>
          </c:extLst>
        </c:ser>
        <c:dLbls>
          <c:showLegendKey val="0"/>
          <c:showVal val="0"/>
          <c:showCatName val="0"/>
          <c:showSerName val="0"/>
          <c:showPercent val="0"/>
          <c:showBubbleSize val="0"/>
        </c:dLbls>
        <c:gapWidth val="81"/>
        <c:overlap val="100"/>
        <c:axId val="378010144"/>
        <c:axId val="378027616"/>
      </c:barChart>
      <c:lineChart>
        <c:grouping val="standard"/>
        <c:varyColors val="0"/>
        <c:ser>
          <c:idx val="1"/>
          <c:order val="2"/>
          <c:tx>
            <c:strRef>
              <c:f>'Figure 6.8'!$B$44</c:f>
              <c:strCache>
                <c:ptCount val="1"/>
                <c:pt idx="0">
                  <c:v>Error as % of administration costs </c:v>
                </c:pt>
              </c:strCache>
            </c:strRef>
          </c:tx>
          <c:spPr>
            <a:ln w="28575" cap="rnd">
              <a:solidFill>
                <a:srgbClr val="E2C700"/>
              </a:solidFill>
              <a:round/>
            </a:ln>
            <a:effectLst/>
          </c:spPr>
          <c:marker>
            <c:symbol val="circle"/>
            <c:size val="6"/>
            <c:spPr>
              <a:solidFill>
                <a:srgbClr val="E2C700"/>
              </a:solidFill>
              <a:ln w="9525">
                <a:noFill/>
              </a:ln>
              <a:effectLst/>
            </c:spPr>
          </c:marker>
          <c:dPt>
            <c:idx val="1"/>
            <c:marker>
              <c:symbol val="circle"/>
              <c:size val="6"/>
              <c:spPr>
                <a:solidFill>
                  <a:srgbClr val="E2C700"/>
                </a:solidFill>
                <a:ln w="9525">
                  <a:noFill/>
                </a:ln>
                <a:effectLst/>
              </c:spPr>
            </c:marker>
            <c:bubble3D val="0"/>
            <c:spPr>
              <a:ln w="28575" cap="rnd">
                <a:solidFill>
                  <a:srgbClr val="E2C700"/>
                </a:solidFill>
                <a:round/>
              </a:ln>
              <a:effectLst/>
            </c:spPr>
            <c:extLst>
              <c:ext xmlns:c16="http://schemas.microsoft.com/office/drawing/2014/chart" uri="{C3380CC4-5D6E-409C-BE32-E72D297353CC}">
                <c16:uniqueId val="{00000007-484A-4720-8C86-5C9EF601714C}"/>
              </c:ext>
            </c:extLst>
          </c:dPt>
          <c:dLbls>
            <c:dLbl>
              <c:idx val="0"/>
              <c:layout>
                <c:manualLayout>
                  <c:x val="-1.2978425773701398E-2"/>
                  <c:y val="5.170068027210879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84A-4720-8C86-5C9EF601714C}"/>
                </c:ext>
              </c:extLst>
            </c:dLbl>
            <c:dLbl>
              <c:idx val="1"/>
              <c:layout>
                <c:manualLayout>
                  <c:x val="-1.6473421591531829E-2"/>
                  <c:y val="7.891156462585031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84A-4720-8C86-5C9EF601714C}"/>
                </c:ext>
              </c:extLst>
            </c:dLbl>
            <c:numFmt formatCode="#,#00%" sourceLinked="0"/>
            <c:spPr>
              <a:solidFill>
                <a:sysClr val="window" lastClr="FFFFFF"/>
              </a:solidFill>
              <a:ln w="3175">
                <a:solidFill>
                  <a:sysClr val="windowText" lastClr="000000"/>
                </a:solid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'Figure 6.8'!$C$39:$D$39</c:f>
              <c:strCache>
                <c:ptCount val="2"/>
                <c:pt idx="0">
                  <c:v>SY19</c:v>
                </c:pt>
                <c:pt idx="1">
                  <c:v>SY20</c:v>
                </c:pt>
              </c:strCache>
            </c:strRef>
          </c:cat>
          <c:val>
            <c:numRef>
              <c:f>'Figure 6.8'!$C$44:$D$44</c:f>
              <c:numCache>
                <c:formatCode>#,#00%</c:formatCode>
                <c:ptCount val="2"/>
                <c:pt idx="0">
                  <c:v>7.6408347716870448</c:v>
                </c:pt>
                <c:pt idx="1">
                  <c:v>10.689393387077667</c:v>
                </c:pt>
              </c:numCache>
            </c:numRef>
          </c:val>
          <c:smooth val="0"/>
          <c:extLst>
            <c:ext xmlns:c16="http://schemas.microsoft.com/office/drawing/2014/chart" uri="{C3380CC4-5D6E-409C-BE32-E72D297353CC}">
              <c16:uniqueId val="{0000000A-484A-4720-8C86-5C9EF601714C}"/>
            </c:ext>
          </c:extLst>
        </c:ser>
        <c:dLbls>
          <c:showLegendKey val="0"/>
          <c:showVal val="0"/>
          <c:showCatName val="0"/>
          <c:showSerName val="0"/>
          <c:showPercent val="0"/>
          <c:showBubbleSize val="0"/>
        </c:dLbls>
        <c:marker val="1"/>
        <c:smooth val="0"/>
        <c:axId val="569276063"/>
        <c:axId val="569275231"/>
        <c:extLst/>
      </c:lineChart>
      <c:catAx>
        <c:axId val="378010144"/>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78027616"/>
        <c:crosses val="autoZero"/>
        <c:auto val="1"/>
        <c:lblAlgn val="ctr"/>
        <c:lblOffset val="100"/>
        <c:noMultiLvlLbl val="0"/>
      </c:catAx>
      <c:valAx>
        <c:axId val="378027616"/>
        <c:scaling>
          <c:orientation val="minMax"/>
          <c:max val="80000000"/>
          <c:min val="0"/>
        </c:scaling>
        <c:delete val="0"/>
        <c:axPos val="l"/>
        <c:majorGridlines>
          <c:spPr>
            <a:ln w="9525" cap="flat" cmpd="sng" algn="ctr">
              <a:solidFill>
                <a:sysClr val="window" lastClr="FFFFFF">
                  <a:lumMod val="85000"/>
                </a:sys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latin typeface="Verdana" panose="020B0604030504040204" pitchFamily="34" charset="0"/>
                    <a:ea typeface="Verdana" panose="020B0604030504040204" pitchFamily="34" charset="0"/>
                  </a:rPr>
                  <a:t>Error/costs</a:t>
                </a:r>
                <a:r>
                  <a:rPr lang="en-GB" baseline="0">
                    <a:solidFill>
                      <a:sysClr val="windowText" lastClr="000000"/>
                    </a:solidFill>
                    <a:latin typeface="Verdana" panose="020B0604030504040204" pitchFamily="34" charset="0"/>
                    <a:ea typeface="Verdana" panose="020B0604030504040204" pitchFamily="34" charset="0"/>
                  </a:rPr>
                  <a:t> </a:t>
                </a:r>
                <a:r>
                  <a:rPr lang="en-GB">
                    <a:solidFill>
                      <a:sysClr val="windowText" lastClr="000000"/>
                    </a:solidFill>
                    <a:latin typeface="Verdana" panose="020B0604030504040204" pitchFamily="34" charset="0"/>
                    <a:ea typeface="Verdana" panose="020B0604030504040204" pitchFamily="34" charset="0"/>
                  </a:rPr>
                  <a:t>(£) Millions</a:t>
                </a:r>
              </a:p>
            </c:rich>
          </c:tx>
          <c:layout>
            <c:manualLayout>
              <c:xMode val="edge"/>
              <c:yMode val="edge"/>
              <c:x val="8.2798304058146598E-3"/>
              <c:y val="0.2707163747388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378010144"/>
        <c:crosses val="autoZero"/>
        <c:crossBetween val="between"/>
        <c:majorUnit val="10000000"/>
        <c:minorUnit val="10000000"/>
        <c:dispUnits>
          <c:builtInUnit val="millions"/>
        </c:dispUnits>
      </c:valAx>
      <c:valAx>
        <c:axId val="569275231"/>
        <c:scaling>
          <c:orientation val="minMax"/>
          <c:max val="12"/>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latin typeface="Verdana" panose="020B0604030504040204" pitchFamily="34" charset="0"/>
                    <a:ea typeface="Verdana" panose="020B0604030504040204" pitchFamily="34" charset="0"/>
                  </a:rPr>
                  <a:t>Error as</a:t>
                </a:r>
                <a:r>
                  <a:rPr lang="en-GB" baseline="0">
                    <a:solidFill>
                      <a:sysClr val="windowText" lastClr="000000"/>
                    </a:solidFill>
                    <a:latin typeface="Verdana" panose="020B0604030504040204" pitchFamily="34" charset="0"/>
                    <a:ea typeface="Verdana" panose="020B0604030504040204" pitchFamily="34" charset="0"/>
                  </a:rPr>
                  <a:t> % of administration costs</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0.95340688183207867"/>
              <c:y val="0.203695323798810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569276063"/>
        <c:crosses val="max"/>
        <c:crossBetween val="between"/>
        <c:majorUnit val="1.5"/>
      </c:valAx>
      <c:catAx>
        <c:axId val="569276063"/>
        <c:scaling>
          <c:orientation val="minMax"/>
        </c:scaling>
        <c:delete val="1"/>
        <c:axPos val="b"/>
        <c:numFmt formatCode="General" sourceLinked="1"/>
        <c:majorTickMark val="out"/>
        <c:minorTickMark val="none"/>
        <c:tickLblPos val="nextTo"/>
        <c:crossAx val="569275231"/>
        <c:crosses val="autoZero"/>
        <c:auto val="1"/>
        <c:lblAlgn val="ctr"/>
        <c:lblOffset val="100"/>
        <c:noMultiLvlLbl val="0"/>
      </c:catAx>
      <c:spPr>
        <a:noFill/>
        <a:ln>
          <a:noFill/>
        </a:ln>
        <a:effectLst/>
      </c:spPr>
    </c:plotArea>
    <c:legend>
      <c:legendPos val="b"/>
      <c:layout>
        <c:manualLayout>
          <c:xMode val="edge"/>
          <c:yMode val="edge"/>
          <c:x val="1.3059617547806525E-2"/>
          <c:y val="0.90816129720213468"/>
          <c:w val="0.94559574283983738"/>
          <c:h val="6.21371394973205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a) England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2753273449003505"/>
          <c:y val="0.10503464693889177"/>
          <c:w val="0.85036075390009025"/>
          <c:h val="0.70393712182287593"/>
        </c:manualLayout>
      </c:layout>
      <c:barChart>
        <c:barDir val="col"/>
        <c:grouping val="clustered"/>
        <c:varyColors val="0"/>
        <c:ser>
          <c:idx val="0"/>
          <c:order val="0"/>
          <c:tx>
            <c:strRef>
              <c:f>'Figure 3.5'!$K$37</c:f>
              <c:strCache>
                <c:ptCount val="1"/>
                <c:pt idx="0">
                  <c:v>Total ROCs issued</c:v>
                </c:pt>
              </c:strCache>
            </c:strRef>
          </c:tx>
          <c:spPr>
            <a:solidFill>
              <a:srgbClr val="079448"/>
            </a:solidFill>
            <a:ln w="3175">
              <a:solidFill>
                <a:schemeClr val="tx1"/>
              </a:solidFill>
            </a:ln>
            <a:effectLst/>
          </c:spPr>
          <c:invertIfNegative val="0"/>
          <c:dLbls>
            <c:dLbl>
              <c:idx val="0"/>
              <c:layout>
                <c:manualLayout>
                  <c:x val="1.8403387710547565E-17"/>
                  <c:y val="8.15993157479740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1B-49D9-924E-4C6331838ABB}"/>
                </c:ext>
              </c:extLst>
            </c:dLbl>
            <c:dLbl>
              <c:idx val="1"/>
              <c:layout>
                <c:manualLayout>
                  <c:x val="0"/>
                  <c:y val="9.7919178897568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1B-49D9-924E-4C6331838ABB}"/>
                </c:ext>
              </c:extLst>
            </c:dLbl>
            <c:dLbl>
              <c:idx val="2"/>
              <c:layout>
                <c:manualLayout>
                  <c:x val="0"/>
                  <c:y val="0.105103062154848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1B-49D9-924E-4C6331838ABB}"/>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3.5'!$B$38:$B$52</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3.5'!$C$38:$C$52</c:f>
              <c:numCache>
                <c:formatCode>#,##0</c:formatCode>
                <c:ptCount val="15"/>
                <c:pt idx="0">
                  <c:v>8573690</c:v>
                </c:pt>
                <c:pt idx="1">
                  <c:v>10174435</c:v>
                </c:pt>
                <c:pt idx="2">
                  <c:v>11091849</c:v>
                </c:pt>
                <c:pt idx="3">
                  <c:v>13487804</c:v>
                </c:pt>
                <c:pt idx="4">
                  <c:v>18602423</c:v>
                </c:pt>
                <c:pt idx="5">
                  <c:v>28567045</c:v>
                </c:pt>
                <c:pt idx="6">
                  <c:v>41509011</c:v>
                </c:pt>
                <c:pt idx="7">
                  <c:v>48996897</c:v>
                </c:pt>
                <c:pt idx="8">
                  <c:v>63595494</c:v>
                </c:pt>
                <c:pt idx="9">
                  <c:v>59162570</c:v>
                </c:pt>
                <c:pt idx="10">
                  <c:v>65336694</c:v>
                </c:pt>
                <c:pt idx="11">
                  <c:v>69094995</c:v>
                </c:pt>
                <c:pt idx="12">
                  <c:v>74550247</c:v>
                </c:pt>
                <c:pt idx="13">
                  <c:v>72558007</c:v>
                </c:pt>
                <c:pt idx="14">
                  <c:v>69156564</c:v>
                </c:pt>
              </c:numCache>
            </c:numRef>
          </c:val>
          <c:extLst>
            <c:ext xmlns:c16="http://schemas.microsoft.com/office/drawing/2014/chart" uri="{C3380CC4-5D6E-409C-BE32-E72D297353CC}">
              <c16:uniqueId val="{00000000-521B-49D9-924E-4C6331838ABB}"/>
            </c:ext>
          </c:extLst>
        </c:ser>
        <c:dLbls>
          <c:showLegendKey val="0"/>
          <c:showVal val="0"/>
          <c:showCatName val="0"/>
          <c:showSerName val="0"/>
          <c:showPercent val="0"/>
          <c:showBubbleSize val="0"/>
        </c:dLbls>
        <c:gapWidth val="50"/>
        <c:overlap val="100"/>
        <c:axId val="56438544"/>
        <c:axId val="56453936"/>
      </c:barChart>
      <c:lineChart>
        <c:grouping val="standard"/>
        <c:varyColors val="0"/>
        <c:ser>
          <c:idx val="1"/>
          <c:order val="1"/>
          <c:tx>
            <c:strRef>
              <c:f>'Figure 3.5'!$M$37</c:f>
              <c:strCache>
                <c:ptCount val="1"/>
                <c:pt idx="0">
                  <c:v>Total generation (TWh)</c:v>
                </c:pt>
              </c:strCache>
            </c:strRef>
          </c:tx>
          <c:spPr>
            <a:ln w="28575" cap="rnd">
              <a:solidFill>
                <a:srgbClr val="E2C700"/>
              </a:solidFill>
              <a:round/>
            </a:ln>
            <a:effectLst/>
          </c:spPr>
          <c:marker>
            <c:symbol val="none"/>
          </c:marker>
          <c:cat>
            <c:strRef>
              <c:f>'Figure 3.5'!$B$38:$B$52</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3.5'!$D$38:$D$52</c:f>
              <c:numCache>
                <c:formatCode>#,##0</c:formatCode>
                <c:ptCount val="15"/>
                <c:pt idx="0">
                  <c:v>8573690</c:v>
                </c:pt>
                <c:pt idx="1">
                  <c:v>10174435</c:v>
                </c:pt>
                <c:pt idx="2">
                  <c:v>10682486.166664572</c:v>
                </c:pt>
                <c:pt idx="3">
                  <c:v>12771021.666664496</c:v>
                </c:pt>
                <c:pt idx="4">
                  <c:v>16201897.666663628</c:v>
                </c:pt>
                <c:pt idx="5">
                  <c:v>20651035.999994904</c:v>
                </c:pt>
                <c:pt idx="6">
                  <c:v>29913625.845935803</c:v>
                </c:pt>
                <c:pt idx="7">
                  <c:v>36135037.098036312</c:v>
                </c:pt>
                <c:pt idx="8">
                  <c:v>46373069.597044595</c:v>
                </c:pt>
                <c:pt idx="9">
                  <c:v>42770186.539130419</c:v>
                </c:pt>
                <c:pt idx="10">
                  <c:v>45180621.452565312</c:v>
                </c:pt>
                <c:pt idx="11">
                  <c:v>47994129.486987382</c:v>
                </c:pt>
                <c:pt idx="12">
                  <c:v>51220462.994443677</c:v>
                </c:pt>
                <c:pt idx="13">
                  <c:v>49869299.421114549</c:v>
                </c:pt>
                <c:pt idx="14">
                  <c:v>48218952.132643662</c:v>
                </c:pt>
              </c:numCache>
            </c:numRef>
          </c:val>
          <c:smooth val="0"/>
          <c:extLst>
            <c:ext xmlns:c16="http://schemas.microsoft.com/office/drawing/2014/chart" uri="{C3380CC4-5D6E-409C-BE32-E72D297353CC}">
              <c16:uniqueId val="{00000001-521B-49D9-924E-4C6331838ABB}"/>
            </c:ext>
          </c:extLst>
        </c:ser>
        <c:dLbls>
          <c:showLegendKey val="0"/>
          <c:showVal val="0"/>
          <c:showCatName val="0"/>
          <c:showSerName val="0"/>
          <c:showPercent val="0"/>
          <c:showBubbleSize val="0"/>
        </c:dLbls>
        <c:marker val="1"/>
        <c:smooth val="0"/>
        <c:axId val="56438544"/>
        <c:axId val="56453936"/>
      </c:lineChart>
      <c:catAx>
        <c:axId val="5643854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53936"/>
        <c:crosses val="autoZero"/>
        <c:auto val="1"/>
        <c:lblAlgn val="ctr"/>
        <c:lblOffset val="100"/>
        <c:noMultiLvlLbl val="0"/>
      </c:catAx>
      <c:valAx>
        <c:axId val="56453936"/>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38544"/>
        <c:crosses val="autoZero"/>
        <c:crossBetween val="between"/>
        <c:dispUnits>
          <c:builtInUnit val="millions"/>
          <c:dispUnitsLbl>
            <c:layout>
              <c:manualLayout>
                <c:xMode val="edge"/>
                <c:yMode val="edge"/>
                <c:x val="1.753440395100488E-2"/>
                <c:y val="0.10503464693889177"/>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t>
                  </a:r>
                </a:p>
                <a:p>
                  <a:pPr>
                    <a:defRPr/>
                  </a:pPr>
                  <a:r>
                    <a:rPr lang="en-GB"/>
                    <a:t>and Renewable</a:t>
                  </a:r>
                  <a:r>
                    <a:rPr lang="en-GB" baseline="0"/>
                    <a:t> generation (TWh)</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layout>
        <c:manualLayout>
          <c:xMode val="edge"/>
          <c:yMode val="edge"/>
          <c:x val="0.20377630488946349"/>
          <c:y val="0.93372204549081761"/>
          <c:w val="0.63862353189461174"/>
          <c:h val="6.396225708269849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b)</a:t>
            </a:r>
            <a:r>
              <a:rPr lang="en-GB" sz="1000" b="1" baseline="0"/>
              <a:t> Scotland</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812267164964983"/>
          <c:y val="0.10474222837796245"/>
          <c:w val="0.85975478338671296"/>
          <c:h val="0.72058941212680827"/>
        </c:manualLayout>
      </c:layout>
      <c:barChart>
        <c:barDir val="col"/>
        <c:grouping val="clustered"/>
        <c:varyColors val="0"/>
        <c:ser>
          <c:idx val="0"/>
          <c:order val="0"/>
          <c:tx>
            <c:strRef>
              <c:f>'Figure 3.5'!$K$37</c:f>
              <c:strCache>
                <c:ptCount val="1"/>
                <c:pt idx="0">
                  <c:v>Total ROCs issued</c:v>
                </c:pt>
              </c:strCache>
            </c:strRef>
          </c:tx>
          <c:spPr>
            <a:solidFill>
              <a:srgbClr val="2363AF"/>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3.5'!$B$38:$B$52</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3.5'!$E$38:$E$52</c:f>
              <c:numCache>
                <c:formatCode>#,##0</c:formatCode>
                <c:ptCount val="15"/>
                <c:pt idx="0">
                  <c:v>5806454</c:v>
                </c:pt>
                <c:pt idx="1">
                  <c:v>6824674</c:v>
                </c:pt>
                <c:pt idx="2">
                  <c:v>7739201</c:v>
                </c:pt>
                <c:pt idx="3">
                  <c:v>8868936</c:v>
                </c:pt>
                <c:pt idx="4">
                  <c:v>12772905</c:v>
                </c:pt>
                <c:pt idx="5">
                  <c:v>12384987</c:v>
                </c:pt>
                <c:pt idx="6">
                  <c:v>17046916</c:v>
                </c:pt>
                <c:pt idx="7">
                  <c:v>16466006</c:v>
                </c:pt>
                <c:pt idx="8">
                  <c:v>17437039</c:v>
                </c:pt>
                <c:pt idx="9">
                  <c:v>17029872</c:v>
                </c:pt>
                <c:pt idx="10">
                  <c:v>21838223</c:v>
                </c:pt>
                <c:pt idx="11">
                  <c:v>23530224</c:v>
                </c:pt>
                <c:pt idx="12">
                  <c:v>25208643</c:v>
                </c:pt>
                <c:pt idx="13">
                  <c:v>22573854</c:v>
                </c:pt>
                <c:pt idx="14">
                  <c:v>22630225</c:v>
                </c:pt>
              </c:numCache>
            </c:numRef>
          </c:val>
          <c:extLst>
            <c:ext xmlns:c16="http://schemas.microsoft.com/office/drawing/2014/chart" uri="{C3380CC4-5D6E-409C-BE32-E72D297353CC}">
              <c16:uniqueId val="{00000003-C705-4419-9150-54F5EF7E7B8D}"/>
            </c:ext>
          </c:extLst>
        </c:ser>
        <c:dLbls>
          <c:showLegendKey val="0"/>
          <c:showVal val="0"/>
          <c:showCatName val="0"/>
          <c:showSerName val="0"/>
          <c:showPercent val="0"/>
          <c:showBubbleSize val="0"/>
        </c:dLbls>
        <c:gapWidth val="50"/>
        <c:overlap val="100"/>
        <c:axId val="56438544"/>
        <c:axId val="56453936"/>
      </c:barChart>
      <c:lineChart>
        <c:grouping val="standard"/>
        <c:varyColors val="0"/>
        <c:ser>
          <c:idx val="1"/>
          <c:order val="1"/>
          <c:tx>
            <c:strRef>
              <c:f>'Figure 3.5'!$M$37</c:f>
              <c:strCache>
                <c:ptCount val="1"/>
                <c:pt idx="0">
                  <c:v>Total generation (TWh)</c:v>
                </c:pt>
              </c:strCache>
            </c:strRef>
          </c:tx>
          <c:spPr>
            <a:ln w="28575" cap="rnd">
              <a:solidFill>
                <a:srgbClr val="E2C700"/>
              </a:solidFill>
              <a:round/>
            </a:ln>
            <a:effectLst/>
          </c:spPr>
          <c:marker>
            <c:symbol val="none"/>
          </c:marker>
          <c:cat>
            <c:strRef>
              <c:f>'Figure 3.5'!$B$38:$B$52</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3.5'!$F$38:$F$52</c:f>
              <c:numCache>
                <c:formatCode>#,##0</c:formatCode>
                <c:ptCount val="15"/>
                <c:pt idx="0">
                  <c:v>5806454</c:v>
                </c:pt>
                <c:pt idx="1">
                  <c:v>6824674</c:v>
                </c:pt>
                <c:pt idx="2">
                  <c:v>7411599.9999996061</c:v>
                </c:pt>
                <c:pt idx="3">
                  <c:v>8147376.4999994086</c:v>
                </c:pt>
                <c:pt idx="4">
                  <c:v>11782176.566666236</c:v>
                </c:pt>
                <c:pt idx="5">
                  <c:v>11345756.866666308</c:v>
                </c:pt>
                <c:pt idx="6">
                  <c:v>15862427.81111069</c:v>
                </c:pt>
                <c:pt idx="7">
                  <c:v>15180407.818300247</c:v>
                </c:pt>
                <c:pt idx="8">
                  <c:v>16217777.792833772</c:v>
                </c:pt>
                <c:pt idx="9">
                  <c:v>15820647.512336716</c:v>
                </c:pt>
                <c:pt idx="10">
                  <c:v>20812027.400269844</c:v>
                </c:pt>
                <c:pt idx="11">
                  <c:v>21988599.377923779</c:v>
                </c:pt>
                <c:pt idx="12">
                  <c:v>23430962.19170817</c:v>
                </c:pt>
                <c:pt idx="13">
                  <c:v>20832126.818860188</c:v>
                </c:pt>
                <c:pt idx="14">
                  <c:v>20779013.189246491</c:v>
                </c:pt>
              </c:numCache>
            </c:numRef>
          </c:val>
          <c:smooth val="0"/>
          <c:extLst>
            <c:ext xmlns:c16="http://schemas.microsoft.com/office/drawing/2014/chart" uri="{C3380CC4-5D6E-409C-BE32-E72D297353CC}">
              <c16:uniqueId val="{00000004-C705-4419-9150-54F5EF7E7B8D}"/>
            </c:ext>
          </c:extLst>
        </c:ser>
        <c:dLbls>
          <c:showLegendKey val="0"/>
          <c:showVal val="0"/>
          <c:showCatName val="0"/>
          <c:showSerName val="0"/>
          <c:showPercent val="0"/>
          <c:showBubbleSize val="0"/>
        </c:dLbls>
        <c:marker val="1"/>
        <c:smooth val="0"/>
        <c:axId val="56438544"/>
        <c:axId val="56453936"/>
      </c:lineChart>
      <c:catAx>
        <c:axId val="5643854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53936"/>
        <c:crosses val="autoZero"/>
        <c:auto val="1"/>
        <c:lblAlgn val="ctr"/>
        <c:lblOffset val="100"/>
        <c:noMultiLvlLbl val="0"/>
      </c:catAx>
      <c:valAx>
        <c:axId val="56453936"/>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38544"/>
        <c:crosses val="autoZero"/>
        <c:crossBetween val="between"/>
        <c:dispUnits>
          <c:builtInUnit val="millions"/>
          <c:dispUnitsLbl>
            <c:layout>
              <c:manualLayout>
                <c:xMode val="edge"/>
                <c:yMode val="edge"/>
                <c:x val="4.0222809024794831E-3"/>
                <c:y val="0.10474222837796245"/>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a:t>
                  </a:r>
                  <a:r>
                    <a:rPr lang="en-GB" baseline="0"/>
                    <a:t> generation (TWh)</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layout>
        <c:manualLayout>
          <c:xMode val="edge"/>
          <c:yMode val="edge"/>
          <c:x val="0.19122683526463521"/>
          <c:y val="0.94125756643069658"/>
          <c:w val="0.61754617111321375"/>
          <c:h val="5.8742433569303372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c)</a:t>
            </a:r>
            <a:r>
              <a:rPr lang="en-GB" sz="1000" b="1" baseline="0"/>
              <a:t> Wales</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800401033035789"/>
          <c:y val="0.10474222837796245"/>
          <c:w val="0.85989566813132057"/>
          <c:h val="0.72058941212680827"/>
        </c:manualLayout>
      </c:layout>
      <c:barChart>
        <c:barDir val="col"/>
        <c:grouping val="clustered"/>
        <c:varyColors val="0"/>
        <c:ser>
          <c:idx val="0"/>
          <c:order val="0"/>
          <c:tx>
            <c:strRef>
              <c:f>'Figure 3.5'!$K$37</c:f>
              <c:strCache>
                <c:ptCount val="1"/>
                <c:pt idx="0">
                  <c:v>Total ROCs issued</c:v>
                </c:pt>
              </c:strCache>
            </c:strRef>
          </c:tx>
          <c:spPr>
            <a:solidFill>
              <a:srgbClr val="CD1F45"/>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3.5'!$B$38:$B$52</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3.5'!$G$38:$G$52</c:f>
              <c:numCache>
                <c:formatCode>#,##0</c:formatCode>
                <c:ptCount val="15"/>
                <c:pt idx="0">
                  <c:v>1353224</c:v>
                </c:pt>
                <c:pt idx="1">
                  <c:v>1429788</c:v>
                </c:pt>
                <c:pt idx="2">
                  <c:v>1730347</c:v>
                </c:pt>
                <c:pt idx="3">
                  <c:v>1817838</c:v>
                </c:pt>
                <c:pt idx="4">
                  <c:v>2352685</c:v>
                </c:pt>
                <c:pt idx="5">
                  <c:v>2203328</c:v>
                </c:pt>
                <c:pt idx="6">
                  <c:v>2596267</c:v>
                </c:pt>
                <c:pt idx="7">
                  <c:v>3847685</c:v>
                </c:pt>
                <c:pt idx="8">
                  <c:v>6506156</c:v>
                </c:pt>
                <c:pt idx="9">
                  <c:v>6432021</c:v>
                </c:pt>
                <c:pt idx="10">
                  <c:v>8373083</c:v>
                </c:pt>
                <c:pt idx="11">
                  <c:v>7606217</c:v>
                </c:pt>
                <c:pt idx="12">
                  <c:v>8799234</c:v>
                </c:pt>
                <c:pt idx="13">
                  <c:v>8140214</c:v>
                </c:pt>
                <c:pt idx="14">
                  <c:v>7505177</c:v>
                </c:pt>
              </c:numCache>
            </c:numRef>
          </c:val>
          <c:extLst>
            <c:ext xmlns:c16="http://schemas.microsoft.com/office/drawing/2014/chart" uri="{C3380CC4-5D6E-409C-BE32-E72D297353CC}">
              <c16:uniqueId val="{00000000-60D0-4170-9FCF-DF408884FFDA}"/>
            </c:ext>
          </c:extLst>
        </c:ser>
        <c:dLbls>
          <c:showLegendKey val="0"/>
          <c:showVal val="0"/>
          <c:showCatName val="0"/>
          <c:showSerName val="0"/>
          <c:showPercent val="0"/>
          <c:showBubbleSize val="0"/>
        </c:dLbls>
        <c:gapWidth val="50"/>
        <c:overlap val="100"/>
        <c:axId val="56438544"/>
        <c:axId val="56453936"/>
      </c:barChart>
      <c:lineChart>
        <c:grouping val="standard"/>
        <c:varyColors val="0"/>
        <c:ser>
          <c:idx val="1"/>
          <c:order val="1"/>
          <c:tx>
            <c:strRef>
              <c:f>'Figure 3.5'!$M$37</c:f>
              <c:strCache>
                <c:ptCount val="1"/>
                <c:pt idx="0">
                  <c:v>Total generation (TWh)</c:v>
                </c:pt>
              </c:strCache>
            </c:strRef>
          </c:tx>
          <c:spPr>
            <a:ln w="28575" cap="rnd">
              <a:solidFill>
                <a:srgbClr val="E2C700"/>
              </a:solidFill>
              <a:round/>
            </a:ln>
            <a:effectLst/>
          </c:spPr>
          <c:marker>
            <c:symbol val="none"/>
          </c:marker>
          <c:cat>
            <c:strRef>
              <c:f>'Figure 3.5'!$B$38:$B$52</c:f>
              <c:strCache>
                <c:ptCount val="15"/>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strCache>
            </c:strRef>
          </c:cat>
          <c:val>
            <c:numRef>
              <c:f>'Figure 3.5'!$H$38:$H$52</c:f>
              <c:numCache>
                <c:formatCode>#,##0</c:formatCode>
                <c:ptCount val="15"/>
                <c:pt idx="0">
                  <c:v>1353224</c:v>
                </c:pt>
                <c:pt idx="1">
                  <c:v>1429788</c:v>
                </c:pt>
                <c:pt idx="2">
                  <c:v>1573264.1666665596</c:v>
                </c:pt>
                <c:pt idx="3">
                  <c:v>1590992.4999997839</c:v>
                </c:pt>
                <c:pt idx="4">
                  <c:v>2077687.1666663557</c:v>
                </c:pt>
                <c:pt idx="5">
                  <c:v>1954301.1666663801</c:v>
                </c:pt>
                <c:pt idx="6">
                  <c:v>2326137.833333035</c:v>
                </c:pt>
                <c:pt idx="7">
                  <c:v>2896236.9583330443</c:v>
                </c:pt>
                <c:pt idx="8">
                  <c:v>4469124.7939153118</c:v>
                </c:pt>
                <c:pt idx="9">
                  <c:v>4384372.4985935781</c:v>
                </c:pt>
                <c:pt idx="10">
                  <c:v>5949062.1607535584</c:v>
                </c:pt>
                <c:pt idx="11">
                  <c:v>5528557.8281592121</c:v>
                </c:pt>
                <c:pt idx="12">
                  <c:v>6430813.1873341464</c:v>
                </c:pt>
                <c:pt idx="13">
                  <c:v>5988414.8908798806</c:v>
                </c:pt>
                <c:pt idx="14">
                  <c:v>5485288.3177242391</c:v>
                </c:pt>
              </c:numCache>
            </c:numRef>
          </c:val>
          <c:smooth val="0"/>
          <c:extLst>
            <c:ext xmlns:c16="http://schemas.microsoft.com/office/drawing/2014/chart" uri="{C3380CC4-5D6E-409C-BE32-E72D297353CC}">
              <c16:uniqueId val="{00000001-60D0-4170-9FCF-DF408884FFDA}"/>
            </c:ext>
          </c:extLst>
        </c:ser>
        <c:dLbls>
          <c:showLegendKey val="0"/>
          <c:showVal val="0"/>
          <c:showCatName val="0"/>
          <c:showSerName val="0"/>
          <c:showPercent val="0"/>
          <c:showBubbleSize val="0"/>
        </c:dLbls>
        <c:marker val="1"/>
        <c:smooth val="0"/>
        <c:axId val="56438544"/>
        <c:axId val="56453936"/>
      </c:lineChart>
      <c:catAx>
        <c:axId val="5643854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53936"/>
        <c:crosses val="autoZero"/>
        <c:auto val="1"/>
        <c:lblAlgn val="ctr"/>
        <c:lblOffset val="100"/>
        <c:noMultiLvlLbl val="0"/>
      </c:catAx>
      <c:valAx>
        <c:axId val="56453936"/>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38544"/>
        <c:crosses val="autoZero"/>
        <c:crossBetween val="between"/>
        <c:dispUnits>
          <c:builtInUnit val="millions"/>
          <c:dispUnitsLbl>
            <c:layout>
              <c:manualLayout>
                <c:xMode val="edge"/>
                <c:yMode val="edge"/>
                <c:x val="1.0045600699237088E-2"/>
                <c:y val="0.10499461372730071"/>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a:t>
                  </a:r>
                  <a:r>
                    <a:rPr lang="en-GB" baseline="0"/>
                    <a:t> generation (TWh)</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layout>
        <c:manualLayout>
          <c:xMode val="edge"/>
          <c:yMode val="edge"/>
          <c:x val="0.19153701645659232"/>
          <c:y val="0.94125756643069658"/>
          <c:w val="0.61692580888837911"/>
          <c:h val="5.8742433569303372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image" Target="../media/image2.png"/><Relationship Id="rId6" Type="http://schemas.openxmlformats.org/officeDocument/2006/relationships/chart" Target="../charts/chart15.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image" Target="../media/image2.png"/><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image" Target="../media/image2.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image" Target="../media/image2.png"/><Relationship Id="rId5" Type="http://schemas.openxmlformats.org/officeDocument/2006/relationships/chart" Target="../charts/chart46.xml"/><Relationship Id="rId4"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image" Target="../media/image2.png"/><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chart" Target="../charts/chart51.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image" Target="../media/image2.png"/><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1931</xdr:colOff>
      <xdr:row>0</xdr:row>
      <xdr:rowOff>0</xdr:rowOff>
    </xdr:from>
    <xdr:to>
      <xdr:col>3</xdr:col>
      <xdr:colOff>524427</xdr:colOff>
      <xdr:row>3</xdr:row>
      <xdr:rowOff>154032</xdr:rowOff>
    </xdr:to>
    <xdr:pic>
      <xdr:nvPicPr>
        <xdr:cNvPr id="3" name="Picture 2" descr="image of the Ofgem logo" title="Ofgem logo">
          <a:extLst>
            <a:ext uri="{FF2B5EF4-FFF2-40B4-BE49-F238E27FC236}">
              <a16:creationId xmlns:a16="http://schemas.microsoft.com/office/drawing/2014/main" id="{4C4AB223-CB0C-4DFA-BF07-8768AB1A2A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1" y="0"/>
          <a:ext cx="3114953" cy="7006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EEF12DFC-743D-48E0-A4F9-F569BF5640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1078982</xdr:colOff>
      <xdr:row>3</xdr:row>
      <xdr:rowOff>25485</xdr:rowOff>
    </xdr:to>
    <xdr:pic>
      <xdr:nvPicPr>
        <xdr:cNvPr id="2" name="Picture 1" descr="image of the Ofgem logo" title="Ofgem logo">
          <a:extLst>
            <a:ext uri="{FF2B5EF4-FFF2-40B4-BE49-F238E27FC236}">
              <a16:creationId xmlns:a16="http://schemas.microsoft.com/office/drawing/2014/main" id="{4E9A39EE-A85A-43D8-9022-57B1291DD0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E8342B88-5768-46A1-8C6C-400021D644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811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80E998FE-799C-42A7-A75B-8A99E1AFA6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18472</xdr:colOff>
      <xdr:row>13</xdr:row>
      <xdr:rowOff>114299</xdr:rowOff>
    </xdr:from>
    <xdr:to>
      <xdr:col>5</xdr:col>
      <xdr:colOff>2482</xdr:colOff>
      <xdr:row>33</xdr:row>
      <xdr:rowOff>277494</xdr:rowOff>
    </xdr:to>
    <xdr:graphicFrame macro="">
      <xdr:nvGraphicFramePr>
        <xdr:cNvPr id="10" name="Chart 9">
          <a:extLst>
            <a:ext uri="{FF2B5EF4-FFF2-40B4-BE49-F238E27FC236}">
              <a16:creationId xmlns:a16="http://schemas.microsoft.com/office/drawing/2014/main" id="{BB4A92B6-EB25-486F-ADB7-78252C6EC88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1352032</xdr:colOff>
      <xdr:row>3</xdr:row>
      <xdr:rowOff>28660</xdr:rowOff>
    </xdr:to>
    <xdr:pic>
      <xdr:nvPicPr>
        <xdr:cNvPr id="2" name="Picture 1" descr="image of the Ofgem logo" title="Ofgem logo">
          <a:extLst>
            <a:ext uri="{FF2B5EF4-FFF2-40B4-BE49-F238E27FC236}">
              <a16:creationId xmlns:a16="http://schemas.microsoft.com/office/drawing/2014/main" id="{3F14047E-5413-4E70-B77D-65F9E53425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editAs="oneCell">
    <xdr:from>
      <xdr:col>0</xdr:col>
      <xdr:colOff>0</xdr:colOff>
      <xdr:row>0</xdr:row>
      <xdr:rowOff>0</xdr:rowOff>
    </xdr:from>
    <xdr:to>
      <xdr:col>2</xdr:col>
      <xdr:colOff>1352032</xdr:colOff>
      <xdr:row>3</xdr:row>
      <xdr:rowOff>25485</xdr:rowOff>
    </xdr:to>
    <xdr:pic>
      <xdr:nvPicPr>
        <xdr:cNvPr id="3" name="Picture 2" descr="image of the Ofgem logo" title="Ofgem logo">
          <a:extLst>
            <a:ext uri="{FF2B5EF4-FFF2-40B4-BE49-F238E27FC236}">
              <a16:creationId xmlns:a16="http://schemas.microsoft.com/office/drawing/2014/main" id="{6D57F386-89C6-4117-99E1-7077925A4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0</xdr:col>
      <xdr:colOff>184149</xdr:colOff>
      <xdr:row>13</xdr:row>
      <xdr:rowOff>60396</xdr:rowOff>
    </xdr:from>
    <xdr:to>
      <xdr:col>5</xdr:col>
      <xdr:colOff>845704</xdr:colOff>
      <xdr:row>34</xdr:row>
      <xdr:rowOff>147710</xdr:rowOff>
    </xdr:to>
    <xdr:graphicFrame macro="">
      <xdr:nvGraphicFramePr>
        <xdr:cNvPr id="5" name="Chart 4">
          <a:extLst>
            <a:ext uri="{FF2B5EF4-FFF2-40B4-BE49-F238E27FC236}">
              <a16:creationId xmlns:a16="http://schemas.microsoft.com/office/drawing/2014/main" id="{5E4F4AAC-09DB-5727-0B48-34F014EBC18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1060161</xdr:colOff>
      <xdr:row>13</xdr:row>
      <xdr:rowOff>59653</xdr:rowOff>
    </xdr:from>
    <xdr:to>
      <xdr:col>9</xdr:col>
      <xdr:colOff>936086</xdr:colOff>
      <xdr:row>34</xdr:row>
      <xdr:rowOff>148453</xdr:rowOff>
    </xdr:to>
    <xdr:graphicFrame macro="">
      <xdr:nvGraphicFramePr>
        <xdr:cNvPr id="6" name="Chart 5">
          <a:extLst>
            <a:ext uri="{FF2B5EF4-FFF2-40B4-BE49-F238E27FC236}">
              <a16:creationId xmlns:a16="http://schemas.microsoft.com/office/drawing/2014/main" id="{F21F0FE1-BC76-43F0-B62B-5F4D3BBFB95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1173306</xdr:colOff>
      <xdr:row>13</xdr:row>
      <xdr:rowOff>59653</xdr:rowOff>
    </xdr:from>
    <xdr:to>
      <xdr:col>13</xdr:col>
      <xdr:colOff>953981</xdr:colOff>
      <xdr:row>34</xdr:row>
      <xdr:rowOff>145278</xdr:rowOff>
    </xdr:to>
    <xdr:graphicFrame macro="">
      <xdr:nvGraphicFramePr>
        <xdr:cNvPr id="7" name="Chart 6">
          <a:extLst>
            <a:ext uri="{FF2B5EF4-FFF2-40B4-BE49-F238E27FC236}">
              <a16:creationId xmlns:a16="http://schemas.microsoft.com/office/drawing/2014/main" id="{ACB1581E-FF80-49CC-B533-04F10647D18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1111538</xdr:colOff>
      <xdr:row>13</xdr:row>
      <xdr:rowOff>59653</xdr:rowOff>
    </xdr:from>
    <xdr:to>
      <xdr:col>18</xdr:col>
      <xdr:colOff>1057313</xdr:colOff>
      <xdr:row>34</xdr:row>
      <xdr:rowOff>148453</xdr:rowOff>
    </xdr:to>
    <xdr:graphicFrame macro="">
      <xdr:nvGraphicFramePr>
        <xdr:cNvPr id="12" name="Chart 11">
          <a:extLst>
            <a:ext uri="{FF2B5EF4-FFF2-40B4-BE49-F238E27FC236}">
              <a16:creationId xmlns:a16="http://schemas.microsoft.com/office/drawing/2014/main" id="{68355513-58C4-438E-8B27-ABE2BBEE404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25485</xdr:rowOff>
    </xdr:to>
    <xdr:pic>
      <xdr:nvPicPr>
        <xdr:cNvPr id="2" name="Picture 1" descr="image of the Ofgem logo" title="Ofgem logo">
          <a:extLst>
            <a:ext uri="{FF2B5EF4-FFF2-40B4-BE49-F238E27FC236}">
              <a16:creationId xmlns:a16="http://schemas.microsoft.com/office/drawing/2014/main" id="{02C52E54-F219-451B-BB6B-6CC07C736F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0</xdr:col>
      <xdr:colOff>111125</xdr:colOff>
      <xdr:row>14</xdr:row>
      <xdr:rowOff>171450</xdr:rowOff>
    </xdr:from>
    <xdr:to>
      <xdr:col>5</xdr:col>
      <xdr:colOff>731043</xdr:colOff>
      <xdr:row>34</xdr:row>
      <xdr:rowOff>141289</xdr:rowOff>
    </xdr:to>
    <xdr:graphicFrame macro="">
      <xdr:nvGraphicFramePr>
        <xdr:cNvPr id="4" name="Chart 3">
          <a:extLst>
            <a:ext uri="{FF2B5EF4-FFF2-40B4-BE49-F238E27FC236}">
              <a16:creationId xmlns:a16="http://schemas.microsoft.com/office/drawing/2014/main" id="{1E6E0961-2903-4927-2B01-1E586971222C}"/>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722313</xdr:colOff>
      <xdr:row>14</xdr:row>
      <xdr:rowOff>173037</xdr:rowOff>
    </xdr:from>
    <xdr:to>
      <xdr:col>9</xdr:col>
      <xdr:colOff>1570832</xdr:colOff>
      <xdr:row>34</xdr:row>
      <xdr:rowOff>139701</xdr:rowOff>
    </xdr:to>
    <xdr:graphicFrame macro="">
      <xdr:nvGraphicFramePr>
        <xdr:cNvPr id="12" name="Chart 11">
          <a:extLst>
            <a:ext uri="{FF2B5EF4-FFF2-40B4-BE49-F238E27FC236}">
              <a16:creationId xmlns:a16="http://schemas.microsoft.com/office/drawing/2014/main" id="{4887007D-674B-49D4-A729-3E79E2232DA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14</xdr:row>
      <xdr:rowOff>172244</xdr:rowOff>
    </xdr:from>
    <xdr:to>
      <xdr:col>14</xdr:col>
      <xdr:colOff>932656</xdr:colOff>
      <xdr:row>34</xdr:row>
      <xdr:rowOff>140495</xdr:rowOff>
    </xdr:to>
    <xdr:graphicFrame macro="">
      <xdr:nvGraphicFramePr>
        <xdr:cNvPr id="13" name="Chart 12">
          <a:extLst>
            <a:ext uri="{FF2B5EF4-FFF2-40B4-BE49-F238E27FC236}">
              <a16:creationId xmlns:a16="http://schemas.microsoft.com/office/drawing/2014/main" id="{E1BB7F67-DC11-47EE-8A81-2D10D1C0806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39687</xdr:colOff>
      <xdr:row>15</xdr:row>
      <xdr:rowOff>1588</xdr:rowOff>
    </xdr:from>
    <xdr:to>
      <xdr:col>19</xdr:col>
      <xdr:colOff>844550</xdr:colOff>
      <xdr:row>34</xdr:row>
      <xdr:rowOff>130176</xdr:rowOff>
    </xdr:to>
    <xdr:graphicFrame macro="">
      <xdr:nvGraphicFramePr>
        <xdr:cNvPr id="15" name="Chart 14">
          <a:extLst>
            <a:ext uri="{FF2B5EF4-FFF2-40B4-BE49-F238E27FC236}">
              <a16:creationId xmlns:a16="http://schemas.microsoft.com/office/drawing/2014/main" id="{797EEAE4-D94D-4218-AC31-125502578D3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73025</xdr:colOff>
      <xdr:row>37</xdr:row>
      <xdr:rowOff>301625</xdr:rowOff>
    </xdr:from>
    <xdr:to>
      <xdr:col>5</xdr:col>
      <xdr:colOff>692943</xdr:colOff>
      <xdr:row>57</xdr:row>
      <xdr:rowOff>152402</xdr:rowOff>
    </xdr:to>
    <xdr:graphicFrame macro="">
      <xdr:nvGraphicFramePr>
        <xdr:cNvPr id="16" name="Chart 15">
          <a:extLst>
            <a:ext uri="{FF2B5EF4-FFF2-40B4-BE49-F238E27FC236}">
              <a16:creationId xmlns:a16="http://schemas.microsoft.com/office/drawing/2014/main" id="{E0D49319-21A7-4CCE-838E-A3AC6159A1B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777875</xdr:colOff>
      <xdr:row>37</xdr:row>
      <xdr:rowOff>301625</xdr:rowOff>
    </xdr:from>
    <xdr:to>
      <xdr:col>9</xdr:col>
      <xdr:colOff>1629569</xdr:colOff>
      <xdr:row>57</xdr:row>
      <xdr:rowOff>152402</xdr:rowOff>
    </xdr:to>
    <xdr:graphicFrame macro="">
      <xdr:nvGraphicFramePr>
        <xdr:cNvPr id="17" name="Chart 16">
          <a:extLst>
            <a:ext uri="{FF2B5EF4-FFF2-40B4-BE49-F238E27FC236}">
              <a16:creationId xmlns:a16="http://schemas.microsoft.com/office/drawing/2014/main" id="{37ABD5BB-5242-47B3-8B1E-3935D5DB193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82550</xdr:colOff>
      <xdr:row>37</xdr:row>
      <xdr:rowOff>301625</xdr:rowOff>
    </xdr:from>
    <xdr:to>
      <xdr:col>15</xdr:col>
      <xdr:colOff>40481</xdr:colOff>
      <xdr:row>57</xdr:row>
      <xdr:rowOff>152402</xdr:rowOff>
    </xdr:to>
    <xdr:graphicFrame macro="">
      <xdr:nvGraphicFramePr>
        <xdr:cNvPr id="18" name="Chart 17">
          <a:extLst>
            <a:ext uri="{FF2B5EF4-FFF2-40B4-BE49-F238E27FC236}">
              <a16:creationId xmlns:a16="http://schemas.microsoft.com/office/drawing/2014/main" id="{284E748C-04D6-4E0E-86C1-36D4488B029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206375</xdr:colOff>
      <xdr:row>37</xdr:row>
      <xdr:rowOff>303212</xdr:rowOff>
    </xdr:from>
    <xdr:to>
      <xdr:col>19</xdr:col>
      <xdr:colOff>885031</xdr:colOff>
      <xdr:row>57</xdr:row>
      <xdr:rowOff>153989</xdr:rowOff>
    </xdr:to>
    <xdr:graphicFrame macro="">
      <xdr:nvGraphicFramePr>
        <xdr:cNvPr id="3" name="Chart 2">
          <a:extLst>
            <a:ext uri="{FF2B5EF4-FFF2-40B4-BE49-F238E27FC236}">
              <a16:creationId xmlns:a16="http://schemas.microsoft.com/office/drawing/2014/main" id="{C2E8EC7B-F46C-41B7-8A1C-577BC99551D9}"/>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1143000</xdr:colOff>
      <xdr:row>37</xdr:row>
      <xdr:rowOff>311151</xdr:rowOff>
    </xdr:from>
    <xdr:to>
      <xdr:col>24</xdr:col>
      <xdr:colOff>333375</xdr:colOff>
      <xdr:row>57</xdr:row>
      <xdr:rowOff>139701</xdr:rowOff>
    </xdr:to>
    <xdr:graphicFrame macro="">
      <xdr:nvGraphicFramePr>
        <xdr:cNvPr id="5" name="Chart 4">
          <a:extLst>
            <a:ext uri="{FF2B5EF4-FFF2-40B4-BE49-F238E27FC236}">
              <a16:creationId xmlns:a16="http://schemas.microsoft.com/office/drawing/2014/main" id="{E9B80B40-2B84-44E6-AA0A-3F0C5BAA396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2212457</xdr:colOff>
      <xdr:row>3</xdr:row>
      <xdr:rowOff>25485</xdr:rowOff>
    </xdr:to>
    <xdr:pic>
      <xdr:nvPicPr>
        <xdr:cNvPr id="2" name="Picture 1" descr="image of the Ofgem logo" title="Ofgem logo">
          <a:extLst>
            <a:ext uri="{FF2B5EF4-FFF2-40B4-BE49-F238E27FC236}">
              <a16:creationId xmlns:a16="http://schemas.microsoft.com/office/drawing/2014/main" id="{4C788E36-4D18-4885-8856-2EF4FE2834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640832</xdr:colOff>
      <xdr:row>3</xdr:row>
      <xdr:rowOff>28660</xdr:rowOff>
    </xdr:to>
    <xdr:pic>
      <xdr:nvPicPr>
        <xdr:cNvPr id="2" name="Picture 1" descr="image of the Ofgem logo" title="Ofgem logo">
          <a:extLst>
            <a:ext uri="{FF2B5EF4-FFF2-40B4-BE49-F238E27FC236}">
              <a16:creationId xmlns:a16="http://schemas.microsoft.com/office/drawing/2014/main" id="{9D66EC80-1BA1-40C6-BE4D-59440A1C83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951982</xdr:colOff>
      <xdr:row>3</xdr:row>
      <xdr:rowOff>25485</xdr:rowOff>
    </xdr:to>
    <xdr:pic>
      <xdr:nvPicPr>
        <xdr:cNvPr id="3" name="Picture 2" descr="image of the Ofgem logo" title="Ofgem logo">
          <a:extLst>
            <a:ext uri="{FF2B5EF4-FFF2-40B4-BE49-F238E27FC236}">
              <a16:creationId xmlns:a16="http://schemas.microsoft.com/office/drawing/2014/main" id="{5F644845-08B8-4F78-A603-77CFD41808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285750</xdr:colOff>
      <xdr:row>12</xdr:row>
      <xdr:rowOff>0</xdr:rowOff>
    </xdr:from>
    <xdr:to>
      <xdr:col>6</xdr:col>
      <xdr:colOff>200025</xdr:colOff>
      <xdr:row>32</xdr:row>
      <xdr:rowOff>76200</xdr:rowOff>
    </xdr:to>
    <xdr:graphicFrame macro="">
      <xdr:nvGraphicFramePr>
        <xdr:cNvPr id="4" name="Chart 3" descr="A pie chart showing the type of feedstocks used in gasification stations, by percentage of total volume burnt.&#10;&#10;Data table is located at B30 to D35">
          <a:extLst>
            <a:ext uri="{FF2B5EF4-FFF2-40B4-BE49-F238E27FC236}">
              <a16:creationId xmlns:a16="http://schemas.microsoft.com/office/drawing/2014/main" id="{CDD5338B-3ED9-40AA-B480-5F72912509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7468F43F-7BA9-4F2A-B72C-2A0C378737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0</xdr:colOff>
      <xdr:row>15</xdr:row>
      <xdr:rowOff>0</xdr:rowOff>
    </xdr:from>
    <xdr:to>
      <xdr:col>5</xdr:col>
      <xdr:colOff>161925</xdr:colOff>
      <xdr:row>33</xdr:row>
      <xdr:rowOff>76200</xdr:rowOff>
    </xdr:to>
    <xdr:graphicFrame macro="">
      <xdr:nvGraphicFramePr>
        <xdr:cNvPr id="3" name="Chart 2" descr="A pie chart showing the type of feedstocks used in anaerobic digestion stations, by percentage of  total volume burnt. &#10;&#10;Data table is located at B29 to D38">
          <a:extLst>
            <a:ext uri="{FF2B5EF4-FFF2-40B4-BE49-F238E27FC236}">
              <a16:creationId xmlns:a16="http://schemas.microsoft.com/office/drawing/2014/main" id="{E8CF0FF2-226F-44CB-B2CC-64CCE87F6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999607</xdr:colOff>
      <xdr:row>3</xdr:row>
      <xdr:rowOff>28660</xdr:rowOff>
    </xdr:to>
    <xdr:pic>
      <xdr:nvPicPr>
        <xdr:cNvPr id="2" name="Picture 1" descr="image of the Ofgem logo" title="Ofgem logo">
          <a:extLst>
            <a:ext uri="{FF2B5EF4-FFF2-40B4-BE49-F238E27FC236}">
              <a16:creationId xmlns:a16="http://schemas.microsoft.com/office/drawing/2014/main" id="{BA2FC74B-5918-437A-99E8-EBCE5DEAA0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41057" cy="56841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2657</xdr:colOff>
      <xdr:row>3</xdr:row>
      <xdr:rowOff>28660</xdr:rowOff>
    </xdr:to>
    <xdr:pic>
      <xdr:nvPicPr>
        <xdr:cNvPr id="2" name="Picture 1" descr="image of the Ofgem logo" title="Ofgem logo">
          <a:extLst>
            <a:ext uri="{FF2B5EF4-FFF2-40B4-BE49-F238E27FC236}">
              <a16:creationId xmlns:a16="http://schemas.microsoft.com/office/drawing/2014/main" id="{4D83A47B-D025-40FC-8426-B3D76C0E29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76199</xdr:colOff>
      <xdr:row>13</xdr:row>
      <xdr:rowOff>60323</xdr:rowOff>
    </xdr:from>
    <xdr:to>
      <xdr:col>5</xdr:col>
      <xdr:colOff>352425</xdr:colOff>
      <xdr:row>31</xdr:row>
      <xdr:rowOff>104774</xdr:rowOff>
    </xdr:to>
    <xdr:graphicFrame macro="">
      <xdr:nvGraphicFramePr>
        <xdr:cNvPr id="3" name="Chart 2" descr="A pie chart showing the type of feedstocks used in bioliquid stations, by percentage of total litres burnt.&#10;&#10;Data table is located at B28 to D35">
          <a:extLst>
            <a:ext uri="{FF2B5EF4-FFF2-40B4-BE49-F238E27FC236}">
              <a16:creationId xmlns:a16="http://schemas.microsoft.com/office/drawing/2014/main" id="{C37659A1-89B6-49B5-8D47-52238C133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590032</xdr:colOff>
      <xdr:row>3</xdr:row>
      <xdr:rowOff>28660</xdr:rowOff>
    </xdr:to>
    <xdr:pic>
      <xdr:nvPicPr>
        <xdr:cNvPr id="2" name="Picture 1" descr="image of the Ofgem logo" title="Ofgem logo">
          <a:extLst>
            <a:ext uri="{FF2B5EF4-FFF2-40B4-BE49-F238E27FC236}">
              <a16:creationId xmlns:a16="http://schemas.microsoft.com/office/drawing/2014/main" id="{8B8DACDF-BAC7-42AE-8111-F0535E27C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0</xdr:colOff>
      <xdr:row>13</xdr:row>
      <xdr:rowOff>120650</xdr:rowOff>
    </xdr:from>
    <xdr:to>
      <xdr:col>7</xdr:col>
      <xdr:colOff>76200</xdr:colOff>
      <xdr:row>35</xdr:row>
      <xdr:rowOff>19050</xdr:rowOff>
    </xdr:to>
    <xdr:graphicFrame macro="">
      <xdr:nvGraphicFramePr>
        <xdr:cNvPr id="4" name="Chart 3" descr="A pie chart showing the type of solid biomass used in direct combustion stations, by percentage of total tonnage burnt.&#10;&#10;Data table is located at B30 to D39">
          <a:extLst>
            <a:ext uri="{FF2B5EF4-FFF2-40B4-BE49-F238E27FC236}">
              <a16:creationId xmlns:a16="http://schemas.microsoft.com/office/drawing/2014/main" id="{0F48E5AE-DF9F-48A4-BD2E-604ABEDEB8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113782</xdr:colOff>
      <xdr:row>3</xdr:row>
      <xdr:rowOff>28660</xdr:rowOff>
    </xdr:to>
    <xdr:pic>
      <xdr:nvPicPr>
        <xdr:cNvPr id="3" name="Picture 2" descr="image of the Ofgem logo" title="Ofgem logo">
          <a:extLst>
            <a:ext uri="{FF2B5EF4-FFF2-40B4-BE49-F238E27FC236}">
              <a16:creationId xmlns:a16="http://schemas.microsoft.com/office/drawing/2014/main" id="{D5EA603E-0514-483B-B004-5E9273329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0</xdr:colOff>
      <xdr:row>12</xdr:row>
      <xdr:rowOff>0</xdr:rowOff>
    </xdr:from>
    <xdr:to>
      <xdr:col>10</xdr:col>
      <xdr:colOff>0</xdr:colOff>
      <xdr:row>32</xdr:row>
      <xdr:rowOff>44450</xdr:rowOff>
    </xdr:to>
    <xdr:graphicFrame macro="">
      <xdr:nvGraphicFramePr>
        <xdr:cNvPr id="2" name="Chart 3" descr="A stacked column chart showing the origin of fuels used for fuelled generations stations during 2020-21. This chart gives the percentage of fuel burnt from 'UK and ROI', 'EU' and 'Overseas (non-EU) for Gasification, AD, Bioliquid and Solid Biomass stations. &#10;&#10;Data table is located at B31 to E35">
          <a:extLst>
            <a:ext uri="{FF2B5EF4-FFF2-40B4-BE49-F238E27FC236}">
              <a16:creationId xmlns:a16="http://schemas.microsoft.com/office/drawing/2014/main" id="{943EA1E8-9B8B-454C-9F3C-BA65E7892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31232</xdr:colOff>
      <xdr:row>3</xdr:row>
      <xdr:rowOff>25485</xdr:rowOff>
    </xdr:to>
    <xdr:pic>
      <xdr:nvPicPr>
        <xdr:cNvPr id="2" name="Picture 1" descr="image of the Ofgem logo" title="Ofgem logo">
          <a:extLst>
            <a:ext uri="{FF2B5EF4-FFF2-40B4-BE49-F238E27FC236}">
              <a16:creationId xmlns:a16="http://schemas.microsoft.com/office/drawing/2014/main" id="{7D79F30D-41C7-4773-8BD1-6DE1DD0563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88382</xdr:colOff>
      <xdr:row>3</xdr:row>
      <xdr:rowOff>28660</xdr:rowOff>
    </xdr:to>
    <xdr:pic>
      <xdr:nvPicPr>
        <xdr:cNvPr id="2" name="Picture 1" descr="image of the Ofgem logo" title="Ofgem logo">
          <a:extLst>
            <a:ext uri="{FF2B5EF4-FFF2-40B4-BE49-F238E27FC236}">
              <a16:creationId xmlns:a16="http://schemas.microsoft.com/office/drawing/2014/main" id="{CF65927A-58AD-42A4-8697-8A7BE9319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672582</xdr:colOff>
      <xdr:row>3</xdr:row>
      <xdr:rowOff>28660</xdr:rowOff>
    </xdr:to>
    <xdr:pic>
      <xdr:nvPicPr>
        <xdr:cNvPr id="2" name="Picture 1" descr="image of the Ofgem logo" title="Ofgem logo">
          <a:extLst>
            <a:ext uri="{FF2B5EF4-FFF2-40B4-BE49-F238E27FC236}">
              <a16:creationId xmlns:a16="http://schemas.microsoft.com/office/drawing/2014/main" id="{4F05DD38-B9E1-4715-95F2-01684672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859907</xdr:colOff>
      <xdr:row>3</xdr:row>
      <xdr:rowOff>25485</xdr:rowOff>
    </xdr:to>
    <xdr:pic>
      <xdr:nvPicPr>
        <xdr:cNvPr id="2" name="Picture 1" descr="image of the Ofgem logo" title="Ofgem logo">
          <a:extLst>
            <a:ext uri="{FF2B5EF4-FFF2-40B4-BE49-F238E27FC236}">
              <a16:creationId xmlns:a16="http://schemas.microsoft.com/office/drawing/2014/main" id="{5DD05032-6108-4EB9-9350-DA012A1D7C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0</xdr:col>
      <xdr:colOff>66676</xdr:colOff>
      <xdr:row>12</xdr:row>
      <xdr:rowOff>46035</xdr:rowOff>
    </xdr:from>
    <xdr:to>
      <xdr:col>6</xdr:col>
      <xdr:colOff>196851</xdr:colOff>
      <xdr:row>33</xdr:row>
      <xdr:rowOff>177800</xdr:rowOff>
    </xdr:to>
    <xdr:graphicFrame macro="">
      <xdr:nvGraphicFramePr>
        <xdr:cNvPr id="4" name="Chart 3" descr="This chart shows the licensed suppliers with the largest share of the Renewables Obligation, as a percentage of the total supplier ROC obligation. The eight suppliers shown are responsible for more than 72% of the total obligation.&#10;&#10;Data table is located at B27 to D37">
          <a:extLst>
            <a:ext uri="{FF2B5EF4-FFF2-40B4-BE49-F238E27FC236}">
              <a16:creationId xmlns:a16="http://schemas.microsoft.com/office/drawing/2014/main" id="{34B000F7-4DC8-48EC-AA61-624D3BD97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D5BB5FC2-1A7A-40AC-9AE2-84C3D0B7C1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9007</xdr:colOff>
      <xdr:row>3</xdr:row>
      <xdr:rowOff>25485</xdr:rowOff>
    </xdr:to>
    <xdr:pic>
      <xdr:nvPicPr>
        <xdr:cNvPr id="2" name="Picture 1" descr="image of the Ofgem logo" title="Ofgem logo">
          <a:extLst>
            <a:ext uri="{FF2B5EF4-FFF2-40B4-BE49-F238E27FC236}">
              <a16:creationId xmlns:a16="http://schemas.microsoft.com/office/drawing/2014/main" id="{F7F50B59-3048-49C5-9621-72688270A0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06CEFD92-04D8-47A0-848A-47D6F56A5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0</xdr:col>
      <xdr:colOff>171449</xdr:colOff>
      <xdr:row>11</xdr:row>
      <xdr:rowOff>114300</xdr:rowOff>
    </xdr:from>
    <xdr:to>
      <xdr:col>7</xdr:col>
      <xdr:colOff>152400</xdr:colOff>
      <xdr:row>30</xdr:row>
      <xdr:rowOff>172720</xdr:rowOff>
    </xdr:to>
    <xdr:graphicFrame macro="">
      <xdr:nvGraphicFramePr>
        <xdr:cNvPr id="3" name="Chart 2" descr="This chart shows the number of banked ROCs redeemed and ROCs issued but not presented in each obligation period since 2007-08. &#10;&#10;Data table is located at B27 to D41">
          <a:extLst>
            <a:ext uri="{FF2B5EF4-FFF2-40B4-BE49-F238E27FC236}">
              <a16:creationId xmlns:a16="http://schemas.microsoft.com/office/drawing/2014/main" id="{542C43F5-0A09-42DB-BD43-BF84BDA31F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2657</xdr:colOff>
      <xdr:row>3</xdr:row>
      <xdr:rowOff>28660</xdr:rowOff>
    </xdr:to>
    <xdr:pic>
      <xdr:nvPicPr>
        <xdr:cNvPr id="2" name="Picture 1" descr="image of the Ofgem logo" title="Ofgem logo">
          <a:extLst>
            <a:ext uri="{FF2B5EF4-FFF2-40B4-BE49-F238E27FC236}">
              <a16:creationId xmlns:a16="http://schemas.microsoft.com/office/drawing/2014/main" id="{E69B5356-FC3B-470F-A32D-B99456F47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456682</xdr:colOff>
      <xdr:row>3</xdr:row>
      <xdr:rowOff>28660</xdr:rowOff>
    </xdr:to>
    <xdr:pic>
      <xdr:nvPicPr>
        <xdr:cNvPr id="2" name="Picture 1" descr="image of the Ofgem logo" title="Ofgem logo">
          <a:extLst>
            <a:ext uri="{FF2B5EF4-FFF2-40B4-BE49-F238E27FC236}">
              <a16:creationId xmlns:a16="http://schemas.microsoft.com/office/drawing/2014/main" id="{46FB33A2-62DD-4174-8DC3-26342FD3A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25485</xdr:rowOff>
    </xdr:to>
    <xdr:pic>
      <xdr:nvPicPr>
        <xdr:cNvPr id="2" name="Picture 1" descr="image of the Ofgem logo" title="Ofgem logo">
          <a:extLst>
            <a:ext uri="{FF2B5EF4-FFF2-40B4-BE49-F238E27FC236}">
              <a16:creationId xmlns:a16="http://schemas.microsoft.com/office/drawing/2014/main" id="{6BB52083-4945-486C-8916-924AF457AE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0</xdr:col>
      <xdr:colOff>171449</xdr:colOff>
      <xdr:row>11</xdr:row>
      <xdr:rowOff>3174</xdr:rowOff>
    </xdr:from>
    <xdr:to>
      <xdr:col>6</xdr:col>
      <xdr:colOff>419099</xdr:colOff>
      <xdr:row>30</xdr:row>
      <xdr:rowOff>104775</xdr:rowOff>
    </xdr:to>
    <xdr:graphicFrame macro="">
      <xdr:nvGraphicFramePr>
        <xdr:cNvPr id="4" name="Chart 3">
          <a:extLst>
            <a:ext uri="{FF2B5EF4-FFF2-40B4-BE49-F238E27FC236}">
              <a16:creationId xmlns:a16="http://schemas.microsoft.com/office/drawing/2014/main" id="{126B8AD3-5736-416D-AC6C-2580280EF488}"/>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2202932</xdr:colOff>
      <xdr:row>3</xdr:row>
      <xdr:rowOff>28660</xdr:rowOff>
    </xdr:to>
    <xdr:pic>
      <xdr:nvPicPr>
        <xdr:cNvPr id="2" name="Picture 1" descr="image of the Ofgem logo" title="Ofgem logo">
          <a:extLst>
            <a:ext uri="{FF2B5EF4-FFF2-40B4-BE49-F238E27FC236}">
              <a16:creationId xmlns:a16="http://schemas.microsoft.com/office/drawing/2014/main" id="{1BD43070-16AB-497A-BB44-AFC107F86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9C84BE54-0F43-408F-8CE0-349FC3502F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0</xdr:colOff>
      <xdr:row>11</xdr:row>
      <xdr:rowOff>0</xdr:rowOff>
    </xdr:from>
    <xdr:to>
      <xdr:col>6</xdr:col>
      <xdr:colOff>373380</xdr:colOff>
      <xdr:row>29</xdr:row>
      <xdr:rowOff>66675</xdr:rowOff>
    </xdr:to>
    <xdr:graphicFrame macro="">
      <xdr:nvGraphicFramePr>
        <xdr:cNvPr id="4" name="Chart 3" descr="This line chart shows the change in the RO scheme value since 2002-03. The scheme value grew every year before falling for the first time in 2020-21. &#10;&#10;Data table is located at B28 to C47">
          <a:extLst>
            <a:ext uri="{FF2B5EF4-FFF2-40B4-BE49-F238E27FC236}">
              <a16:creationId xmlns:a16="http://schemas.microsoft.com/office/drawing/2014/main" id="{029A87AD-F814-44B8-8502-2FE5461A6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456682</xdr:colOff>
      <xdr:row>3</xdr:row>
      <xdr:rowOff>28660</xdr:rowOff>
    </xdr:to>
    <xdr:pic>
      <xdr:nvPicPr>
        <xdr:cNvPr id="2" name="Picture 1" descr="image of the Ofgem logo" title="Ofgem logo">
          <a:extLst>
            <a:ext uri="{FF2B5EF4-FFF2-40B4-BE49-F238E27FC236}">
              <a16:creationId xmlns:a16="http://schemas.microsoft.com/office/drawing/2014/main" id="{C3249D55-C099-434E-B4E1-2B516573FA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10</xdr:col>
      <xdr:colOff>305569</xdr:colOff>
      <xdr:row>13</xdr:row>
      <xdr:rowOff>79166</xdr:rowOff>
    </xdr:from>
    <xdr:to>
      <xdr:col>15</xdr:col>
      <xdr:colOff>393027</xdr:colOff>
      <xdr:row>31</xdr:row>
      <xdr:rowOff>61616</xdr:rowOff>
    </xdr:to>
    <xdr:graphicFrame macro="">
      <xdr:nvGraphicFramePr>
        <xdr:cNvPr id="6" name="Chart 5" descr="This line chart shows the change in the value of support per MWh for fuelled stations since 2008-09. &#10;&#10;Data table is located at B29 to P37">
          <a:extLst>
            <a:ext uri="{FF2B5EF4-FFF2-40B4-BE49-F238E27FC236}">
              <a16:creationId xmlns:a16="http://schemas.microsoft.com/office/drawing/2014/main" id="{7DDBA3F7-016C-4D9D-AF50-CF40EE633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525895</xdr:colOff>
      <xdr:row>13</xdr:row>
      <xdr:rowOff>82341</xdr:rowOff>
    </xdr:from>
    <xdr:to>
      <xdr:col>22</xdr:col>
      <xdr:colOff>46471</xdr:colOff>
      <xdr:row>31</xdr:row>
      <xdr:rowOff>58441</xdr:rowOff>
    </xdr:to>
    <xdr:graphicFrame macro="">
      <xdr:nvGraphicFramePr>
        <xdr:cNvPr id="8" name="Chart 7" descr="This line chart shows the change in the value of support per MWh for hydro stations since 2008-09. &#10;&#10;Data table is located at B29 to P37">
          <a:extLst>
            <a:ext uri="{FF2B5EF4-FFF2-40B4-BE49-F238E27FC236}">
              <a16:creationId xmlns:a16="http://schemas.microsoft.com/office/drawing/2014/main" id="{F12EB26C-25C2-4F31-B44C-2D2791A86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63982</xdr:colOff>
      <xdr:row>13</xdr:row>
      <xdr:rowOff>79166</xdr:rowOff>
    </xdr:from>
    <xdr:to>
      <xdr:col>35</xdr:col>
      <xdr:colOff>296335</xdr:colOff>
      <xdr:row>31</xdr:row>
      <xdr:rowOff>61616</xdr:rowOff>
    </xdr:to>
    <xdr:graphicFrame macro="">
      <xdr:nvGraphicFramePr>
        <xdr:cNvPr id="10" name="Chart 9" descr="This line chart shows the change in the value of support per MWh for landfill gas stations since 2008-09. &#10;&#10;Data table is located at B29 to P37">
          <a:extLst>
            <a:ext uri="{FF2B5EF4-FFF2-40B4-BE49-F238E27FC236}">
              <a16:creationId xmlns:a16="http://schemas.microsoft.com/office/drawing/2014/main" id="{7DDB676E-E164-409E-98D5-E4F57D5A9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34926</xdr:colOff>
      <xdr:row>13</xdr:row>
      <xdr:rowOff>70139</xdr:rowOff>
    </xdr:from>
    <xdr:to>
      <xdr:col>4</xdr:col>
      <xdr:colOff>844551</xdr:colOff>
      <xdr:row>31</xdr:row>
      <xdr:rowOff>70643</xdr:rowOff>
    </xdr:to>
    <xdr:graphicFrame macro="">
      <xdr:nvGraphicFramePr>
        <xdr:cNvPr id="11" name="Chart 10" descr="This line chart shows the change in the value of support per MWh for offshore wind stations since 2008-09. &#10;&#10;Data table is located at B29 to P37">
          <a:extLst>
            <a:ext uri="{FF2B5EF4-FFF2-40B4-BE49-F238E27FC236}">
              <a16:creationId xmlns:a16="http://schemas.microsoft.com/office/drawing/2014/main" id="{69DBDFB4-8FD3-4F51-A5EC-7C4E7ACDA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179339</xdr:colOff>
      <xdr:row>13</xdr:row>
      <xdr:rowOff>79166</xdr:rowOff>
    </xdr:from>
    <xdr:to>
      <xdr:col>27</xdr:col>
      <xdr:colOff>540714</xdr:colOff>
      <xdr:row>31</xdr:row>
      <xdr:rowOff>61616</xdr:rowOff>
    </xdr:to>
    <xdr:graphicFrame macro="">
      <xdr:nvGraphicFramePr>
        <xdr:cNvPr id="12" name="Chart 11" descr="This line chart shows the change in the value of support per MWh for onshore wind stations since 2008-09. &#10;&#10;Data table is located at B29 to P37">
          <a:extLst>
            <a:ext uri="{FF2B5EF4-FFF2-40B4-BE49-F238E27FC236}">
              <a16:creationId xmlns:a16="http://schemas.microsoft.com/office/drawing/2014/main" id="{5804BD71-28D3-4900-B363-CED7C3E4B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426028</xdr:colOff>
      <xdr:row>13</xdr:row>
      <xdr:rowOff>79166</xdr:rowOff>
    </xdr:from>
    <xdr:to>
      <xdr:col>43</xdr:col>
      <xdr:colOff>56862</xdr:colOff>
      <xdr:row>31</xdr:row>
      <xdr:rowOff>61616</xdr:rowOff>
    </xdr:to>
    <xdr:graphicFrame macro="">
      <xdr:nvGraphicFramePr>
        <xdr:cNvPr id="13" name="Chart 12" descr="This line chart shows the change in the value of support per MWh for sewage gas stations since 2008-09. &#10;&#10;Data table is located at B29 to P37">
          <a:extLst>
            <a:ext uri="{FF2B5EF4-FFF2-40B4-BE49-F238E27FC236}">
              <a16:creationId xmlns:a16="http://schemas.microsoft.com/office/drawing/2014/main" id="{33A3BBA1-6822-4D8F-9071-36638458C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94769</xdr:colOff>
      <xdr:row>13</xdr:row>
      <xdr:rowOff>79166</xdr:rowOff>
    </xdr:from>
    <xdr:to>
      <xdr:col>10</xdr:col>
      <xdr:colOff>172701</xdr:colOff>
      <xdr:row>31</xdr:row>
      <xdr:rowOff>61616</xdr:rowOff>
    </xdr:to>
    <xdr:graphicFrame macro="">
      <xdr:nvGraphicFramePr>
        <xdr:cNvPr id="14" name="Chart 13" descr="This line chart shows the change in the value of support per MWh for solar PV stations since 2008-09. &#10;&#10;Data table is located at B29 to P37">
          <a:extLst>
            <a:ext uri="{FF2B5EF4-FFF2-40B4-BE49-F238E27FC236}">
              <a16:creationId xmlns:a16="http://schemas.microsoft.com/office/drawing/2014/main" id="{FECE1F5B-E4FB-4C55-961D-5BB5DBFBF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634482</xdr:colOff>
      <xdr:row>3</xdr:row>
      <xdr:rowOff>25485</xdr:rowOff>
    </xdr:to>
    <xdr:pic>
      <xdr:nvPicPr>
        <xdr:cNvPr id="2" name="Picture 1" descr="image of the Ofgem logo" title="Ofgem logo">
          <a:extLst>
            <a:ext uri="{FF2B5EF4-FFF2-40B4-BE49-F238E27FC236}">
              <a16:creationId xmlns:a16="http://schemas.microsoft.com/office/drawing/2014/main" id="{6796B438-0280-4070-81BF-E1304C4B0E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1399657</xdr:colOff>
      <xdr:row>3</xdr:row>
      <xdr:rowOff>25485</xdr:rowOff>
    </xdr:to>
    <xdr:pic>
      <xdr:nvPicPr>
        <xdr:cNvPr id="2" name="Picture 1" descr="image of the Ofgem logo" title="Ofgem logo">
          <a:extLst>
            <a:ext uri="{FF2B5EF4-FFF2-40B4-BE49-F238E27FC236}">
              <a16:creationId xmlns:a16="http://schemas.microsoft.com/office/drawing/2014/main" id="{EB6B65C4-DAEA-4F5E-AF80-E84B3F383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0</xdr:col>
      <xdr:colOff>171449</xdr:colOff>
      <xdr:row>12</xdr:row>
      <xdr:rowOff>3173</xdr:rowOff>
    </xdr:from>
    <xdr:to>
      <xdr:col>6</xdr:col>
      <xdr:colOff>304799</xdr:colOff>
      <xdr:row>28</xdr:row>
      <xdr:rowOff>104774</xdr:rowOff>
    </xdr:to>
    <xdr:graphicFrame macro="">
      <xdr:nvGraphicFramePr>
        <xdr:cNvPr id="4" name="Chart 3" descr="This chart shows the total amount of money redistributed to suppliers annually since 2002-03, in millions of pounds.  &#10;&#10;Data table is located at B26 to C45">
          <a:extLst>
            <a:ext uri="{FF2B5EF4-FFF2-40B4-BE49-F238E27FC236}">
              <a16:creationId xmlns:a16="http://schemas.microsoft.com/office/drawing/2014/main" id="{2A82EFA4-A79D-4D00-BEFD-400B4C3CE7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675757</xdr:colOff>
      <xdr:row>3</xdr:row>
      <xdr:rowOff>25485</xdr:rowOff>
    </xdr:to>
    <xdr:pic>
      <xdr:nvPicPr>
        <xdr:cNvPr id="3" name="Picture 2" descr="image of the Ofgem logo" title="Ofgem logo">
          <a:extLst>
            <a:ext uri="{FF2B5EF4-FFF2-40B4-BE49-F238E27FC236}">
              <a16:creationId xmlns:a16="http://schemas.microsoft.com/office/drawing/2014/main" id="{898F9F88-B56C-498A-86C9-91958D2F04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12513</xdr:colOff>
      <xdr:row>12</xdr:row>
      <xdr:rowOff>17930</xdr:rowOff>
    </xdr:from>
    <xdr:to>
      <xdr:col>5</xdr:col>
      <xdr:colOff>409574</xdr:colOff>
      <xdr:row>33</xdr:row>
      <xdr:rowOff>27455</xdr:rowOff>
    </xdr:to>
    <xdr:graphicFrame macro="">
      <xdr:nvGraphicFramePr>
        <xdr:cNvPr id="4" name="Chart 3" descr="This chart shows the breakdown of supplier audit results from 2016-17 to 2020-21, as a percentage of all supplier audits conducted that year. Audit results can have one of four results; Good, Satisfactory, Weak, and Unsatisfactory. &#10;&#10;Data table is located at B44 to G51">
          <a:extLst>
            <a:ext uri="{FF2B5EF4-FFF2-40B4-BE49-F238E27FC236}">
              <a16:creationId xmlns:a16="http://schemas.microsoft.com/office/drawing/2014/main" id="{4C43FEB0-D311-41E6-BD58-353D0980C0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980557</xdr:colOff>
      <xdr:row>3</xdr:row>
      <xdr:rowOff>25485</xdr:rowOff>
    </xdr:to>
    <xdr:pic>
      <xdr:nvPicPr>
        <xdr:cNvPr id="2" name="Picture 1" descr="image of the Ofgem logo" title="Ofgem logo">
          <a:extLst>
            <a:ext uri="{FF2B5EF4-FFF2-40B4-BE49-F238E27FC236}">
              <a16:creationId xmlns:a16="http://schemas.microsoft.com/office/drawing/2014/main" id="{75CCA887-7073-4BF3-909D-C6762DF04D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84134</xdr:colOff>
      <xdr:row>12</xdr:row>
      <xdr:rowOff>150019</xdr:rowOff>
    </xdr:from>
    <xdr:to>
      <xdr:col>3</xdr:col>
      <xdr:colOff>1055184</xdr:colOff>
      <xdr:row>30</xdr:row>
      <xdr:rowOff>96469</xdr:rowOff>
    </xdr:to>
    <xdr:graphicFrame macro="">
      <xdr:nvGraphicFramePr>
        <xdr:cNvPr id="3" name="Chart 2" descr="This chart shows the results of targeted audits on RO generators in England. &#10;&#10;Data table is located at B29 to G34">
          <a:extLst>
            <a:ext uri="{FF2B5EF4-FFF2-40B4-BE49-F238E27FC236}">
              <a16:creationId xmlns:a16="http://schemas.microsoft.com/office/drawing/2014/main" id="{443D0282-50CB-420B-BCDA-3BC4FE8A98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1196975</xdr:colOff>
      <xdr:row>12</xdr:row>
      <xdr:rowOff>153407</xdr:rowOff>
    </xdr:from>
    <xdr:to>
      <xdr:col>5</xdr:col>
      <xdr:colOff>1209675</xdr:colOff>
      <xdr:row>30</xdr:row>
      <xdr:rowOff>93081</xdr:rowOff>
    </xdr:to>
    <xdr:graphicFrame macro="">
      <xdr:nvGraphicFramePr>
        <xdr:cNvPr id="6" name="Chart 5" descr="This chart shows the results of targeted audits on RO generators in Scotland.&#10;&#10;Data table is located at B29 to G34 ">
          <a:extLst>
            <a:ext uri="{FF2B5EF4-FFF2-40B4-BE49-F238E27FC236}">
              <a16:creationId xmlns:a16="http://schemas.microsoft.com/office/drawing/2014/main" id="{8BA7145C-C91A-40B3-8814-4A6AB51C1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1720851</xdr:colOff>
      <xdr:row>13</xdr:row>
      <xdr:rowOff>10319</xdr:rowOff>
    </xdr:from>
    <xdr:to>
      <xdr:col>9</xdr:col>
      <xdr:colOff>415925</xdr:colOff>
      <xdr:row>30</xdr:row>
      <xdr:rowOff>134569</xdr:rowOff>
    </xdr:to>
    <xdr:graphicFrame macro="">
      <xdr:nvGraphicFramePr>
        <xdr:cNvPr id="7" name="Chart 6" descr="This chart shows the results of targeted audits on RO generators in Wales. &#10;&#10;Data table is located at B29 to G34">
          <a:extLst>
            <a:ext uri="{FF2B5EF4-FFF2-40B4-BE49-F238E27FC236}">
              <a16:creationId xmlns:a16="http://schemas.microsoft.com/office/drawing/2014/main" id="{52EB58A5-0A33-4357-AEC6-FCAF2D97A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126999</xdr:colOff>
      <xdr:row>12</xdr:row>
      <xdr:rowOff>151820</xdr:rowOff>
    </xdr:from>
    <xdr:to>
      <xdr:col>17</xdr:col>
      <xdr:colOff>63500</xdr:colOff>
      <xdr:row>30</xdr:row>
      <xdr:rowOff>94669</xdr:rowOff>
    </xdr:to>
    <xdr:graphicFrame macro="">
      <xdr:nvGraphicFramePr>
        <xdr:cNvPr id="8" name="Chart 7" descr="This chart shows the results of targeted audits on RO generators in Northern Ireland. &#10;&#10;Data table is located at B29 to G34">
          <a:extLst>
            <a:ext uri="{FF2B5EF4-FFF2-40B4-BE49-F238E27FC236}">
              <a16:creationId xmlns:a16="http://schemas.microsoft.com/office/drawing/2014/main" id="{E545D5BA-0FF4-4E21-8DCC-F375A466B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228600</xdr:colOff>
      <xdr:row>12</xdr:row>
      <xdr:rowOff>145257</xdr:rowOff>
    </xdr:from>
    <xdr:to>
      <xdr:col>22</xdr:col>
      <xdr:colOff>835026</xdr:colOff>
      <xdr:row>30</xdr:row>
      <xdr:rowOff>98057</xdr:rowOff>
    </xdr:to>
    <xdr:graphicFrame macro="">
      <xdr:nvGraphicFramePr>
        <xdr:cNvPr id="9" name="Chart 8" descr="This chart shows the total results of targeted audits on RO generators in the UK.  &#10;&#10;Data table is located at B29 to G34">
          <a:extLst>
            <a:ext uri="{FF2B5EF4-FFF2-40B4-BE49-F238E27FC236}">
              <a16:creationId xmlns:a16="http://schemas.microsoft.com/office/drawing/2014/main" id="{380551E1-6B17-438C-94AE-86AB2F4C5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25485</xdr:rowOff>
    </xdr:to>
    <xdr:pic>
      <xdr:nvPicPr>
        <xdr:cNvPr id="2" name="Picture 1" descr="image of the Ofgem logo" title="Ofgem logo">
          <a:extLst>
            <a:ext uri="{FF2B5EF4-FFF2-40B4-BE49-F238E27FC236}">
              <a16:creationId xmlns:a16="http://schemas.microsoft.com/office/drawing/2014/main" id="{5E043BC8-87EF-45AA-A9D1-1147410E7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25854</xdr:colOff>
      <xdr:row>13</xdr:row>
      <xdr:rowOff>13662</xdr:rowOff>
    </xdr:from>
    <xdr:to>
      <xdr:col>3</xdr:col>
      <xdr:colOff>1123950</xdr:colOff>
      <xdr:row>27</xdr:row>
      <xdr:rowOff>176496</xdr:rowOff>
    </xdr:to>
    <xdr:graphicFrame macro="">
      <xdr:nvGraphicFramePr>
        <xdr:cNvPr id="8" name="Chart 7" descr="This chart shows the results of targeted audits on RO generators, specifically fuelled stations. &#10;&#10;Data table is located at B27 to G34">
          <a:extLst>
            <a:ext uri="{FF2B5EF4-FFF2-40B4-BE49-F238E27FC236}">
              <a16:creationId xmlns:a16="http://schemas.microsoft.com/office/drawing/2014/main" id="{A83D7A0F-5948-4483-BB1B-F7B5A2D10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1602467</xdr:colOff>
      <xdr:row>13</xdr:row>
      <xdr:rowOff>8729</xdr:rowOff>
    </xdr:from>
    <xdr:to>
      <xdr:col>5</xdr:col>
      <xdr:colOff>1598384</xdr:colOff>
      <xdr:row>28</xdr:row>
      <xdr:rowOff>454</xdr:rowOff>
    </xdr:to>
    <xdr:graphicFrame macro="">
      <xdr:nvGraphicFramePr>
        <xdr:cNvPr id="10" name="Chart 9" descr="This chart shows the results of targeted audits on RO generators, specifically onshore wind stations. &#10;&#10;Data table is located at B27 to G34">
          <a:extLst>
            <a:ext uri="{FF2B5EF4-FFF2-40B4-BE49-F238E27FC236}">
              <a16:creationId xmlns:a16="http://schemas.microsoft.com/office/drawing/2014/main" id="{FF6410A8-85B6-479E-B574-95778601B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1940379</xdr:colOff>
      <xdr:row>13</xdr:row>
      <xdr:rowOff>11904</xdr:rowOff>
    </xdr:from>
    <xdr:to>
      <xdr:col>9</xdr:col>
      <xdr:colOff>285750</xdr:colOff>
      <xdr:row>28</xdr:row>
      <xdr:rowOff>454</xdr:rowOff>
    </xdr:to>
    <xdr:graphicFrame macro="">
      <xdr:nvGraphicFramePr>
        <xdr:cNvPr id="11" name="Chart 10" descr="This chart shows the results of targeted audits on RO generators, specifically solar PV stations. &#10;&#10;Data table is located at B27 to G34">
          <a:extLst>
            <a:ext uri="{FF2B5EF4-FFF2-40B4-BE49-F238E27FC236}">
              <a16:creationId xmlns:a16="http://schemas.microsoft.com/office/drawing/2014/main" id="{C348B227-121D-4118-B324-DB19435B9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588736</xdr:colOff>
      <xdr:row>13</xdr:row>
      <xdr:rowOff>16667</xdr:rowOff>
    </xdr:from>
    <xdr:to>
      <xdr:col>15</xdr:col>
      <xdr:colOff>47625</xdr:colOff>
      <xdr:row>27</xdr:row>
      <xdr:rowOff>173492</xdr:rowOff>
    </xdr:to>
    <xdr:graphicFrame macro="">
      <xdr:nvGraphicFramePr>
        <xdr:cNvPr id="12" name="Chart 11" descr="This chart shows the results of targeted audits on RO generators, specifically sewage gas stations. &#10;&#10;Data table is located at B27 to G34">
          <a:extLst>
            <a:ext uri="{FF2B5EF4-FFF2-40B4-BE49-F238E27FC236}">
              <a16:creationId xmlns:a16="http://schemas.microsoft.com/office/drawing/2014/main" id="{E4F07296-8781-4764-B977-37DEBFA24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3829C14A-9D58-4759-BD28-ED2870D16A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81110"/>
        </a:xfrm>
        <a:prstGeom prst="rect">
          <a:avLst/>
        </a:prstGeom>
      </xdr:spPr>
    </xdr:pic>
    <xdr:clientData/>
  </xdr:twoCellAnchor>
  <xdr:twoCellAnchor editAs="oneCell">
    <xdr:from>
      <xdr:col>1</xdr:col>
      <xdr:colOff>56030</xdr:colOff>
      <xdr:row>12</xdr:row>
      <xdr:rowOff>56030</xdr:rowOff>
    </xdr:from>
    <xdr:to>
      <xdr:col>7</xdr:col>
      <xdr:colOff>352595</xdr:colOff>
      <xdr:row>57</xdr:row>
      <xdr:rowOff>160644</xdr:rowOff>
    </xdr:to>
    <xdr:pic>
      <xdr:nvPicPr>
        <xdr:cNvPr id="3" name="Picture 2">
          <a:extLst>
            <a:ext uri="{FF2B5EF4-FFF2-40B4-BE49-F238E27FC236}">
              <a16:creationId xmlns:a16="http://schemas.microsoft.com/office/drawing/2014/main" id="{15C957E8-D1A0-513D-15B3-33DBF8D9F2F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224118" y="2297206"/>
          <a:ext cx="6874418" cy="8179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783707</xdr:colOff>
      <xdr:row>3</xdr:row>
      <xdr:rowOff>28660</xdr:rowOff>
    </xdr:to>
    <xdr:pic>
      <xdr:nvPicPr>
        <xdr:cNvPr id="2" name="Picture 1" descr="image of the Ofgem logo" title="Ofgem logo">
          <a:extLst>
            <a:ext uri="{FF2B5EF4-FFF2-40B4-BE49-F238E27FC236}">
              <a16:creationId xmlns:a16="http://schemas.microsoft.com/office/drawing/2014/main" id="{9103444D-FE35-435F-9767-AE557F187D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0</xdr:col>
      <xdr:colOff>171447</xdr:colOff>
      <xdr:row>10</xdr:row>
      <xdr:rowOff>134710</xdr:rowOff>
    </xdr:from>
    <xdr:to>
      <xdr:col>5</xdr:col>
      <xdr:colOff>571500</xdr:colOff>
      <xdr:row>32</xdr:row>
      <xdr:rowOff>76199</xdr:rowOff>
    </xdr:to>
    <xdr:graphicFrame macro="">
      <xdr:nvGraphicFramePr>
        <xdr:cNvPr id="5" name="Chart 4" descr="This chart shows the breakdown of targeted generator audit results from 2016-17 to 2020-21, as a percentage of all targeted audits conducted that year. Audit results can have one of four results; Good, Satisfactory, Weak, and Unsatisfactory. &#10;&#10;Data table is located at B40 to G46">
          <a:extLst>
            <a:ext uri="{FF2B5EF4-FFF2-40B4-BE49-F238E27FC236}">
              <a16:creationId xmlns:a16="http://schemas.microsoft.com/office/drawing/2014/main" id="{70F8A808-8C88-426D-B4EF-33CCBC79C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66673</xdr:colOff>
      <xdr:row>11</xdr:row>
      <xdr:rowOff>104776</xdr:rowOff>
    </xdr:from>
    <xdr:to>
      <xdr:col>4</xdr:col>
      <xdr:colOff>695325</xdr:colOff>
      <xdr:row>30</xdr:row>
      <xdr:rowOff>19050</xdr:rowOff>
    </xdr:to>
    <xdr:graphicFrame macro="">
      <xdr:nvGraphicFramePr>
        <xdr:cNvPr id="4" name="Chart 3">
          <a:extLst>
            <a:ext uri="{FF2B5EF4-FFF2-40B4-BE49-F238E27FC236}">
              <a16:creationId xmlns:a16="http://schemas.microsoft.com/office/drawing/2014/main" id="{6A919E40-FF45-498D-B966-1BD0282537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2209282</xdr:colOff>
      <xdr:row>3</xdr:row>
      <xdr:rowOff>54060</xdr:rowOff>
    </xdr:to>
    <xdr:pic>
      <xdr:nvPicPr>
        <xdr:cNvPr id="5" name="Picture 4" descr="image of the Ofgem logo" title="Ofgem logo">
          <a:extLst>
            <a:ext uri="{FF2B5EF4-FFF2-40B4-BE49-F238E27FC236}">
              <a16:creationId xmlns:a16="http://schemas.microsoft.com/office/drawing/2014/main" id="{D47AE6A3-7BD0-4A44-B9AD-3B5C994E8E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383907" cy="56841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37C9D8B6-C7FC-4BAD-BC1B-D1DAB22078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7287</xdr:colOff>
      <xdr:row>13</xdr:row>
      <xdr:rowOff>29883</xdr:rowOff>
    </xdr:from>
    <xdr:to>
      <xdr:col>3</xdr:col>
      <xdr:colOff>1428750</xdr:colOff>
      <xdr:row>28</xdr:row>
      <xdr:rowOff>44825</xdr:rowOff>
    </xdr:to>
    <xdr:graphicFrame macro="">
      <xdr:nvGraphicFramePr>
        <xdr:cNvPr id="4" name="Chart 3" descr="This chart shows the results of statistical audits on RO generators in England. &#10;&#10;Data table is located at B29 to G34">
          <a:extLst>
            <a:ext uri="{FF2B5EF4-FFF2-40B4-BE49-F238E27FC236}">
              <a16:creationId xmlns:a16="http://schemas.microsoft.com/office/drawing/2014/main" id="{1C2F79F3-7A26-44C1-90F2-3EF74FB85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1665383</xdr:colOff>
      <xdr:row>13</xdr:row>
      <xdr:rowOff>20920</xdr:rowOff>
    </xdr:from>
    <xdr:to>
      <xdr:col>5</xdr:col>
      <xdr:colOff>2038350</xdr:colOff>
      <xdr:row>28</xdr:row>
      <xdr:rowOff>28575</xdr:rowOff>
    </xdr:to>
    <xdr:graphicFrame macro="">
      <xdr:nvGraphicFramePr>
        <xdr:cNvPr id="5" name="Chart 4" descr="This chart shows the results of statistical audits on RO generators in Scotland. &#10;&#10;Data table is located at B29 to G34">
          <a:extLst>
            <a:ext uri="{FF2B5EF4-FFF2-40B4-BE49-F238E27FC236}">
              <a16:creationId xmlns:a16="http://schemas.microsoft.com/office/drawing/2014/main" id="{3580E1F8-BA49-4F15-A1B4-B3322CB41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208802</xdr:colOff>
      <xdr:row>13</xdr:row>
      <xdr:rowOff>36981</xdr:rowOff>
    </xdr:from>
    <xdr:to>
      <xdr:col>10</xdr:col>
      <xdr:colOff>85724</xdr:colOff>
      <xdr:row>28</xdr:row>
      <xdr:rowOff>66674</xdr:rowOff>
    </xdr:to>
    <xdr:graphicFrame macro="">
      <xdr:nvGraphicFramePr>
        <xdr:cNvPr id="6" name="Chart 5" descr="This chart shows the results of statistical audits on RO generators in Wales. &#10;&#10;Data table is located at B29 to G34">
          <a:extLst>
            <a:ext uri="{FF2B5EF4-FFF2-40B4-BE49-F238E27FC236}">
              <a16:creationId xmlns:a16="http://schemas.microsoft.com/office/drawing/2014/main" id="{990D43EA-7492-46BE-BCD9-68D95B323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762934</xdr:colOff>
      <xdr:row>13</xdr:row>
      <xdr:rowOff>17556</xdr:rowOff>
    </xdr:from>
    <xdr:to>
      <xdr:col>17</xdr:col>
      <xdr:colOff>180975</xdr:colOff>
      <xdr:row>28</xdr:row>
      <xdr:rowOff>19798</xdr:rowOff>
    </xdr:to>
    <xdr:graphicFrame macro="">
      <xdr:nvGraphicFramePr>
        <xdr:cNvPr id="7" name="Chart 6" descr="This chart shows the results of statistical audits on RO generators in Northern Ireland. &#10;&#10;Data table is located at B29 to G34">
          <a:extLst>
            <a:ext uri="{FF2B5EF4-FFF2-40B4-BE49-F238E27FC236}">
              <a16:creationId xmlns:a16="http://schemas.microsoft.com/office/drawing/2014/main" id="{1CECF401-87A3-4F50-8FDD-A75E7BB94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133351</xdr:colOff>
      <xdr:row>13</xdr:row>
      <xdr:rowOff>19050</xdr:rowOff>
    </xdr:from>
    <xdr:to>
      <xdr:col>22</xdr:col>
      <xdr:colOff>1095375</xdr:colOff>
      <xdr:row>28</xdr:row>
      <xdr:rowOff>21292</xdr:rowOff>
    </xdr:to>
    <xdr:graphicFrame macro="">
      <xdr:nvGraphicFramePr>
        <xdr:cNvPr id="8" name="Chart 7" descr="This chart shows the results of statistical audits on RO generators in the UK. &#10;&#10;Data table is located at B29 to G34">
          <a:extLst>
            <a:ext uri="{FF2B5EF4-FFF2-40B4-BE49-F238E27FC236}">
              <a16:creationId xmlns:a16="http://schemas.microsoft.com/office/drawing/2014/main" id="{10CD3A28-8424-4C72-951C-A84543703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02972B4F-8A74-46FE-BF91-F76D26BC7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15876</xdr:colOff>
      <xdr:row>12</xdr:row>
      <xdr:rowOff>164379</xdr:rowOff>
    </xdr:from>
    <xdr:to>
      <xdr:col>3</xdr:col>
      <xdr:colOff>1098549</xdr:colOff>
      <xdr:row>26</xdr:row>
      <xdr:rowOff>160254</xdr:rowOff>
    </xdr:to>
    <xdr:graphicFrame macro="">
      <xdr:nvGraphicFramePr>
        <xdr:cNvPr id="5" name="Chart 4" descr="This chart shows the results of statistical audits on RO generators, specifically fuelled stations. &#10;&#10;Data table is located at B27 to G35">
          <a:extLst>
            <a:ext uri="{FF2B5EF4-FFF2-40B4-BE49-F238E27FC236}">
              <a16:creationId xmlns:a16="http://schemas.microsoft.com/office/drawing/2014/main" id="{51CF989A-64E5-48CE-B62D-2C3FD76CF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1227618</xdr:colOff>
      <xdr:row>12</xdr:row>
      <xdr:rowOff>164379</xdr:rowOff>
    </xdr:from>
    <xdr:to>
      <xdr:col>5</xdr:col>
      <xdr:colOff>1157768</xdr:colOff>
      <xdr:row>26</xdr:row>
      <xdr:rowOff>160254</xdr:rowOff>
    </xdr:to>
    <xdr:graphicFrame macro="">
      <xdr:nvGraphicFramePr>
        <xdr:cNvPr id="13" name="Chart 12" descr="This chart shows the results of statistical audits on RO generators, specifically hydro stations. &#10;&#10;Data table is located at B27 to G35">
          <a:extLst>
            <a:ext uri="{FF2B5EF4-FFF2-40B4-BE49-F238E27FC236}">
              <a16:creationId xmlns:a16="http://schemas.microsoft.com/office/drawing/2014/main" id="{DED198C0-8EBC-4C62-9214-62EC0233D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1439237</xdr:colOff>
      <xdr:row>12</xdr:row>
      <xdr:rowOff>164379</xdr:rowOff>
    </xdr:from>
    <xdr:to>
      <xdr:col>8</xdr:col>
      <xdr:colOff>29537</xdr:colOff>
      <xdr:row>26</xdr:row>
      <xdr:rowOff>160254</xdr:rowOff>
    </xdr:to>
    <xdr:graphicFrame macro="">
      <xdr:nvGraphicFramePr>
        <xdr:cNvPr id="14" name="Chart 13" descr="This chart shows the results of statistical audits on RO generators, specifically landfill gas stations. &#10;&#10;Data table is located at B27 to G35">
          <a:extLst>
            <a:ext uri="{FF2B5EF4-FFF2-40B4-BE49-F238E27FC236}">
              <a16:creationId xmlns:a16="http://schemas.microsoft.com/office/drawing/2014/main" id="{0C6DE181-C3C7-48D1-83D1-4389FD3CF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333231</xdr:colOff>
      <xdr:row>12</xdr:row>
      <xdr:rowOff>172316</xdr:rowOff>
    </xdr:from>
    <xdr:to>
      <xdr:col>12</xdr:col>
      <xdr:colOff>774557</xdr:colOff>
      <xdr:row>26</xdr:row>
      <xdr:rowOff>152316</xdr:rowOff>
    </xdr:to>
    <xdr:graphicFrame macro="">
      <xdr:nvGraphicFramePr>
        <xdr:cNvPr id="15" name="Chart 14" descr="This chart shows the results of statistical audits on RO generators, specifically offshore wind stations. &#10;&#10;Data table is located at B27 to G35">
          <a:extLst>
            <a:ext uri="{FF2B5EF4-FFF2-40B4-BE49-F238E27FC236}">
              <a16:creationId xmlns:a16="http://schemas.microsoft.com/office/drawing/2014/main" id="{1CB63B1B-B12E-4152-B3B4-748089AA1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40026</xdr:colOff>
      <xdr:row>12</xdr:row>
      <xdr:rowOff>169141</xdr:rowOff>
    </xdr:from>
    <xdr:to>
      <xdr:col>19</xdr:col>
      <xdr:colOff>440941</xdr:colOff>
      <xdr:row>26</xdr:row>
      <xdr:rowOff>155491</xdr:rowOff>
    </xdr:to>
    <xdr:graphicFrame macro="">
      <xdr:nvGraphicFramePr>
        <xdr:cNvPr id="16" name="Chart 15" descr="This chart shows the results of statistical audits on RO generators, specifically onshore wind stations. &#10;&#10;Data table is located at B27 to G35">
          <a:extLst>
            <a:ext uri="{FF2B5EF4-FFF2-40B4-BE49-F238E27FC236}">
              <a16:creationId xmlns:a16="http://schemas.microsoft.com/office/drawing/2014/main" id="{8E9C489E-F9CF-406D-8999-93AACF5A0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570010</xdr:colOff>
      <xdr:row>12</xdr:row>
      <xdr:rowOff>164379</xdr:rowOff>
    </xdr:from>
    <xdr:to>
      <xdr:col>24</xdr:col>
      <xdr:colOff>59988</xdr:colOff>
      <xdr:row>26</xdr:row>
      <xdr:rowOff>160254</xdr:rowOff>
    </xdr:to>
    <xdr:graphicFrame macro="">
      <xdr:nvGraphicFramePr>
        <xdr:cNvPr id="17" name="Chart 16" descr="This chart shows the results of statistical audits on RO generators, specifically solar PV stations. &#10;&#10;Data table is located at B27 to G35">
          <a:extLst>
            <a:ext uri="{FF2B5EF4-FFF2-40B4-BE49-F238E27FC236}">
              <a16:creationId xmlns:a16="http://schemas.microsoft.com/office/drawing/2014/main" id="{4A4709CD-4F51-43D7-A8B5-10F08A3E7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182705</xdr:colOff>
      <xdr:row>12</xdr:row>
      <xdr:rowOff>159616</xdr:rowOff>
    </xdr:from>
    <xdr:to>
      <xdr:col>30</xdr:col>
      <xdr:colOff>561974</xdr:colOff>
      <xdr:row>26</xdr:row>
      <xdr:rowOff>165016</xdr:rowOff>
    </xdr:to>
    <xdr:graphicFrame macro="">
      <xdr:nvGraphicFramePr>
        <xdr:cNvPr id="18" name="Chart 17" descr="This chart shows the results of statistical audits on RO generators, specifically sewage gas stations. &#10;&#10;Data table is located at B27 to G35">
          <a:extLst>
            <a:ext uri="{FF2B5EF4-FFF2-40B4-BE49-F238E27FC236}">
              <a16:creationId xmlns:a16="http://schemas.microsoft.com/office/drawing/2014/main" id="{EFB7A5D7-1B23-45E9-B93F-66E2CDA21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2050532</xdr:colOff>
      <xdr:row>3</xdr:row>
      <xdr:rowOff>114385</xdr:rowOff>
    </xdr:to>
    <xdr:pic>
      <xdr:nvPicPr>
        <xdr:cNvPr id="2" name="Picture 1" descr="image of the Ofgem logo" title="Ofgem logo">
          <a:extLst>
            <a:ext uri="{FF2B5EF4-FFF2-40B4-BE49-F238E27FC236}">
              <a16:creationId xmlns:a16="http://schemas.microsoft.com/office/drawing/2014/main" id="{CBAA4013-1F21-4B23-8724-861BFA89BA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1982" cy="600160"/>
        </a:xfrm>
        <a:prstGeom prst="rect">
          <a:avLst/>
        </a:prstGeom>
      </xdr:spPr>
    </xdr:pic>
    <xdr:clientData/>
  </xdr:twoCellAnchor>
  <xdr:twoCellAnchor editAs="oneCell">
    <xdr:from>
      <xdr:col>0</xdr:col>
      <xdr:colOff>0</xdr:colOff>
      <xdr:row>0</xdr:row>
      <xdr:rowOff>0</xdr:rowOff>
    </xdr:from>
    <xdr:to>
      <xdr:col>1</xdr:col>
      <xdr:colOff>2136257</xdr:colOff>
      <xdr:row>3</xdr:row>
      <xdr:rowOff>114385</xdr:rowOff>
    </xdr:to>
    <xdr:pic>
      <xdr:nvPicPr>
        <xdr:cNvPr id="4" name="Picture 3" descr="image of the Ofgem logo" title="Ofgem logo">
          <a:extLst>
            <a:ext uri="{FF2B5EF4-FFF2-40B4-BE49-F238E27FC236}">
              <a16:creationId xmlns:a16="http://schemas.microsoft.com/office/drawing/2014/main" id="{C27FAEAE-BD18-48BE-89F9-96205354F4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1982" cy="600160"/>
        </a:xfrm>
        <a:prstGeom prst="rect">
          <a:avLst/>
        </a:prstGeom>
      </xdr:spPr>
    </xdr:pic>
    <xdr:clientData/>
  </xdr:twoCellAnchor>
  <xdr:twoCellAnchor>
    <xdr:from>
      <xdr:col>1</xdr:col>
      <xdr:colOff>104774</xdr:colOff>
      <xdr:row>11</xdr:row>
      <xdr:rowOff>65087</xdr:rowOff>
    </xdr:from>
    <xdr:to>
      <xdr:col>4</xdr:col>
      <xdr:colOff>492125</xdr:colOff>
      <xdr:row>30</xdr:row>
      <xdr:rowOff>139701</xdr:rowOff>
    </xdr:to>
    <xdr:graphicFrame macro="">
      <xdr:nvGraphicFramePr>
        <xdr:cNvPr id="6" name="Chart 5">
          <a:extLst>
            <a:ext uri="{FF2B5EF4-FFF2-40B4-BE49-F238E27FC236}">
              <a16:creationId xmlns:a16="http://schemas.microsoft.com/office/drawing/2014/main" id="{53689175-78B2-400F-BE39-FB78354A2CC1}"/>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2212457</xdr:colOff>
      <xdr:row>3</xdr:row>
      <xdr:rowOff>28660</xdr:rowOff>
    </xdr:to>
    <xdr:pic>
      <xdr:nvPicPr>
        <xdr:cNvPr id="2" name="Picture 1" descr="image of the Ofgem logo" title="Ofgem logo">
          <a:extLst>
            <a:ext uri="{FF2B5EF4-FFF2-40B4-BE49-F238E27FC236}">
              <a16:creationId xmlns:a16="http://schemas.microsoft.com/office/drawing/2014/main" id="{26F89F4D-EB81-4C79-A24D-AA1F3EA509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12700</xdr:colOff>
      <xdr:row>12</xdr:row>
      <xdr:rowOff>88900</xdr:rowOff>
    </xdr:from>
    <xdr:to>
      <xdr:col>4</xdr:col>
      <xdr:colOff>711200</xdr:colOff>
      <xdr:row>37</xdr:row>
      <xdr:rowOff>0</xdr:rowOff>
    </xdr:to>
    <xdr:graphicFrame macro="">
      <xdr:nvGraphicFramePr>
        <xdr:cNvPr id="8" name="Chart 7">
          <a:extLst>
            <a:ext uri="{FF2B5EF4-FFF2-40B4-BE49-F238E27FC236}">
              <a16:creationId xmlns:a16="http://schemas.microsoft.com/office/drawing/2014/main" id="{D26AF4AD-B687-42AA-876C-DACC8C62B0D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2218807</xdr:colOff>
      <xdr:row>3</xdr:row>
      <xdr:rowOff>28660</xdr:rowOff>
    </xdr:to>
    <xdr:pic>
      <xdr:nvPicPr>
        <xdr:cNvPr id="2" name="Picture 1" descr="image of the Ofgem logo" title="Ofgem logo">
          <a:extLst>
            <a:ext uri="{FF2B5EF4-FFF2-40B4-BE49-F238E27FC236}">
              <a16:creationId xmlns:a16="http://schemas.microsoft.com/office/drawing/2014/main" id="{29F3D2EA-B023-4715-8566-FCDE7ED1AA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2212457</xdr:colOff>
      <xdr:row>3</xdr:row>
      <xdr:rowOff>25485</xdr:rowOff>
    </xdr:to>
    <xdr:pic>
      <xdr:nvPicPr>
        <xdr:cNvPr id="2" name="Picture 1" descr="image of the Ofgem logo" title="Ofgem logo">
          <a:extLst>
            <a:ext uri="{FF2B5EF4-FFF2-40B4-BE49-F238E27FC236}">
              <a16:creationId xmlns:a16="http://schemas.microsoft.com/office/drawing/2014/main" id="{6016EEB8-6F26-4619-B6E4-1384CB338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6841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1085332</xdr:colOff>
      <xdr:row>3</xdr:row>
      <xdr:rowOff>28660</xdr:rowOff>
    </xdr:to>
    <xdr:pic>
      <xdr:nvPicPr>
        <xdr:cNvPr id="2" name="Picture 1" descr="image of the Ofgem logo" title="Ofgem logo">
          <a:extLst>
            <a:ext uri="{FF2B5EF4-FFF2-40B4-BE49-F238E27FC236}">
              <a16:creationId xmlns:a16="http://schemas.microsoft.com/office/drawing/2014/main" id="{C5C26F32-91B0-47CC-99CC-91EC890ECA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2380732" cy="571585"/>
    <xdr:pic>
      <xdr:nvPicPr>
        <xdr:cNvPr id="2" name="Picture 1" descr="image of the Ofgem logo" title="Ofgem logo">
          <a:extLst>
            <a:ext uri="{FF2B5EF4-FFF2-40B4-BE49-F238E27FC236}">
              <a16:creationId xmlns:a16="http://schemas.microsoft.com/office/drawing/2014/main" id="{59813037-84E8-4675-9F44-709C75ED36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oneCellAnchor>
  <xdr:oneCellAnchor>
    <xdr:from>
      <xdr:col>0</xdr:col>
      <xdr:colOff>0</xdr:colOff>
      <xdr:row>0</xdr:row>
      <xdr:rowOff>0</xdr:rowOff>
    </xdr:from>
    <xdr:ext cx="2380732" cy="571585"/>
    <xdr:pic>
      <xdr:nvPicPr>
        <xdr:cNvPr id="3" name="Picture 2" descr="image of the Ofgem logo" title="Ofgem logo">
          <a:extLst>
            <a:ext uri="{FF2B5EF4-FFF2-40B4-BE49-F238E27FC236}">
              <a16:creationId xmlns:a16="http://schemas.microsoft.com/office/drawing/2014/main" id="{CB5F551D-6750-42DD-8421-E7BA2FF50E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25485</xdr:rowOff>
    </xdr:to>
    <xdr:pic>
      <xdr:nvPicPr>
        <xdr:cNvPr id="2" name="Picture 1" descr="image of the Ofgem logo" title="Ofgem logo">
          <a:extLst>
            <a:ext uri="{FF2B5EF4-FFF2-40B4-BE49-F238E27FC236}">
              <a16:creationId xmlns:a16="http://schemas.microsoft.com/office/drawing/2014/main" id="{75882C88-B8EB-4F8D-BD45-2C920407E5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5</xdr:col>
      <xdr:colOff>390525</xdr:colOff>
      <xdr:row>13</xdr:row>
      <xdr:rowOff>63515</xdr:rowOff>
    </xdr:from>
    <xdr:to>
      <xdr:col>7</xdr:col>
      <xdr:colOff>787675</xdr:colOff>
      <xdr:row>28</xdr:row>
      <xdr:rowOff>104775</xdr:rowOff>
    </xdr:to>
    <xdr:graphicFrame macro="">
      <xdr:nvGraphicFramePr>
        <xdr:cNvPr id="4" name="Chart 3" descr="This pie chart shows that Non-Micro stations make up more than 99% of the installed capacity. &#10;&#10;Data table is located at F25 to H27">
          <a:extLst>
            <a:ext uri="{FF2B5EF4-FFF2-40B4-BE49-F238E27FC236}">
              <a16:creationId xmlns:a16="http://schemas.microsoft.com/office/drawing/2014/main" id="{24EED9B4-FF82-470F-8C31-97AF506DF3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501650</xdr:colOff>
      <xdr:row>13</xdr:row>
      <xdr:rowOff>0</xdr:rowOff>
    </xdr:from>
    <xdr:to>
      <xdr:col>3</xdr:col>
      <xdr:colOff>711200</xdr:colOff>
      <xdr:row>28</xdr:row>
      <xdr:rowOff>41260</xdr:rowOff>
    </xdr:to>
    <xdr:graphicFrame macro="">
      <xdr:nvGraphicFramePr>
        <xdr:cNvPr id="5" name="Chart 4" descr="This pie chart shows that Micro stations make up 85% of accredited stations. &#10;&#10;Data table is located at B25 to D27">
          <a:extLst>
            <a:ext uri="{FF2B5EF4-FFF2-40B4-BE49-F238E27FC236}">
              <a16:creationId xmlns:a16="http://schemas.microsoft.com/office/drawing/2014/main" id="{8ED258C4-CD2F-4517-A27B-A01F7B2928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2380732" cy="568410"/>
    <xdr:pic>
      <xdr:nvPicPr>
        <xdr:cNvPr id="2" name="Picture 1" descr="image of the Ofgem logo" title="Ofgem logo">
          <a:extLst>
            <a:ext uri="{FF2B5EF4-FFF2-40B4-BE49-F238E27FC236}">
              <a16:creationId xmlns:a16="http://schemas.microsoft.com/office/drawing/2014/main" id="{099E0F53-5F12-43C7-9E9C-6AD62235CB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oneCellAnchor>
  <xdr:oneCellAnchor>
    <xdr:from>
      <xdr:col>0</xdr:col>
      <xdr:colOff>0</xdr:colOff>
      <xdr:row>0</xdr:row>
      <xdr:rowOff>0</xdr:rowOff>
    </xdr:from>
    <xdr:ext cx="2380732" cy="568410"/>
    <xdr:pic>
      <xdr:nvPicPr>
        <xdr:cNvPr id="3" name="Picture 2" descr="image of the Ofgem logo" title="Ofgem logo">
          <a:extLst>
            <a:ext uri="{FF2B5EF4-FFF2-40B4-BE49-F238E27FC236}">
              <a16:creationId xmlns:a16="http://schemas.microsoft.com/office/drawing/2014/main" id="{25068E18-EAAF-4B1F-BBCA-33E898468C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8F5C6EB4-C67B-41C0-95D5-A25C6961FE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5022D5CB-C1F7-4863-A994-1A75B46669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CFF4DAF1-0A75-41B9-9F72-909664A3EC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DEEBCDE0-1EB8-4015-92ED-419BCD648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300088FE-1557-4EB7-9FBC-F94F18043C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31CAEF7D-B1E1-4B61-87BE-2976A6E53B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twoCellAnchor editAs="oneCell">
    <xdr:from>
      <xdr:col>0</xdr:col>
      <xdr:colOff>0</xdr:colOff>
      <xdr:row>0</xdr:row>
      <xdr:rowOff>0</xdr:rowOff>
    </xdr:from>
    <xdr:to>
      <xdr:col>1</xdr:col>
      <xdr:colOff>2209282</xdr:colOff>
      <xdr:row>3</xdr:row>
      <xdr:rowOff>28660</xdr:rowOff>
    </xdr:to>
    <xdr:pic>
      <xdr:nvPicPr>
        <xdr:cNvPr id="3" name="Picture 2" descr="image of the Ofgem logo" title="Ofgem logo">
          <a:extLst>
            <a:ext uri="{FF2B5EF4-FFF2-40B4-BE49-F238E27FC236}">
              <a16:creationId xmlns:a16="http://schemas.microsoft.com/office/drawing/2014/main" id="{FE5682D7-0C6D-4295-A585-668DF9E0E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DCEBBEEF-416D-48B2-8DF4-87BBF5628E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249EF065-840E-466F-81A2-37AD097583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3" name="Picture 2" descr="image of the Ofgem logo" title="Ofgem logo">
          <a:extLst>
            <a:ext uri="{FF2B5EF4-FFF2-40B4-BE49-F238E27FC236}">
              <a16:creationId xmlns:a16="http://schemas.microsoft.com/office/drawing/2014/main" id="{82FB8420-4C8B-470D-9F0F-B98A976CC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859907</xdr:colOff>
      <xdr:row>3</xdr:row>
      <xdr:rowOff>28660</xdr:rowOff>
    </xdr:to>
    <xdr:pic>
      <xdr:nvPicPr>
        <xdr:cNvPr id="2" name="Picture 1" descr="image of the Ofgem logo" title="Ofgem logo">
          <a:extLst>
            <a:ext uri="{FF2B5EF4-FFF2-40B4-BE49-F238E27FC236}">
              <a16:creationId xmlns:a16="http://schemas.microsoft.com/office/drawing/2014/main" id="{A5B3337C-1815-4A10-8DE0-D3D14BF62E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38100</xdr:colOff>
      <xdr:row>13</xdr:row>
      <xdr:rowOff>38101</xdr:rowOff>
    </xdr:from>
    <xdr:to>
      <xdr:col>7</xdr:col>
      <xdr:colOff>383750</xdr:colOff>
      <xdr:row>33</xdr:row>
      <xdr:rowOff>107950</xdr:rowOff>
    </xdr:to>
    <xdr:graphicFrame macro="">
      <xdr:nvGraphicFramePr>
        <xdr:cNvPr id="5" name="Chart 4" descr="This chart shows the total accredited capacity and the number of stations for each technology type.&#10;&#10;Data table is located at B27 to D36&#10;&#10;">
          <a:extLst>
            <a:ext uri="{FF2B5EF4-FFF2-40B4-BE49-F238E27FC236}">
              <a16:creationId xmlns:a16="http://schemas.microsoft.com/office/drawing/2014/main" id="{A5B331D9-61AF-40E3-8500-32DDC4D65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058A7E5D-4A0F-4093-AA94-FFBF33BAEB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94C2B909-F9B8-474D-991A-D75E5F7B0A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A66529BC-E2DF-4940-8935-DB50A5B9D4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1101207</xdr:colOff>
      <xdr:row>3</xdr:row>
      <xdr:rowOff>28660</xdr:rowOff>
    </xdr:to>
    <xdr:pic>
      <xdr:nvPicPr>
        <xdr:cNvPr id="2" name="Picture 1" descr="image of the Ofgem logo" title="Ofgem logo">
          <a:extLst>
            <a:ext uri="{FF2B5EF4-FFF2-40B4-BE49-F238E27FC236}">
              <a16:creationId xmlns:a16="http://schemas.microsoft.com/office/drawing/2014/main" id="{774EB23A-ACB9-4CB0-9C28-55E83B3CBF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685282</xdr:colOff>
      <xdr:row>3</xdr:row>
      <xdr:rowOff>28660</xdr:rowOff>
    </xdr:to>
    <xdr:pic>
      <xdr:nvPicPr>
        <xdr:cNvPr id="2" name="Picture 1" descr="image of the Ofgem logo" title="Ofgem logo">
          <a:extLst>
            <a:ext uri="{FF2B5EF4-FFF2-40B4-BE49-F238E27FC236}">
              <a16:creationId xmlns:a16="http://schemas.microsoft.com/office/drawing/2014/main" id="{17518C02-2F1F-4F8D-BB81-E92C9F58C1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684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25485</xdr:rowOff>
    </xdr:to>
    <xdr:pic>
      <xdr:nvPicPr>
        <xdr:cNvPr id="2" name="Picture 1" descr="image of the Ofgem logo" title="Ofgem logo">
          <a:extLst>
            <a:ext uri="{FF2B5EF4-FFF2-40B4-BE49-F238E27FC236}">
              <a16:creationId xmlns:a16="http://schemas.microsoft.com/office/drawing/2014/main" id="{5D300FEB-E67B-4F49-995D-A8E5705ED3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47626</xdr:colOff>
      <xdr:row>11</xdr:row>
      <xdr:rowOff>169861</xdr:rowOff>
    </xdr:from>
    <xdr:to>
      <xdr:col>8</xdr:col>
      <xdr:colOff>57150</xdr:colOff>
      <xdr:row>33</xdr:row>
      <xdr:rowOff>47624</xdr:rowOff>
    </xdr:to>
    <xdr:graphicFrame macro="">
      <xdr:nvGraphicFramePr>
        <xdr:cNvPr id="4" name="Chart 3">
          <a:extLst>
            <a:ext uri="{FF2B5EF4-FFF2-40B4-BE49-F238E27FC236}">
              <a16:creationId xmlns:a16="http://schemas.microsoft.com/office/drawing/2014/main" id="{B2B1F36D-8E10-EEB4-DAD6-48CDA9734C7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25485</xdr:rowOff>
    </xdr:to>
    <xdr:pic>
      <xdr:nvPicPr>
        <xdr:cNvPr id="2" name="Picture 1" descr="image of the Ofgem logo" title="Ofgem logo">
          <a:extLst>
            <a:ext uri="{FF2B5EF4-FFF2-40B4-BE49-F238E27FC236}">
              <a16:creationId xmlns:a16="http://schemas.microsoft.com/office/drawing/2014/main" id="{15557E81-2179-4ABA-A2C8-161CE91FE1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12699</xdr:colOff>
      <xdr:row>13</xdr:row>
      <xdr:rowOff>115887</xdr:rowOff>
    </xdr:from>
    <xdr:to>
      <xdr:col>7</xdr:col>
      <xdr:colOff>247650</xdr:colOff>
      <xdr:row>34</xdr:row>
      <xdr:rowOff>47626</xdr:rowOff>
    </xdr:to>
    <xdr:graphicFrame macro="">
      <xdr:nvGraphicFramePr>
        <xdr:cNvPr id="4" name="Chart 3">
          <a:extLst>
            <a:ext uri="{FF2B5EF4-FFF2-40B4-BE49-F238E27FC236}">
              <a16:creationId xmlns:a16="http://schemas.microsoft.com/office/drawing/2014/main" id="{703921E2-9B1B-B4B6-83CF-DE79083142B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3F7D37"/>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B62AD-910C-4AA8-A945-3E8210643534}">
  <sheetPr>
    <pageSetUpPr autoPageBreaks="0"/>
  </sheetPr>
  <dimension ref="A1:P109"/>
  <sheetViews>
    <sheetView showGridLines="0" tabSelected="1" zoomScaleNormal="100" workbookViewId="0"/>
  </sheetViews>
  <sheetFormatPr defaultRowHeight="14.5"/>
  <cols>
    <col min="1" max="1" width="2.26953125" customWidth="1"/>
    <col min="2" max="2" width="18.26953125" customWidth="1"/>
    <col min="3" max="3" width="16.453125" customWidth="1"/>
    <col min="4" max="4" width="57.7265625" customWidth="1"/>
    <col min="5" max="8" width="8.7265625" customWidth="1"/>
  </cols>
  <sheetData>
    <row r="1" spans="2:16">
      <c r="B1" t="s">
        <v>0</v>
      </c>
    </row>
    <row r="6" spans="2:16">
      <c r="B6" s="1"/>
    </row>
    <row r="7" spans="2:16" ht="17.5">
      <c r="B7" s="3" t="s">
        <v>781</v>
      </c>
      <c r="C7" s="3"/>
      <c r="D7" s="3"/>
      <c r="E7" s="2"/>
      <c r="F7" s="2"/>
      <c r="G7" s="2"/>
      <c r="H7" s="2"/>
      <c r="I7" s="2"/>
      <c r="J7" s="2"/>
      <c r="K7" s="2"/>
      <c r="L7" s="2"/>
      <c r="M7" s="2"/>
      <c r="N7" s="2"/>
      <c r="O7" s="2"/>
      <c r="P7" s="2"/>
    </row>
    <row r="8" spans="2:16" ht="15.5">
      <c r="B8" s="6"/>
      <c r="C8" s="8"/>
      <c r="D8" s="8"/>
    </row>
    <row r="9" spans="2:16">
      <c r="B9" s="92" t="s">
        <v>1</v>
      </c>
      <c r="C9" s="92"/>
      <c r="D9" s="92"/>
    </row>
    <row r="11" spans="2:16">
      <c r="B11" s="92" t="s">
        <v>637</v>
      </c>
      <c r="C11" s="92"/>
      <c r="D11" s="92"/>
    </row>
    <row r="12" spans="2:16">
      <c r="B12" s="5" t="s">
        <v>0</v>
      </c>
      <c r="C12" s="5"/>
      <c r="D12" s="5"/>
    </row>
    <row r="13" spans="2:16">
      <c r="B13" s="209" t="s">
        <v>2</v>
      </c>
      <c r="C13" s="5"/>
      <c r="D13" s="5"/>
    </row>
    <row r="14" spans="2:16">
      <c r="B14" s="29"/>
      <c r="C14" s="5"/>
      <c r="D14" s="5"/>
    </row>
    <row r="15" spans="2:16">
      <c r="B15" s="30" t="s">
        <v>636</v>
      </c>
      <c r="C15" s="5"/>
      <c r="D15" s="5"/>
    </row>
    <row r="16" spans="2:16">
      <c r="B16" s="29"/>
      <c r="C16" s="5"/>
      <c r="D16" s="5"/>
    </row>
    <row r="17" spans="2:4">
      <c r="B17" s="32" t="s">
        <v>3</v>
      </c>
      <c r="C17" s="5"/>
      <c r="D17" s="5"/>
    </row>
    <row r="18" spans="2:4">
      <c r="B18" s="116" t="s">
        <v>4</v>
      </c>
      <c r="C18" s="5"/>
      <c r="D18" s="5"/>
    </row>
    <row r="19" spans="2:4">
      <c r="B19" s="29"/>
      <c r="C19" s="5"/>
      <c r="D19" s="5"/>
    </row>
    <row r="20" spans="2:4">
      <c r="B20" s="32" t="s">
        <v>5</v>
      </c>
      <c r="C20" s="5"/>
      <c r="D20" s="5"/>
    </row>
    <row r="21" spans="2:4">
      <c r="B21" s="30" t="s">
        <v>6</v>
      </c>
      <c r="C21" s="5"/>
      <c r="D21" s="5"/>
    </row>
    <row r="22" spans="2:4">
      <c r="B22" s="28" t="s">
        <v>7</v>
      </c>
      <c r="C22" s="5"/>
      <c r="D22" s="5"/>
    </row>
    <row r="23" spans="2:4">
      <c r="B23" s="28" t="s">
        <v>8</v>
      </c>
      <c r="C23" s="5"/>
      <c r="D23" s="5"/>
    </row>
    <row r="24" spans="2:4">
      <c r="B24" s="28" t="s">
        <v>9</v>
      </c>
      <c r="C24" s="5"/>
      <c r="D24" s="5"/>
    </row>
    <row r="25" spans="2:4">
      <c r="B25" s="28" t="s">
        <v>10</v>
      </c>
      <c r="C25" s="5"/>
      <c r="D25" s="5"/>
    </row>
    <row r="26" spans="2:4">
      <c r="B26" s="28" t="s">
        <v>11</v>
      </c>
      <c r="C26" s="5"/>
      <c r="D26" s="5"/>
    </row>
    <row r="27" spans="2:4">
      <c r="B27" s="30" t="s">
        <v>12</v>
      </c>
      <c r="C27" s="5"/>
      <c r="D27" s="5"/>
    </row>
    <row r="28" spans="2:4">
      <c r="B28" s="113"/>
    </row>
    <row r="29" spans="2:4">
      <c r="B29" s="29" t="s">
        <v>13</v>
      </c>
    </row>
    <row r="30" spans="2:4">
      <c r="B30" s="30" t="s">
        <v>14</v>
      </c>
    </row>
    <row r="31" spans="2:4">
      <c r="B31" s="28" t="s">
        <v>15</v>
      </c>
      <c r="C31" s="113"/>
      <c r="D31" s="113"/>
    </row>
    <row r="32" spans="2:4">
      <c r="B32" s="28" t="s">
        <v>662</v>
      </c>
      <c r="C32" s="113"/>
      <c r="D32" s="113"/>
    </row>
    <row r="33" spans="1:4">
      <c r="A33" s="102"/>
      <c r="B33" s="28" t="s">
        <v>16</v>
      </c>
    </row>
    <row r="34" spans="1:4">
      <c r="A34" s="102"/>
      <c r="B34" s="28" t="s">
        <v>17</v>
      </c>
    </row>
    <row r="35" spans="1:4">
      <c r="B35" s="28" t="s">
        <v>18</v>
      </c>
      <c r="C35" s="5"/>
      <c r="D35" s="5"/>
    </row>
    <row r="36" spans="1:4">
      <c r="B36" s="113"/>
    </row>
    <row r="37" spans="1:4">
      <c r="B37" s="29" t="s">
        <v>19</v>
      </c>
      <c r="D37" s="5"/>
    </row>
    <row r="38" spans="1:4">
      <c r="B38" s="28" t="s">
        <v>20</v>
      </c>
      <c r="D38" s="5"/>
    </row>
    <row r="39" spans="1:4">
      <c r="B39" s="28" t="s">
        <v>21</v>
      </c>
      <c r="D39" s="5"/>
    </row>
    <row r="40" spans="1:4">
      <c r="B40" s="30" t="s">
        <v>22</v>
      </c>
      <c r="D40" s="5"/>
    </row>
    <row r="41" spans="1:4">
      <c r="B41" s="30" t="s">
        <v>23</v>
      </c>
      <c r="D41" s="5"/>
    </row>
    <row r="42" spans="1:4">
      <c r="B42" s="30" t="s">
        <v>24</v>
      </c>
      <c r="D42" s="5"/>
    </row>
    <row r="43" spans="1:4">
      <c r="B43" s="28" t="s">
        <v>25</v>
      </c>
    </row>
    <row r="44" spans="1:4">
      <c r="B44" s="31" t="s">
        <v>26</v>
      </c>
    </row>
    <row r="45" spans="1:4">
      <c r="B45" s="113"/>
    </row>
    <row r="46" spans="1:4">
      <c r="B46" s="29" t="s">
        <v>27</v>
      </c>
    </row>
    <row r="47" spans="1:4">
      <c r="B47" s="30" t="s">
        <v>28</v>
      </c>
    </row>
    <row r="48" spans="1:4">
      <c r="B48" s="30" t="s">
        <v>29</v>
      </c>
    </row>
    <row r="49" spans="1:5">
      <c r="B49" s="30" t="s">
        <v>776</v>
      </c>
    </row>
    <row r="50" spans="1:5">
      <c r="B50" s="28" t="s">
        <v>30</v>
      </c>
    </row>
    <row r="51" spans="1:5">
      <c r="B51" s="28" t="s">
        <v>31</v>
      </c>
    </row>
    <row r="52" spans="1:5">
      <c r="B52" s="28" t="s">
        <v>32</v>
      </c>
    </row>
    <row r="53" spans="1:5">
      <c r="B53" s="28" t="s">
        <v>33</v>
      </c>
    </row>
    <row r="54" spans="1:5">
      <c r="B54" s="28" t="s">
        <v>34</v>
      </c>
    </row>
    <row r="55" spans="1:5">
      <c r="B55" s="28" t="s">
        <v>35</v>
      </c>
    </row>
    <row r="56" spans="1:5">
      <c r="A56" s="80"/>
      <c r="B56" s="28" t="s">
        <v>36</v>
      </c>
    </row>
    <row r="57" spans="1:5">
      <c r="B57" s="28" t="s">
        <v>37</v>
      </c>
    </row>
    <row r="58" spans="1:5">
      <c r="B58" s="28" t="s">
        <v>38</v>
      </c>
    </row>
    <row r="59" spans="1:5">
      <c r="B59" s="28" t="s">
        <v>39</v>
      </c>
    </row>
    <row r="60" spans="1:5">
      <c r="B60" s="28" t="s">
        <v>40</v>
      </c>
      <c r="E60" s="9"/>
    </row>
    <row r="61" spans="1:5">
      <c r="B61" s="28" t="s">
        <v>41</v>
      </c>
    </row>
    <row r="62" spans="1:5">
      <c r="B62" s="113"/>
    </row>
    <row r="63" spans="1:5">
      <c r="B63" s="29" t="s">
        <v>42</v>
      </c>
    </row>
    <row r="64" spans="1:5">
      <c r="B64" s="28" t="s">
        <v>43</v>
      </c>
    </row>
    <row r="65" spans="1:2">
      <c r="B65" s="28" t="s">
        <v>44</v>
      </c>
    </row>
    <row r="66" spans="1:2">
      <c r="B66" s="28" t="s">
        <v>45</v>
      </c>
    </row>
    <row r="67" spans="1:2">
      <c r="B67" s="28" t="s">
        <v>46</v>
      </c>
    </row>
    <row r="68" spans="1:2">
      <c r="B68" s="31" t="s">
        <v>47</v>
      </c>
    </row>
    <row r="69" spans="1:2">
      <c r="B69" s="31" t="s">
        <v>48</v>
      </c>
    </row>
    <row r="70" spans="1:2">
      <c r="B70" s="28" t="s">
        <v>49</v>
      </c>
    </row>
    <row r="71" spans="1:2">
      <c r="B71" s="28" t="s">
        <v>50</v>
      </c>
    </row>
    <row r="72" spans="1:2">
      <c r="B72" s="113"/>
    </row>
    <row r="73" spans="1:2">
      <c r="B73" s="32" t="s">
        <v>51</v>
      </c>
    </row>
    <row r="74" spans="1:2">
      <c r="B74" s="30" t="s">
        <v>52</v>
      </c>
    </row>
    <row r="75" spans="1:2">
      <c r="B75" s="30" t="s">
        <v>53</v>
      </c>
    </row>
    <row r="76" spans="1:2">
      <c r="B76" s="30" t="s">
        <v>54</v>
      </c>
    </row>
    <row r="77" spans="1:2">
      <c r="B77" s="113"/>
    </row>
    <row r="78" spans="1:2">
      <c r="B78" s="32" t="s">
        <v>55</v>
      </c>
    </row>
    <row r="79" spans="1:2">
      <c r="A79" s="113"/>
      <c r="B79" s="77" t="s">
        <v>578</v>
      </c>
    </row>
    <row r="80" spans="1:2">
      <c r="A80" s="113"/>
      <c r="B80" s="77" t="s">
        <v>579</v>
      </c>
    </row>
    <row r="81" spans="1:4">
      <c r="A81" s="113"/>
      <c r="B81" s="77" t="s">
        <v>580</v>
      </c>
    </row>
    <row r="82" spans="1:4">
      <c r="A82" s="113"/>
      <c r="B82" s="77" t="s">
        <v>581</v>
      </c>
    </row>
    <row r="83" spans="1:4">
      <c r="A83" s="113"/>
      <c r="B83" s="77" t="s">
        <v>568</v>
      </c>
    </row>
    <row r="84" spans="1:4">
      <c r="A84" s="116"/>
      <c r="B84" s="77" t="s">
        <v>582</v>
      </c>
    </row>
    <row r="85" spans="1:4">
      <c r="A85" s="116"/>
      <c r="B85" s="77"/>
      <c r="C85" s="113"/>
      <c r="D85" s="113"/>
    </row>
    <row r="86" spans="1:4">
      <c r="A86" s="116"/>
      <c r="B86" s="77" t="s">
        <v>583</v>
      </c>
      <c r="C86" s="113"/>
      <c r="D86" s="113"/>
    </row>
    <row r="87" spans="1:4">
      <c r="A87" s="116"/>
      <c r="B87" s="77" t="s">
        <v>584</v>
      </c>
      <c r="C87" s="113"/>
      <c r="D87" s="113"/>
    </row>
    <row r="88" spans="1:4">
      <c r="A88" s="113"/>
      <c r="B88" s="30" t="s">
        <v>585</v>
      </c>
      <c r="C88" s="113"/>
      <c r="D88" s="113"/>
    </row>
    <row r="89" spans="1:4">
      <c r="A89" s="113"/>
      <c r="B89" s="30" t="s">
        <v>586</v>
      </c>
      <c r="C89" s="113"/>
      <c r="D89" s="113"/>
    </row>
    <row r="90" spans="1:4">
      <c r="A90" s="113"/>
      <c r="B90" s="30" t="s">
        <v>573</v>
      </c>
      <c r="C90" s="113"/>
      <c r="D90" s="113"/>
    </row>
    <row r="91" spans="1:4">
      <c r="A91" s="113"/>
      <c r="B91" s="30" t="s">
        <v>574</v>
      </c>
      <c r="C91" s="113"/>
      <c r="D91" s="113"/>
    </row>
    <row r="92" spans="1:4">
      <c r="A92" s="113"/>
      <c r="B92" s="31" t="s">
        <v>575</v>
      </c>
      <c r="C92" s="113"/>
      <c r="D92" s="113"/>
    </row>
    <row r="93" spans="1:4">
      <c r="A93" s="113"/>
      <c r="B93" s="31" t="s">
        <v>576</v>
      </c>
      <c r="C93" s="113"/>
      <c r="D93" s="113"/>
    </row>
    <row r="94" spans="1:4">
      <c r="A94" s="113"/>
      <c r="B94" s="113"/>
      <c r="C94" s="113"/>
      <c r="D94" s="113"/>
    </row>
    <row r="95" spans="1:4">
      <c r="A95" s="113"/>
      <c r="B95" s="77" t="s">
        <v>587</v>
      </c>
    </row>
    <row r="97" spans="2:4">
      <c r="B97" s="10" t="s">
        <v>56</v>
      </c>
      <c r="C97" s="10" t="s">
        <v>57</v>
      </c>
      <c r="D97" s="10" t="s">
        <v>58</v>
      </c>
    </row>
    <row r="98" spans="2:4">
      <c r="B98" s="164" t="s">
        <v>59</v>
      </c>
      <c r="C98" s="165">
        <v>45015</v>
      </c>
      <c r="D98" s="166"/>
    </row>
    <row r="99" spans="2:4">
      <c r="B99" s="164"/>
      <c r="C99" s="164"/>
      <c r="D99" s="167"/>
    </row>
    <row r="100" spans="2:4">
      <c r="B100" s="164"/>
      <c r="C100" s="165"/>
      <c r="D100" s="167"/>
    </row>
    <row r="109" spans="2:4">
      <c r="B109" s="113"/>
    </row>
  </sheetData>
  <phoneticPr fontId="32" type="noConversion"/>
  <hyperlinks>
    <hyperlink ref="B50" location="'Figure 5.4'!A1" display="Figure 5.4: Obligation level 2021-22" xr:uid="{C8BF829B-04A5-4C52-82C9-580BAD7DC12F}"/>
    <hyperlink ref="B55" location="'Figure 5.9'!A1" display="Figure 5.9: ROCs submitted and payments made towards the UK Obligation since 2008-09" xr:uid="{B9CBC875-02BA-42CD-9EE8-E8B77692375B}"/>
    <hyperlink ref="B57" location="'Figure 5.11'!A1" display="Figure 5.11: Change in scheme value since 2002-03" xr:uid="{BCD37F3D-6772-4AE7-94D7-FC6D3F4D76C9}"/>
    <hyperlink ref="B58" location="'Figure 5.12'!A1" display="Figure 5.12 (a-g): Value of support per MWH for each technology since 2008-09 " xr:uid="{8093DB41-E8E0-44F9-9EA2-5D46AA0F3C13}"/>
    <hyperlink ref="B60" location="'Figure 5.14'!A1" display="Figure 5.14: Total redistributed to suppliers since 2002-03 (£m)" xr:uid="{C0EE429C-2FC8-4BE2-BEF8-52CBC5A9C3DB}"/>
    <hyperlink ref="B64" location="'Figure 6.1'!A1" display="Figure 6.1 (a-e): Targeted audit ratings by country in 2021-22" xr:uid="{36730BCD-7309-4816-99BE-1C3518E03B5C}"/>
    <hyperlink ref="B65" location="'Figure 6.2'!A1" display="Figure 6.2 (a-d): Targeted audit ratings by technology in 2021-22" xr:uid="{E3342453-380B-4FA4-89B4-3031063E419B}"/>
    <hyperlink ref="B66" location="'Figure 6.3'!A1" display="Figure 6.3: Targeted audit results 2017-18 to 2021-22" xr:uid="{A55279BA-E79D-4E4D-A7BB-9E9E6A867B92}"/>
    <hyperlink ref="B22" location="'Figure 2.2'!A1" display="Figure 2.2: Capacity deployed by country and technology type" xr:uid="{44AAEE93-8253-4EED-8A03-1F350BAADCF4}"/>
    <hyperlink ref="B23" location="'Figure 2.3'!A1" display="Figure 2.3: Percentage of capacity and accredited stations – micro NIRO vs non micro NIRO " xr:uid="{0C65E9E8-0548-4EB1-96EE-478168B3A50C}"/>
    <hyperlink ref="B24" location="'Figure 2.4'!A1" display="Figure 2.4: Total accredited capacity and number of stations by technology (excluding micro NIRO)" xr:uid="{D3A22827-F0C9-4FE1-ABBA-D613F6A1C1A8}"/>
    <hyperlink ref="B26" location="'Figure 2.6'!A1" display="Figure 2.6: Accredited station and capacity change by country (net change)" xr:uid="{EE19028D-036C-461C-99C6-B2044EA913E2}"/>
    <hyperlink ref="B27" location="'Figure 2.7'!A1" display="Figure 2.7: Accredited station and capacity change by technology (net change)" xr:uid="{BEBBC322-846C-4B71-A3D4-627BBF07CA68}"/>
    <hyperlink ref="B42" location="'Figure 4.5'!A1" display="Figure 4.5: Type of bioliquid used in bioliquid stations" xr:uid="{272A95B4-634C-44BB-A9BB-57391A5A574D}"/>
    <hyperlink ref="B43" location="'Figure 4.6'!A1" display="Figure 4.6: Type of solid biomass used in direct combustion stations" xr:uid="{3D7B8F9B-92D4-4C76-897D-71B01AC06096}"/>
    <hyperlink ref="B30" location="'Figure 3.1'!A1" display="Figure 3.1 Comparison of ROCs issued from SY18 to SY20" xr:uid="{B92E8AD1-EF67-4B34-895C-58114073C6DB}"/>
    <hyperlink ref="B31" location="'Figure 3.2'!A1" display="Figure 3.2: ROCs issued by technology and country in SY20" xr:uid="{5E432622-087D-4D6F-91A9-2A7A35C05AD1}"/>
    <hyperlink ref="B38" location="'Figure 4.1'!A1" display="Figure 4.1: Consignments reported by stations against the sustainability criteria, split by technology type and capacity" xr:uid="{6337E808-6058-4510-A342-242009208E7E}"/>
    <hyperlink ref="B39" location="'Figure 4.2'!A1" display="Figure 4.2: Weighted average GHG emission figures and thresholds split by technology type" xr:uid="{FEC4151D-1BA9-4F8D-8DF7-5744EB288090}"/>
    <hyperlink ref="B47" location="'Figure 5.1'!A1" display="Figure 5.1: Obligation levels 2021-22" xr:uid="{79C4613F-1E38-4613-AF34-057D1545EFBB}"/>
    <hyperlink ref="B48" location="'Figure 5.2'!A1" display="Figure 5.2: Suppliers and obligations" xr:uid="{5DFBF025-99D8-4C87-838A-0333CA26D8BC}"/>
    <hyperlink ref="B49" location="'Figure 5.3'!A1" display="Figure 5.3: Suppliers included in the RO Final Order consultation" xr:uid="{69D1AC40-3401-47D2-9136-7E2DBE979A88}"/>
    <hyperlink ref="B51" location="'Figure 5.5'!A1" display="Figure 5.5: Summary of EIIs supplied in Great Britain" xr:uid="{EC55FA4C-F138-42F9-9A46-6F3650222292}"/>
    <hyperlink ref="B52" location="'Figure 5.6'!A1" display="Figure 5.6: Summary of ROCs presented towards each UK obligation in 2021-22" xr:uid="{3874D174-47C9-4239-A0B0-A68BFC96C16A}"/>
    <hyperlink ref="B54" location="'Figure 5.8'!A1" display="Figure 5.8: Payments made by suppliers towards each UK obligation for 2021-22" xr:uid="{6A41DD0B-DA8D-4817-8B1E-460E93B37D14}"/>
    <hyperlink ref="B56" location="'Figure 5.10'!A1" display="Figure 5.10: Determination of ROC recycle value 2010-11 to 2021-22" xr:uid="{B23C1A7B-DCA2-4A91-9F12-C9B63DBBC70C}"/>
    <hyperlink ref="B59" location="'Figure 5.13'!A1" display="Figure 5.13: Summary of redistribution payments" xr:uid="{2800B7BF-89DF-414E-82E5-3F76DA60D372}"/>
    <hyperlink ref="B71" location="'Figure 6.8'!A1" display="Figure 6.8: Detected and prevented error 2020-21 and 2021-22" xr:uid="{1A860F8F-6181-4F1B-B21E-044334D903C4}"/>
    <hyperlink ref="B21" location="'Figure 2.1'!A1" display="Figure 2.1: Accredited stations and capacity by country and technology" xr:uid="{09B7F5A4-AD30-4F87-B5C7-DE9EB7584777}"/>
    <hyperlink ref="B25" location="'Figure 2.5'!A1" display="Figure 2.5: Micro NIRO accredited capacity and number of stations by technology" xr:uid="{D5641730-3735-437E-86CF-48BE006893BE}"/>
    <hyperlink ref="B74" location="'Figure 7.1'!A1" display="Figure 7.1: RO scheme amendments 2021-22" xr:uid="{DC974263-05A4-49E5-B160-397A0E033C9F}"/>
    <hyperlink ref="B75" location="'Figure 7.2'!A1" display="Figure 7.2: ROCs issued on time 2021-22" xr:uid="{4F72D8B7-407F-4A18-B596-53E66CD62F75}"/>
    <hyperlink ref="B76" location="'Figure 7.3'!A1" display="Figure 7.3: RO scheme enquiry KPIs 2021-22" xr:uid="{562B77AE-9D0F-4711-BDE2-C8195FE98BF6}"/>
    <hyperlink ref="B40" location="'Figure 4.3'!A1" display="Figure 4.3: Type of feedstocks used (by volume of gas burnt) in gasification stations" xr:uid="{35B355EC-4BB4-4A1E-A12B-6BE6D651FFDA}"/>
    <hyperlink ref="B44" location="'Figure 4.7'!A1" display="Figure 4.7: The origin of fuels used for fuelled generating stations during 2021-22" xr:uid="{127CBD87-CC60-42C9-972C-666EAA802FA3}"/>
    <hyperlink ref="B41" location="'Figure 4.4'!A1" display="Figure 4.4: Type of feedstocks used (by volume of gas burnt) in anaerobic digestion stations" xr:uid="{CA2D7E11-C7F2-4F7F-8BF7-AB6BE25C53DB}"/>
    <hyperlink ref="B53" location="'Figure 5.7'!A1" display="Figure 5.7: Banked ROCs redeemed and ROCs issued but not presented each obligation period since 2007-08" xr:uid="{337C2EDD-9BB9-49CA-B97D-EAFB26DF63FA}"/>
    <hyperlink ref="B61" location="'Figure 5.15'!A1" display="Figure 5.15: Supplier audit results 2017-18 to 2021-22" xr:uid="{0840222E-94FB-4A28-9FD5-30B447D98A91}"/>
    <hyperlink ref="B79" location="'Figure A1.1'!A1" display="Figure A1.1: Summary of compliance by supplier group in SY19 (all jurisdictions)" xr:uid="{4C567FD6-BAAC-46DF-AA9C-353CF09EC144}"/>
    <hyperlink ref="B80" location="'Figure A1.2'!A1" display="Figure A1.2: Compliance by licensee with an obligation in England &amp; Wales" xr:uid="{52B92763-FFAE-4C3C-AD9F-6701C28B50C8}"/>
    <hyperlink ref="B81" location="'Figure A1.3'!A1" display="Figure A1.3: Compliance by licensee with an obligation in Scotland" xr:uid="{1F1F6A18-1D87-4DA5-9368-AF425A0177D2}"/>
    <hyperlink ref="B82" location="'Figure A1.4'!A1" display="Figure A1.4: Compliance by licensee with the RO (Northern Ireland) " xr:uid="{B34DAD8F-B590-4981-A904-4FC37FD44220}"/>
    <hyperlink ref="B83" location="'Figure A1.5'!A1" display="Figure A1.5: Summary of qualifying and non-qualifying bioliquid ROCs presented by suppliers towards their obligations since SY12" xr:uid="{096B801E-39F3-4DA7-A8EC-DB3A1DBD9272}"/>
    <hyperlink ref="B84" location="'Figures A1.6 &amp; A1.7'!A1" display="Figures A1.6 &amp; A1.7: Suppliers that missed supply volume deadlines" xr:uid="{87E62274-F9BA-45BC-8585-E52AC95DE3CC}"/>
    <hyperlink ref="B95" location="'Figure A3.1'!A1" display="Figure A3.1: Determination of ROC recycle value since SY9" xr:uid="{EECCCCE6-5946-4536-B640-8F0C23527EFA}"/>
    <hyperlink ref="B88" location="'Figure A2.3'!A1" display="Figure A2.3: RO mutualisation payments received SY18 (2019-20)" xr:uid="{F5877EA1-EC46-43AC-BBF8-DF4E9D24B68A}"/>
    <hyperlink ref="B89" location="'Figure A2.4'!A1" display="Figure A2.4: ROS mutualisation payments received SY18" xr:uid="{4566605A-53CF-494F-8461-6CE2A2DADE7F}"/>
    <hyperlink ref="B35" location="'Figure 3.6'!A1" display="Figure 3.6 (a-g): Issue of ROCs and renewable generation by generation technology since SY6" xr:uid="{98AA7B81-FFEE-4B3A-9BE1-330896F25592}"/>
    <hyperlink ref="B67" location="'Figure 6.4'!A1" display="Figure 6.4: Top five findings from the targeted audit programme 2021-22" xr:uid="{4DC75093-BEB7-4C6B-BBE1-B4491C486B81}"/>
    <hyperlink ref="B68" location="'Figure 6.5'!A1" display="Figure 6.5 (a-e): Statistical audit ratings by country 2021-22" xr:uid="{3B3ECEA9-64D7-4AEC-8068-448D81B5D6F3}"/>
    <hyperlink ref="B69" location="'Figure 6.6'!A1" display="Figure 6.6 (a-g): Statistical audit ratings by technology 2021-22" xr:uid="{32DCEDD7-87E5-44C8-8574-186C4B5C294F}"/>
    <hyperlink ref="B70" location="'Figure 6.7'!A1" display="Figure 6.7: Top six findings from the statistical audit programme 2021-22" xr:uid="{99DC6BB9-679E-4C8F-B63F-20C9BA3C18B0}"/>
    <hyperlink ref="B92" location="'Figure A2.7'!A1" display="Figure A2.7: RO mutualisation payment redistribution SY18" xr:uid="{38D4D883-DED0-465D-980F-38C5571B7AE6}"/>
    <hyperlink ref="B93" location="'Figure A2.8'!A1" display="Figure A2.8: ROS mutualisation payment redistribution SY18" xr:uid="{FF39682C-A779-41EE-BB40-6D91FE98623D}"/>
    <hyperlink ref="B33" location="'Figure 3.4'!A1" display="Figure 3.4: ROCs issued, obligation (ROCs) and renewable generation since SY6 (2007-08)" xr:uid="{0BCBC421-BC63-4B0B-86D6-8AA81D35C875}"/>
    <hyperlink ref="B34" location="'Figure 3.5'!A1" display="Figure 3.5 (a-d): ROCs issued and renewable generation by country, SY6 to SY20" xr:uid="{6D2E240F-69EF-4EA4-B489-79E20EDB8220}"/>
    <hyperlink ref="B32" location="'Figure 3.3'!A1" display="Figure 3.3: Renewable generation by technology and country in SY20" xr:uid="{482E0A52-8B46-4432-AEDA-50F418A9BE5B}"/>
    <hyperlink ref="B86" location="'Figure A2.1'!A1" display="Figure A2.1: RO mutualisation payments received SY17 (2018-19)" xr:uid="{2EFF73C9-110B-42C5-9C1B-C37DAFADECD5}"/>
    <hyperlink ref="B87" location="'Figure A2.2'!A1" display="Figure A2.2: ROS mutualisation payments received SY17 " xr:uid="{444DC6FC-4538-4F8D-8EB4-8703FB05AEDB}"/>
    <hyperlink ref="B90" location="'Figure A2.5'!A1" display="Figure A2.5: RO mutualisation payment redistribution SY17" xr:uid="{0A882329-1B62-48CE-B7C7-6E7381688C2E}"/>
    <hyperlink ref="B91" location="'Figure A2.6'!A1" display="Figure A2.6: ROS mutualisation payment redistribution SY17" xr:uid="{30649C35-DA8B-4741-92D4-674336C72590}"/>
    <hyperlink ref="B15" location="'Scheme years'!A1" display="Information on scheme years" xr:uid="{0D3662AE-1AA6-48DF-B758-D9ACE7E8132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9D88F-3E37-4E9C-B8A4-BCC53BF11352}">
  <sheetPr>
    <tabColor rgb="FFE86E1E"/>
    <pageSetUpPr autoPageBreaks="0"/>
  </sheetPr>
  <dimension ref="B5:G19"/>
  <sheetViews>
    <sheetView showGridLines="0" workbookViewId="0"/>
  </sheetViews>
  <sheetFormatPr defaultRowHeight="14.5"/>
  <cols>
    <col min="1" max="1" width="2.453125" customWidth="1"/>
    <col min="2" max="2" width="42.54296875" customWidth="1"/>
    <col min="3" max="3" width="20" customWidth="1"/>
    <col min="4" max="4" width="24.81640625" customWidth="1"/>
    <col min="5" max="5" width="23" customWidth="1"/>
  </cols>
  <sheetData>
    <row r="5" spans="2:7" ht="17.5">
      <c r="B5" s="11" t="s">
        <v>13</v>
      </c>
    </row>
    <row r="7" spans="2:7" ht="15">
      <c r="B7" s="4" t="s">
        <v>99</v>
      </c>
    </row>
    <row r="9" spans="2:7" ht="32.5" customHeight="1">
      <c r="B9" s="33"/>
      <c r="C9" s="289" t="s">
        <v>100</v>
      </c>
      <c r="D9" s="290" t="s">
        <v>101</v>
      </c>
      <c r="E9" s="290" t="s">
        <v>102</v>
      </c>
    </row>
    <row r="10" spans="2:7" ht="27" customHeight="1">
      <c r="B10" s="110" t="s">
        <v>103</v>
      </c>
      <c r="C10" s="291">
        <v>105050723</v>
      </c>
      <c r="D10" s="292">
        <v>-3.8462683300198891E-2</v>
      </c>
      <c r="E10" s="292">
        <v>-8.4181772129289664E-2</v>
      </c>
      <c r="G10" s="7"/>
    </row>
    <row r="11" spans="2:7" ht="27" customHeight="1">
      <c r="B11" s="110" t="s">
        <v>104</v>
      </c>
      <c r="C11" s="291">
        <v>77954651.841995537</v>
      </c>
      <c r="D11" s="292">
        <v>-2.9798463648546377E-2</v>
      </c>
      <c r="E11" s="292">
        <v>-8.2032169310205266E-2</v>
      </c>
    </row>
    <row r="12" spans="2:7" ht="27" customHeight="1">
      <c r="B12" s="110" t="s">
        <v>105</v>
      </c>
      <c r="C12" s="291">
        <v>264372021.03763306</v>
      </c>
      <c r="D12" s="292">
        <v>2.746339205566321E-2</v>
      </c>
      <c r="E12" s="292">
        <v>-3.3892331364037631E-2</v>
      </c>
    </row>
    <row r="13" spans="2:7" ht="27" customHeight="1">
      <c r="B13" s="110" t="s">
        <v>106</v>
      </c>
      <c r="C13" s="293">
        <v>0.2948672538645789</v>
      </c>
      <c r="D13" s="294">
        <v>-1.7403235833027608</v>
      </c>
      <c r="E13" s="294">
        <v>-1.546335431602841</v>
      </c>
    </row>
    <row r="14" spans="2:7" ht="27" customHeight="1">
      <c r="B14" s="110" t="s">
        <v>107</v>
      </c>
      <c r="C14" s="291">
        <v>108014651.84199554</v>
      </c>
      <c r="D14" s="295">
        <v>-3.6855430572889029E-2</v>
      </c>
      <c r="E14" s="292">
        <v>-4.2888996839899676E-2</v>
      </c>
    </row>
    <row r="15" spans="2:7" ht="27" customHeight="1">
      <c r="B15" s="110" t="s">
        <v>108</v>
      </c>
      <c r="C15" s="293">
        <v>0.40857066272765591</v>
      </c>
      <c r="D15" s="294">
        <v>-2.7284360854405332</v>
      </c>
      <c r="E15" s="294">
        <v>-0.38404882648676031</v>
      </c>
    </row>
    <row r="16" spans="2:7">
      <c r="B16" s="107" t="s">
        <v>109</v>
      </c>
      <c r="C16" s="107"/>
      <c r="D16" s="107"/>
      <c r="E16" s="107"/>
    </row>
    <row r="17" spans="2:5">
      <c r="B17" s="107" t="s">
        <v>110</v>
      </c>
      <c r="C17" s="107"/>
      <c r="D17" s="107"/>
      <c r="E17" s="107"/>
    </row>
    <row r="19" spans="2:5">
      <c r="B19" s="16" t="s">
        <v>75</v>
      </c>
    </row>
  </sheetData>
  <phoneticPr fontId="32" type="noConversion"/>
  <hyperlinks>
    <hyperlink ref="B19" location="Introduction!A1" display="Return to information tab" xr:uid="{6EFB1888-8367-4CB2-9F8F-A26F46BD6031}"/>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4799-8FEA-44E7-ABBE-2B4B9C2BAC0B}">
  <sheetPr>
    <tabColor rgb="FFE86E1E"/>
    <pageSetUpPr autoPageBreaks="0"/>
  </sheetPr>
  <dimension ref="B5:L20"/>
  <sheetViews>
    <sheetView showGridLines="0" workbookViewId="0"/>
  </sheetViews>
  <sheetFormatPr defaultRowHeight="14.5"/>
  <cols>
    <col min="1" max="1" width="2.453125" customWidth="1"/>
    <col min="2" max="2" width="16.26953125" customWidth="1"/>
    <col min="3" max="4" width="17.453125" customWidth="1"/>
    <col min="5" max="5" width="15.453125" customWidth="1"/>
    <col min="6" max="6" width="21.54296875" customWidth="1"/>
    <col min="7" max="7" width="18.81640625" customWidth="1"/>
    <col min="12" max="12" width="10.7265625" bestFit="1" customWidth="1"/>
  </cols>
  <sheetData>
    <row r="5" spans="2:12" ht="17.5">
      <c r="B5" s="11" t="s">
        <v>13</v>
      </c>
    </row>
    <row r="7" spans="2:12" ht="15">
      <c r="B7" s="4" t="s">
        <v>15</v>
      </c>
    </row>
    <row r="9" spans="2:12" ht="18.649999999999999" customHeight="1">
      <c r="B9" s="45" t="s">
        <v>76</v>
      </c>
      <c r="C9" s="37" t="s">
        <v>60</v>
      </c>
      <c r="D9" s="37" t="s">
        <v>61</v>
      </c>
      <c r="E9" s="37" t="s">
        <v>62</v>
      </c>
      <c r="F9" s="37" t="s">
        <v>63</v>
      </c>
      <c r="G9" s="38" t="s">
        <v>64</v>
      </c>
    </row>
    <row r="10" spans="2:12">
      <c r="B10" s="296" t="s">
        <v>68</v>
      </c>
      <c r="C10" s="39">
        <v>34149096</v>
      </c>
      <c r="D10" s="39">
        <v>2372002</v>
      </c>
      <c r="E10" s="39">
        <v>3612379</v>
      </c>
      <c r="F10" s="40" t="s">
        <v>111</v>
      </c>
      <c r="G10" s="41">
        <f>SUM(C10:F10)</f>
        <v>40133477</v>
      </c>
    </row>
    <row r="11" spans="2:12">
      <c r="B11" s="296" t="s">
        <v>66</v>
      </c>
      <c r="C11" s="39">
        <v>5217980</v>
      </c>
      <c r="D11" s="39">
        <v>15347082</v>
      </c>
      <c r="E11" s="39">
        <v>2054840</v>
      </c>
      <c r="F11" s="39">
        <v>3460580</v>
      </c>
      <c r="G11" s="41">
        <f>SUM(C11:F11)</f>
        <v>26080482</v>
      </c>
    </row>
    <row r="12" spans="2:12">
      <c r="B12" s="296" t="s">
        <v>67</v>
      </c>
      <c r="C12" s="39">
        <v>18238024</v>
      </c>
      <c r="D12" s="39">
        <v>2428646</v>
      </c>
      <c r="E12" s="39">
        <v>821791</v>
      </c>
      <c r="F12" s="39">
        <v>1618810</v>
      </c>
      <c r="G12" s="41">
        <f t="shared" ref="G12:G17" si="0">SUM(C12:F12)</f>
        <v>23107271</v>
      </c>
      <c r="L12" s="25"/>
    </row>
    <row r="13" spans="2:12">
      <c r="B13" s="296" t="s">
        <v>69</v>
      </c>
      <c r="C13" s="39">
        <v>8563187</v>
      </c>
      <c r="D13" s="39">
        <v>49550</v>
      </c>
      <c r="E13" s="39">
        <v>768075</v>
      </c>
      <c r="F13" s="39">
        <v>589001</v>
      </c>
      <c r="G13" s="41">
        <f t="shared" si="0"/>
        <v>9969813</v>
      </c>
      <c r="L13" s="25"/>
    </row>
    <row r="14" spans="2:12">
      <c r="B14" s="296" t="s">
        <v>112</v>
      </c>
      <c r="C14" s="39">
        <v>2336691</v>
      </c>
      <c r="D14" s="39">
        <v>275643</v>
      </c>
      <c r="E14" s="39">
        <v>74798</v>
      </c>
      <c r="F14" s="39">
        <v>47896</v>
      </c>
      <c r="G14" s="41">
        <f t="shared" si="0"/>
        <v>2735028</v>
      </c>
      <c r="L14" s="25"/>
    </row>
    <row r="15" spans="2:12">
      <c r="B15" s="296" t="s">
        <v>71</v>
      </c>
      <c r="C15" s="39">
        <v>52740</v>
      </c>
      <c r="D15" s="39">
        <v>2096306</v>
      </c>
      <c r="E15" s="39">
        <v>139128</v>
      </c>
      <c r="F15" s="39">
        <v>42470</v>
      </c>
      <c r="G15" s="41">
        <f t="shared" si="0"/>
        <v>2330644</v>
      </c>
      <c r="L15" s="25"/>
    </row>
    <row r="16" spans="2:12">
      <c r="B16" s="296" t="s">
        <v>72</v>
      </c>
      <c r="C16" s="39">
        <v>598846</v>
      </c>
      <c r="D16" s="39">
        <v>32265</v>
      </c>
      <c r="E16" s="39">
        <v>34166</v>
      </c>
      <c r="F16" s="40" t="s">
        <v>111</v>
      </c>
      <c r="G16" s="41">
        <f t="shared" si="0"/>
        <v>665277</v>
      </c>
    </row>
    <row r="17" spans="2:7">
      <c r="B17" s="296" t="s">
        <v>113</v>
      </c>
      <c r="C17" s="40" t="s">
        <v>111</v>
      </c>
      <c r="D17" s="39">
        <v>28731</v>
      </c>
      <c r="E17" s="40" t="s">
        <v>111</v>
      </c>
      <c r="F17" s="40" t="s">
        <v>111</v>
      </c>
      <c r="G17" s="41">
        <f t="shared" si="0"/>
        <v>28731</v>
      </c>
    </row>
    <row r="18" spans="2:7">
      <c r="B18" s="36" t="s">
        <v>64</v>
      </c>
      <c r="C18" s="134">
        <f>SUM(C10:C17)</f>
        <v>69156564</v>
      </c>
      <c r="D18" s="134">
        <f>SUM(D10:D17)</f>
        <v>22630225</v>
      </c>
      <c r="E18" s="134">
        <f>SUM(E10:E17)</f>
        <v>7505177</v>
      </c>
      <c r="F18" s="134">
        <f>SUM(F11:F15)</f>
        <v>5758757</v>
      </c>
      <c r="G18" s="134">
        <f>SUM(G10:G17)</f>
        <v>105050723</v>
      </c>
    </row>
    <row r="20" spans="2:7">
      <c r="B20" s="16" t="s">
        <v>75</v>
      </c>
    </row>
  </sheetData>
  <hyperlinks>
    <hyperlink ref="B20" location="Introduction!A1" display="Return to information tab" xr:uid="{3CC9DE86-65EF-4E3E-BFEE-8231DADA278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CBF34-B5F4-49BB-A3D0-2631AE7DB3F0}">
  <sheetPr>
    <tabColor rgb="FFE86E1E"/>
    <pageSetUpPr autoPageBreaks="0"/>
  </sheetPr>
  <dimension ref="B5:I21"/>
  <sheetViews>
    <sheetView zoomScaleNormal="100" workbookViewId="0"/>
  </sheetViews>
  <sheetFormatPr defaultColWidth="8.7265625" defaultRowHeight="14.5"/>
  <cols>
    <col min="1" max="1" width="2.453125" style="80" customWidth="1"/>
    <col min="2" max="2" width="17" style="80" customWidth="1"/>
    <col min="3" max="3" width="18.1796875" style="80" customWidth="1"/>
    <col min="4" max="4" width="18.26953125" style="80" customWidth="1"/>
    <col min="5" max="5" width="15.54296875" style="80" customWidth="1"/>
    <col min="6" max="6" width="20.1796875" style="80" customWidth="1"/>
    <col min="7" max="7" width="16.1796875" style="80" customWidth="1"/>
    <col min="8" max="8" width="15" style="80" customWidth="1"/>
    <col min="9" max="9" width="14" style="80" customWidth="1"/>
    <col min="10" max="10" width="15.1796875" style="80" customWidth="1"/>
    <col min="11" max="21" width="8.7265625" style="80"/>
    <col min="22" max="22" width="14.7265625" style="80" customWidth="1"/>
    <col min="23" max="23" width="17.1796875" style="80" customWidth="1"/>
    <col min="24" max="24" width="16" style="80" customWidth="1"/>
    <col min="25" max="16384" width="8.7265625" style="80"/>
  </cols>
  <sheetData>
    <row r="5" spans="2:9" ht="17.5">
      <c r="B5" s="11" t="s">
        <v>13</v>
      </c>
    </row>
    <row r="7" spans="2:9" ht="15">
      <c r="B7" s="81" t="s">
        <v>662</v>
      </c>
    </row>
    <row r="8" spans="2:9" ht="15">
      <c r="B8" s="81"/>
    </row>
    <row r="9" spans="2:9" ht="20.5" customHeight="1">
      <c r="B9" s="45" t="s">
        <v>76</v>
      </c>
      <c r="C9" s="37" t="s">
        <v>60</v>
      </c>
      <c r="D9" s="37" t="s">
        <v>61</v>
      </c>
      <c r="E9" s="37" t="s">
        <v>62</v>
      </c>
      <c r="F9" s="37" t="s">
        <v>63</v>
      </c>
      <c r="G9" s="38" t="s">
        <v>114</v>
      </c>
    </row>
    <row r="10" spans="2:9">
      <c r="B10" s="296" t="s">
        <v>66</v>
      </c>
      <c r="C10" s="41">
        <v>5439188.5555553352</v>
      </c>
      <c r="D10" s="41">
        <v>16046502.333332626</v>
      </c>
      <c r="E10" s="41">
        <v>2173028.9999998827</v>
      </c>
      <c r="F10" s="41">
        <v>2635886.694444322</v>
      </c>
      <c r="G10" s="41">
        <f>SUM(C10:F10)</f>
        <v>26294606.583332166</v>
      </c>
    </row>
    <row r="11" spans="2:9">
      <c r="B11" s="296" t="s">
        <v>68</v>
      </c>
      <c r="C11" s="41">
        <v>18209858.578940872</v>
      </c>
      <c r="D11" s="41">
        <v>1011603.4571423731</v>
      </c>
      <c r="E11" s="41">
        <v>1940872.4999997476</v>
      </c>
      <c r="F11" s="41" t="s">
        <v>111</v>
      </c>
      <c r="G11" s="41">
        <f t="shared" ref="G11:G17" si="0">SUM(C11:F11)</f>
        <v>21162334.53608299</v>
      </c>
      <c r="H11" s="146"/>
    </row>
    <row r="12" spans="2:9">
      <c r="B12" s="296" t="s">
        <v>67</v>
      </c>
      <c r="C12" s="41">
        <v>15393437.8567219</v>
      </c>
      <c r="D12" s="41">
        <v>1270902.5238092274</v>
      </c>
      <c r="E12" s="41">
        <v>562075.07184591773</v>
      </c>
      <c r="F12" s="41">
        <v>511971.63888878771</v>
      </c>
      <c r="G12" s="41">
        <f t="shared" si="0"/>
        <v>17738387.091265835</v>
      </c>
      <c r="I12" s="148"/>
    </row>
    <row r="13" spans="2:9">
      <c r="B13" s="296" t="s">
        <v>69</v>
      </c>
      <c r="C13" s="41">
        <v>5969144.1414255556</v>
      </c>
      <c r="D13" s="41">
        <v>39267.674962263191</v>
      </c>
      <c r="E13" s="41">
        <v>561173.74587869039</v>
      </c>
      <c r="F13" s="41">
        <v>258577.36904745293</v>
      </c>
      <c r="G13" s="41">
        <f t="shared" si="0"/>
        <v>6828162.9313139627</v>
      </c>
    </row>
    <row r="14" spans="2:9">
      <c r="B14" s="296" t="s">
        <v>112</v>
      </c>
      <c r="C14" s="41">
        <v>2393171</v>
      </c>
      <c r="D14" s="41">
        <v>275643</v>
      </c>
      <c r="E14" s="41">
        <v>74798</v>
      </c>
      <c r="F14" s="41">
        <v>47896</v>
      </c>
      <c r="G14" s="41">
        <f t="shared" si="0"/>
        <v>2791508</v>
      </c>
    </row>
    <row r="15" spans="2:9">
      <c r="B15" s="296" t="s">
        <v>71</v>
      </c>
      <c r="C15" s="41">
        <v>52886.999999999854</v>
      </c>
      <c r="D15" s="41">
        <v>2096306</v>
      </c>
      <c r="E15" s="41">
        <v>139166.99999999997</v>
      </c>
      <c r="F15" s="41">
        <v>17066.49999999116</v>
      </c>
      <c r="G15" s="41">
        <f t="shared" si="0"/>
        <v>2305426.4999999912</v>
      </c>
    </row>
    <row r="16" spans="2:9">
      <c r="B16" s="296" t="s">
        <v>72</v>
      </c>
      <c r="C16" s="41">
        <v>761265</v>
      </c>
      <c r="D16" s="41">
        <v>33042</v>
      </c>
      <c r="E16" s="41">
        <v>34173</v>
      </c>
      <c r="F16" s="218" t="s">
        <v>111</v>
      </c>
      <c r="G16" s="41">
        <f t="shared" si="0"/>
        <v>828480</v>
      </c>
    </row>
    <row r="17" spans="2:8">
      <c r="B17" s="296" t="s">
        <v>113</v>
      </c>
      <c r="C17" s="218" t="s">
        <v>111</v>
      </c>
      <c r="D17" s="41">
        <v>5746.2</v>
      </c>
      <c r="E17" s="218" t="s">
        <v>111</v>
      </c>
      <c r="F17" s="218" t="s">
        <v>111</v>
      </c>
      <c r="G17" s="41">
        <f t="shared" si="0"/>
        <v>5746.2</v>
      </c>
    </row>
    <row r="18" spans="2:8">
      <c r="B18" s="132" t="s">
        <v>114</v>
      </c>
      <c r="C18" s="134">
        <f>SUM(C10:C17)</f>
        <v>48218952.132643662</v>
      </c>
      <c r="D18" s="134">
        <f t="shared" ref="D18:F18" si="1">SUM(D10:D17)</f>
        <v>20779013.189246491</v>
      </c>
      <c r="E18" s="134">
        <f t="shared" si="1"/>
        <v>5485288.3177242391</v>
      </c>
      <c r="F18" s="134">
        <f t="shared" si="1"/>
        <v>3471398.2023805534</v>
      </c>
      <c r="G18" s="134">
        <f>SUM(G10:G17)</f>
        <v>77954651.841994941</v>
      </c>
      <c r="H18" s="147"/>
    </row>
    <row r="19" spans="2:8">
      <c r="B19" s="120"/>
    </row>
    <row r="20" spans="2:8">
      <c r="B20" s="120"/>
    </row>
    <row r="21" spans="2:8">
      <c r="B21" s="115" t="s">
        <v>75</v>
      </c>
    </row>
  </sheetData>
  <hyperlinks>
    <hyperlink ref="B21" location="Introduction!A1" display="Return to information tab" xr:uid="{F1A85048-56C7-490A-BC1A-3B29292367C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912ED-62BE-4AAF-91AA-31A521F58961}">
  <sheetPr>
    <tabColor rgb="FFE86E1E"/>
    <pageSetUpPr autoPageBreaks="0"/>
  </sheetPr>
  <dimension ref="B5:M52"/>
  <sheetViews>
    <sheetView showGridLines="0" zoomScaleNormal="100" workbookViewId="0"/>
  </sheetViews>
  <sheetFormatPr defaultColWidth="8.7265625" defaultRowHeight="14.5"/>
  <cols>
    <col min="1" max="1" width="2.453125" customWidth="1"/>
    <col min="2" max="2" width="17" customWidth="1"/>
    <col min="3" max="3" width="22.1796875" customWidth="1"/>
    <col min="4" max="4" width="26.1796875" customWidth="1"/>
    <col min="5" max="5" width="23" customWidth="1"/>
    <col min="6" max="6" width="24.81640625" customWidth="1"/>
    <col min="7" max="7" width="22.7265625" customWidth="1"/>
    <col min="8" max="8" width="26.81640625" customWidth="1"/>
    <col min="9" max="9" width="21.26953125" customWidth="1"/>
    <col min="22" max="22" width="14.7265625" customWidth="1"/>
    <col min="23" max="23" width="17.1796875" customWidth="1"/>
    <col min="24" max="24" width="16" customWidth="1"/>
  </cols>
  <sheetData>
    <row r="5" spans="2:2" ht="17.5">
      <c r="B5" s="11" t="s">
        <v>13</v>
      </c>
    </row>
    <row r="7" spans="2:2" ht="15">
      <c r="B7" s="4" t="s">
        <v>16</v>
      </c>
    </row>
    <row r="8" spans="2:2" ht="15">
      <c r="B8" s="4"/>
    </row>
    <row r="9" spans="2:2">
      <c r="B9" s="104" t="s">
        <v>721</v>
      </c>
    </row>
    <row r="10" spans="2:2">
      <c r="B10" s="104" t="s">
        <v>722</v>
      </c>
    </row>
    <row r="11" spans="2:2">
      <c r="B11" s="104"/>
    </row>
    <row r="12" spans="2:2">
      <c r="B12" s="104"/>
    </row>
    <row r="13" spans="2:2">
      <c r="B13" s="17"/>
    </row>
    <row r="14" spans="2:2">
      <c r="B14" s="107"/>
    </row>
    <row r="15" spans="2:2">
      <c r="B15" s="107"/>
    </row>
    <row r="16" spans="2:2">
      <c r="B16" s="17"/>
    </row>
    <row r="26" spans="13:13">
      <c r="M26" s="9"/>
    </row>
    <row r="34" spans="2:6" ht="24.65" customHeight="1"/>
    <row r="35" spans="2:6">
      <c r="B35" s="46" t="s">
        <v>115</v>
      </c>
      <c r="C35" s="47" t="s">
        <v>118</v>
      </c>
      <c r="D35" s="47" t="s">
        <v>133</v>
      </c>
      <c r="E35" s="47" t="s">
        <v>116</v>
      </c>
      <c r="F35" s="47" t="s">
        <v>117</v>
      </c>
    </row>
    <row r="36" spans="2:6">
      <c r="B36" s="111" t="s">
        <v>119</v>
      </c>
      <c r="C36" s="215">
        <v>16164420</v>
      </c>
      <c r="D36" s="215">
        <v>16164420</v>
      </c>
      <c r="E36" s="216">
        <f>D36/1000000</f>
        <v>16.16442</v>
      </c>
      <c r="F36" s="215">
        <v>25551357</v>
      </c>
    </row>
    <row r="37" spans="2:6">
      <c r="B37" s="111" t="s">
        <v>120</v>
      </c>
      <c r="C37" s="215">
        <v>19049754</v>
      </c>
      <c r="D37" s="215">
        <v>19049754</v>
      </c>
      <c r="E37" s="216">
        <f t="shared" ref="E37:E50" si="0">D37/1000000</f>
        <v>19.049754</v>
      </c>
      <c r="F37" s="215">
        <v>28975678</v>
      </c>
    </row>
    <row r="38" spans="2:6">
      <c r="B38" s="111" t="s">
        <v>121</v>
      </c>
      <c r="C38" s="215">
        <v>21361759</v>
      </c>
      <c r="D38" s="215">
        <v>20466190.999997403</v>
      </c>
      <c r="E38" s="216">
        <f t="shared" si="0"/>
        <v>20.466190999997405</v>
      </c>
      <c r="F38" s="215">
        <v>30101092</v>
      </c>
    </row>
    <row r="39" spans="2:6">
      <c r="B39" s="111" t="s">
        <v>122</v>
      </c>
      <c r="C39" s="215">
        <v>24962401</v>
      </c>
      <c r="D39" s="215">
        <v>23289739.416663691</v>
      </c>
      <c r="E39" s="216">
        <f t="shared" si="0"/>
        <v>23.289739416663693</v>
      </c>
      <c r="F39" s="215">
        <v>34749941</v>
      </c>
    </row>
    <row r="40" spans="2:6">
      <c r="B40" s="111" t="s">
        <v>123</v>
      </c>
      <c r="C40" s="215">
        <v>34972637</v>
      </c>
      <c r="D40" s="215">
        <v>31266240.899996206</v>
      </c>
      <c r="E40" s="216">
        <f t="shared" si="0"/>
        <v>31.266240899996205</v>
      </c>
      <c r="F40" s="215">
        <v>37676829</v>
      </c>
    </row>
    <row r="41" spans="2:6">
      <c r="B41" s="111" t="s">
        <v>124</v>
      </c>
      <c r="C41" s="215">
        <v>44402579</v>
      </c>
      <c r="D41" s="215">
        <v>35098127.783327565</v>
      </c>
      <c r="E41" s="216">
        <f t="shared" si="0"/>
        <v>35.098127783327563</v>
      </c>
      <c r="F41" s="215">
        <v>48915432</v>
      </c>
    </row>
    <row r="42" spans="2:6">
      <c r="B42" s="111" t="s">
        <v>125</v>
      </c>
      <c r="C42" s="215">
        <v>63013713</v>
      </c>
      <c r="D42" s="215">
        <v>49733554.545935087</v>
      </c>
      <c r="E42" s="216">
        <f t="shared" si="0"/>
        <v>49.733554545935085</v>
      </c>
      <c r="F42" s="215">
        <v>61858174</v>
      </c>
    </row>
    <row r="43" spans="2:6">
      <c r="B43" s="111" t="s">
        <v>126</v>
      </c>
      <c r="C43" s="215">
        <v>71462555</v>
      </c>
      <c r="D43" s="215">
        <v>55877518.95800291</v>
      </c>
      <c r="E43" s="216">
        <f t="shared" si="0"/>
        <v>55.877518958002909</v>
      </c>
      <c r="F43" s="215">
        <v>71922000</v>
      </c>
    </row>
    <row r="44" spans="2:6">
      <c r="B44" s="111" t="s">
        <v>127</v>
      </c>
      <c r="C44" s="215">
        <v>90563678</v>
      </c>
      <c r="D44" s="215">
        <v>69180692.447682679</v>
      </c>
      <c r="E44" s="216">
        <f t="shared" si="0"/>
        <v>69.180692447682674</v>
      </c>
      <c r="F44" s="215">
        <v>84439465</v>
      </c>
    </row>
    <row r="45" spans="2:6">
      <c r="B45" s="111" t="s">
        <v>128</v>
      </c>
      <c r="C45" s="215">
        <v>86170351</v>
      </c>
      <c r="D45" s="215">
        <v>65232940.377441831</v>
      </c>
      <c r="E45" s="216">
        <f t="shared" si="0"/>
        <v>65.232940377441835</v>
      </c>
      <c r="F45" s="215">
        <v>100748885</v>
      </c>
    </row>
    <row r="46" spans="2:6">
      <c r="B46" s="111" t="s">
        <v>129</v>
      </c>
      <c r="C46" s="215">
        <v>100581303</v>
      </c>
      <c r="D46" s="215">
        <v>75161322.997715786</v>
      </c>
      <c r="E46" s="216">
        <f t="shared" si="0"/>
        <v>75.161322997715786</v>
      </c>
      <c r="F46" s="215">
        <v>117842123</v>
      </c>
    </row>
    <row r="47" spans="2:6">
      <c r="B47" s="111" t="s">
        <v>130</v>
      </c>
      <c r="C47" s="215">
        <v>105948003</v>
      </c>
      <c r="D47" s="215">
        <v>79102225.020451128</v>
      </c>
      <c r="E47" s="216">
        <f t="shared" si="0"/>
        <v>79.102225020451129</v>
      </c>
      <c r="F47" s="215">
        <v>127623995</v>
      </c>
    </row>
    <row r="48" spans="2:6">
      <c r="B48" s="111" t="s">
        <v>131</v>
      </c>
      <c r="C48" s="215">
        <v>114706958</v>
      </c>
      <c r="D48" s="215">
        <v>84920897.264358833</v>
      </c>
      <c r="E48" s="216">
        <f t="shared" si="0"/>
        <v>84.920897264358828</v>
      </c>
      <c r="F48" s="215">
        <v>130183968</v>
      </c>
    </row>
    <row r="49" spans="2:6">
      <c r="B49" s="111" t="s">
        <v>132</v>
      </c>
      <c r="C49" s="215">
        <v>109252882</v>
      </c>
      <c r="D49" s="215">
        <v>80348926.404663816</v>
      </c>
      <c r="E49" s="216">
        <f t="shared" si="0"/>
        <v>80.348926404663814</v>
      </c>
      <c r="F49" s="215">
        <v>119090744</v>
      </c>
    </row>
    <row r="50" spans="2:6">
      <c r="B50" s="111" t="s">
        <v>100</v>
      </c>
      <c r="C50" s="215">
        <v>105050723</v>
      </c>
      <c r="D50" s="215">
        <v>77954651.841995209</v>
      </c>
      <c r="E50" s="216">
        <f t="shared" si="0"/>
        <v>77.954651841995215</v>
      </c>
      <c r="F50" s="215">
        <v>127815053</v>
      </c>
    </row>
    <row r="52" spans="2:6">
      <c r="B52" s="16" t="s">
        <v>75</v>
      </c>
    </row>
  </sheetData>
  <phoneticPr fontId="32" type="noConversion"/>
  <hyperlinks>
    <hyperlink ref="B52" location="Introduction!A1" display="Return to information tab" xr:uid="{E0604747-6FC3-493C-9864-08D5CD7528E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CF2A9-B483-478B-BF8D-5A0A144E76AB}">
  <sheetPr>
    <tabColor rgb="FFE86E1E"/>
    <pageSetUpPr autoPageBreaks="0"/>
  </sheetPr>
  <dimension ref="B5:S54"/>
  <sheetViews>
    <sheetView zoomScaleNormal="100" workbookViewId="0"/>
  </sheetViews>
  <sheetFormatPr defaultColWidth="8.7265625" defaultRowHeight="14.5"/>
  <cols>
    <col min="1" max="1" width="2.7265625" style="139" customWidth="1"/>
    <col min="2" max="2" width="12" style="139" customWidth="1"/>
    <col min="3" max="3" width="21.7265625" style="139" customWidth="1"/>
    <col min="4" max="4" width="24" style="139" bestFit="1" customWidth="1"/>
    <col min="5" max="5" width="20.54296875" style="139" customWidth="1"/>
    <col min="6" max="6" width="24" style="139" bestFit="1" customWidth="1"/>
    <col min="7" max="7" width="21.453125" style="139" customWidth="1"/>
    <col min="8" max="8" width="24" style="139" bestFit="1" customWidth="1"/>
    <col min="9" max="9" width="22.81640625" style="139" customWidth="1"/>
    <col min="10" max="10" width="24" style="139" bestFit="1" customWidth="1"/>
    <col min="11" max="12" width="24" style="139" customWidth="1"/>
    <col min="13" max="13" width="21.54296875" style="139" customWidth="1"/>
    <col min="14" max="14" width="25.54296875" style="139" customWidth="1"/>
    <col min="15" max="15" width="25.26953125" style="139" customWidth="1"/>
    <col min="16" max="16" width="23" style="139" customWidth="1"/>
    <col min="17" max="18" width="8.7265625" style="139"/>
    <col min="19" max="21" width="32" style="139" bestFit="1" customWidth="1"/>
    <col min="22" max="16384" width="8.7265625" style="139"/>
  </cols>
  <sheetData>
    <row r="5" spans="2:2" ht="17.5">
      <c r="B5" s="140" t="s">
        <v>13</v>
      </c>
    </row>
    <row r="7" spans="2:2" ht="15">
      <c r="B7" s="141" t="s">
        <v>17</v>
      </c>
    </row>
    <row r="8" spans="2:2" ht="15">
      <c r="B8" s="141"/>
    </row>
    <row r="9" spans="2:2">
      <c r="B9" s="120" t="s">
        <v>723</v>
      </c>
    </row>
    <row r="10" spans="2:2">
      <c r="B10" s="120" t="s">
        <v>724</v>
      </c>
    </row>
    <row r="11" spans="2:2">
      <c r="B11" s="120" t="s">
        <v>725</v>
      </c>
    </row>
    <row r="12" spans="2:2">
      <c r="B12" s="120"/>
    </row>
    <row r="13" spans="2:2">
      <c r="B13" s="120"/>
    </row>
    <row r="14" spans="2:2" ht="15">
      <c r="B14" s="141"/>
    </row>
    <row r="37" spans="2:19" ht="27.5">
      <c r="B37" s="46" t="s">
        <v>115</v>
      </c>
      <c r="C37" s="219" t="s">
        <v>663</v>
      </c>
      <c r="D37" s="58" t="s">
        <v>664</v>
      </c>
      <c r="E37" s="219" t="s">
        <v>665</v>
      </c>
      <c r="F37" s="58" t="s">
        <v>668</v>
      </c>
      <c r="G37" s="219" t="s">
        <v>666</v>
      </c>
      <c r="H37" s="58" t="s">
        <v>669</v>
      </c>
      <c r="I37" s="219" t="s">
        <v>667</v>
      </c>
      <c r="J37" s="226" t="s">
        <v>670</v>
      </c>
      <c r="K37" s="229" t="s">
        <v>134</v>
      </c>
      <c r="L37" s="220" t="s">
        <v>672</v>
      </c>
      <c r="M37" s="220" t="s">
        <v>671</v>
      </c>
      <c r="N37" s="80"/>
      <c r="O37" s="80"/>
      <c r="P37" s="80"/>
      <c r="Q37" s="80"/>
      <c r="R37" s="80"/>
      <c r="S37" s="80"/>
    </row>
    <row r="38" spans="2:19">
      <c r="B38" s="202" t="s">
        <v>119</v>
      </c>
      <c r="C38" s="222">
        <v>8573690</v>
      </c>
      <c r="D38" s="222">
        <v>8573690</v>
      </c>
      <c r="E38" s="222">
        <v>5806454</v>
      </c>
      <c r="F38" s="222">
        <v>5806454</v>
      </c>
      <c r="G38" s="222">
        <v>1353224</v>
      </c>
      <c r="H38" s="222">
        <v>1353224</v>
      </c>
      <c r="I38" s="222">
        <v>431052</v>
      </c>
      <c r="J38" s="227">
        <v>431052</v>
      </c>
      <c r="K38" s="230">
        <f>I38+G38+E38+C38</f>
        <v>16164420</v>
      </c>
      <c r="L38" s="223">
        <f>(J38+H38+F38+D38)</f>
        <v>16164420</v>
      </c>
      <c r="M38" s="225">
        <f t="shared" ref="M38:M52" si="0">(J38+H38+F38+D38)/1000000</f>
        <v>16.16442</v>
      </c>
      <c r="N38" s="80"/>
      <c r="O38" s="80"/>
      <c r="P38" s="80"/>
      <c r="Q38" s="80"/>
      <c r="R38" s="80"/>
      <c r="S38" s="80"/>
    </row>
    <row r="39" spans="2:19">
      <c r="B39" s="111" t="s">
        <v>120</v>
      </c>
      <c r="C39" s="224">
        <v>10174435</v>
      </c>
      <c r="D39" s="224">
        <v>10174435</v>
      </c>
      <c r="E39" s="224">
        <v>6824674</v>
      </c>
      <c r="F39" s="224">
        <v>6824674</v>
      </c>
      <c r="G39" s="224">
        <v>1429788</v>
      </c>
      <c r="H39" s="224">
        <v>1429788</v>
      </c>
      <c r="I39" s="224">
        <v>620857</v>
      </c>
      <c r="J39" s="228">
        <v>620857</v>
      </c>
      <c r="K39" s="230">
        <f t="shared" ref="K39:K52" si="1">I39+G39+E39+C39</f>
        <v>19049754</v>
      </c>
      <c r="L39" s="223">
        <f t="shared" ref="L39:L52" si="2">(J39+H39+F39+D39)</f>
        <v>19049754</v>
      </c>
      <c r="M39" s="225">
        <f t="shared" si="0"/>
        <v>19.049754</v>
      </c>
      <c r="N39" s="80"/>
      <c r="O39" s="80"/>
      <c r="P39" s="80"/>
      <c r="Q39" s="80"/>
      <c r="R39" s="80"/>
      <c r="S39" s="80"/>
    </row>
    <row r="40" spans="2:19">
      <c r="B40" s="111" t="s">
        <v>121</v>
      </c>
      <c r="C40" s="224">
        <v>11091849</v>
      </c>
      <c r="D40" s="224">
        <v>10682486.166664572</v>
      </c>
      <c r="E40" s="215">
        <v>7739201</v>
      </c>
      <c r="F40" s="215">
        <v>7411599.9999996061</v>
      </c>
      <c r="G40" s="224">
        <v>1730347</v>
      </c>
      <c r="H40" s="224">
        <v>1573264.1666665596</v>
      </c>
      <c r="I40" s="224">
        <v>800362</v>
      </c>
      <c r="J40" s="228">
        <v>798840.66666666651</v>
      </c>
      <c r="K40" s="230">
        <f t="shared" si="1"/>
        <v>21361759</v>
      </c>
      <c r="L40" s="223">
        <f t="shared" si="2"/>
        <v>20466190.999997407</v>
      </c>
      <c r="M40" s="225">
        <f t="shared" si="0"/>
        <v>20.466190999997409</v>
      </c>
      <c r="N40" s="80"/>
      <c r="O40" s="80"/>
      <c r="P40" s="80"/>
      <c r="Q40" s="80"/>
      <c r="R40" s="80"/>
      <c r="S40" s="80"/>
    </row>
    <row r="41" spans="2:19">
      <c r="B41" s="111" t="s">
        <v>122</v>
      </c>
      <c r="C41" s="224">
        <v>13487804</v>
      </c>
      <c r="D41" s="224">
        <v>12771021.666664496</v>
      </c>
      <c r="E41" s="224">
        <v>8868936</v>
      </c>
      <c r="F41" s="224">
        <v>8147376.4999994086</v>
      </c>
      <c r="G41" s="224">
        <v>1817838</v>
      </c>
      <c r="H41" s="224">
        <v>1590992.4999997839</v>
      </c>
      <c r="I41" s="224">
        <v>787823</v>
      </c>
      <c r="J41" s="228">
        <v>780348.74999999814</v>
      </c>
      <c r="K41" s="230">
        <f t="shared" si="1"/>
        <v>24962401</v>
      </c>
      <c r="L41" s="223">
        <f t="shared" si="2"/>
        <v>23289739.416663688</v>
      </c>
      <c r="M41" s="225">
        <f t="shared" si="0"/>
        <v>23.289739416663689</v>
      </c>
      <c r="N41" s="80"/>
      <c r="O41" s="80"/>
      <c r="P41" s="80"/>
      <c r="Q41" s="80"/>
      <c r="R41" s="80"/>
      <c r="S41" s="80"/>
    </row>
    <row r="42" spans="2:19">
      <c r="B42" s="111" t="s">
        <v>123</v>
      </c>
      <c r="C42" s="224">
        <v>18602423</v>
      </c>
      <c r="D42" s="224">
        <v>16201897.666663628</v>
      </c>
      <c r="E42" s="224">
        <v>12772905</v>
      </c>
      <c r="F42" s="224">
        <v>11782176.566666236</v>
      </c>
      <c r="G42" s="224">
        <v>2352685</v>
      </c>
      <c r="H42" s="224">
        <v>2077687.1666663557</v>
      </c>
      <c r="I42" s="224">
        <v>1244624</v>
      </c>
      <c r="J42" s="228">
        <v>1204479.4999999981</v>
      </c>
      <c r="K42" s="230">
        <f t="shared" si="1"/>
        <v>34972637</v>
      </c>
      <c r="L42" s="223">
        <f t="shared" si="2"/>
        <v>31266240.899996217</v>
      </c>
      <c r="M42" s="225">
        <f t="shared" si="0"/>
        <v>31.266240899996216</v>
      </c>
      <c r="N42" s="80"/>
      <c r="O42" s="80"/>
      <c r="P42" s="80"/>
      <c r="Q42" s="80"/>
      <c r="R42" s="80"/>
      <c r="S42" s="80"/>
    </row>
    <row r="43" spans="2:19">
      <c r="B43" s="111" t="s">
        <v>124</v>
      </c>
      <c r="C43" s="224">
        <v>28567045</v>
      </c>
      <c r="D43" s="224">
        <v>20651035.999994904</v>
      </c>
      <c r="E43" s="224">
        <v>12384987</v>
      </c>
      <c r="F43" s="224">
        <v>11345756.866666308</v>
      </c>
      <c r="G43" s="224">
        <v>2203328</v>
      </c>
      <c r="H43" s="224">
        <v>1954301.1666663801</v>
      </c>
      <c r="I43" s="224">
        <v>1247219</v>
      </c>
      <c r="J43" s="228">
        <v>1147033.7499999839</v>
      </c>
      <c r="K43" s="230">
        <f t="shared" si="1"/>
        <v>44402579</v>
      </c>
      <c r="L43" s="223">
        <f t="shared" si="2"/>
        <v>35098127.783327579</v>
      </c>
      <c r="M43" s="225">
        <f t="shared" si="0"/>
        <v>35.098127783327577</v>
      </c>
      <c r="N43" s="80"/>
      <c r="O43" s="80"/>
      <c r="P43" s="80"/>
      <c r="Q43" s="80"/>
      <c r="R43" s="80"/>
      <c r="S43" s="80"/>
    </row>
    <row r="44" spans="2:19">
      <c r="B44" s="111" t="s">
        <v>125</v>
      </c>
      <c r="C44" s="224">
        <v>41509011</v>
      </c>
      <c r="D44" s="224">
        <v>29913625.845935803</v>
      </c>
      <c r="E44" s="224">
        <v>17046916</v>
      </c>
      <c r="F44" s="224">
        <v>15862427.81111069</v>
      </c>
      <c r="G44" s="224">
        <v>2596267</v>
      </c>
      <c r="H44" s="224">
        <v>2326137.833333035</v>
      </c>
      <c r="I44" s="224">
        <v>1861519</v>
      </c>
      <c r="J44" s="228">
        <v>1631363.0555555345</v>
      </c>
      <c r="K44" s="230">
        <f t="shared" si="1"/>
        <v>63013713</v>
      </c>
      <c r="L44" s="223">
        <f t="shared" si="2"/>
        <v>49733554.545935065</v>
      </c>
      <c r="M44" s="225">
        <f t="shared" si="0"/>
        <v>49.733554545935064</v>
      </c>
      <c r="N44" s="80"/>
      <c r="O44" s="80"/>
      <c r="P44" s="80"/>
      <c r="Q44" s="80"/>
      <c r="R44" s="80"/>
      <c r="S44" s="80"/>
    </row>
    <row r="45" spans="2:19">
      <c r="B45" s="111" t="s">
        <v>126</v>
      </c>
      <c r="C45" s="224">
        <v>48996897</v>
      </c>
      <c r="D45" s="224">
        <v>36135037.098036312</v>
      </c>
      <c r="E45" s="224">
        <v>16466006</v>
      </c>
      <c r="F45" s="224">
        <v>15180407.818300247</v>
      </c>
      <c r="G45" s="224">
        <v>3847685</v>
      </c>
      <c r="H45" s="224">
        <v>2896236.9583330443</v>
      </c>
      <c r="I45" s="224">
        <v>2151967</v>
      </c>
      <c r="J45" s="228">
        <v>1665837.083333293</v>
      </c>
      <c r="K45" s="230">
        <f t="shared" si="1"/>
        <v>71462555</v>
      </c>
      <c r="L45" s="223">
        <f t="shared" si="2"/>
        <v>55877518.958002895</v>
      </c>
      <c r="M45" s="225">
        <f t="shared" si="0"/>
        <v>55.877518958002895</v>
      </c>
      <c r="N45" s="80"/>
      <c r="O45" s="80"/>
      <c r="P45" s="80"/>
      <c r="Q45" s="80"/>
      <c r="R45" s="80"/>
      <c r="S45" s="80"/>
    </row>
    <row r="46" spans="2:19">
      <c r="B46" s="111" t="s">
        <v>127</v>
      </c>
      <c r="C46" s="224">
        <v>63595494</v>
      </c>
      <c r="D46" s="224">
        <v>46373069.597044595</v>
      </c>
      <c r="E46" s="224">
        <v>17437039</v>
      </c>
      <c r="F46" s="224">
        <v>16217777.792833772</v>
      </c>
      <c r="G46" s="224">
        <v>6506156</v>
      </c>
      <c r="H46" s="224">
        <v>4469124.7939153118</v>
      </c>
      <c r="I46" s="224">
        <v>3024989</v>
      </c>
      <c r="J46" s="228">
        <v>2120720.2638888163</v>
      </c>
      <c r="K46" s="230">
        <f t="shared" si="1"/>
        <v>90563678</v>
      </c>
      <c r="L46" s="223">
        <f t="shared" si="2"/>
        <v>69180692.4476825</v>
      </c>
      <c r="M46" s="225">
        <f t="shared" si="0"/>
        <v>69.180692447682503</v>
      </c>
      <c r="N46" s="80"/>
      <c r="O46" s="80"/>
      <c r="P46" s="80"/>
      <c r="Q46" s="80"/>
      <c r="R46" s="80"/>
      <c r="S46" s="80"/>
    </row>
    <row r="47" spans="2:19">
      <c r="B47" s="111" t="s">
        <v>128</v>
      </c>
      <c r="C47" s="224">
        <v>59162570</v>
      </c>
      <c r="D47" s="224">
        <v>42770186.539130419</v>
      </c>
      <c r="E47" s="224">
        <v>17029872</v>
      </c>
      <c r="F47" s="224">
        <v>15820647.512336716</v>
      </c>
      <c r="G47" s="224">
        <v>6432021</v>
      </c>
      <c r="H47" s="224">
        <v>4384372.4985935781</v>
      </c>
      <c r="I47" s="224">
        <v>3545888</v>
      </c>
      <c r="J47" s="228">
        <v>2257733.8273808593</v>
      </c>
      <c r="K47" s="230">
        <f t="shared" si="1"/>
        <v>86170351</v>
      </c>
      <c r="L47" s="223">
        <f t="shared" si="2"/>
        <v>65232940.37744157</v>
      </c>
      <c r="M47" s="225">
        <f t="shared" si="0"/>
        <v>65.232940377441565</v>
      </c>
      <c r="N47" s="80"/>
      <c r="O47" s="80"/>
      <c r="P47" s="80"/>
      <c r="Q47" s="80"/>
      <c r="R47" s="80"/>
      <c r="S47" s="80"/>
    </row>
    <row r="48" spans="2:19">
      <c r="B48" s="111" t="s">
        <v>129</v>
      </c>
      <c r="C48" s="224">
        <v>65336694</v>
      </c>
      <c r="D48" s="224">
        <v>45180621.452565312</v>
      </c>
      <c r="E48" s="224">
        <v>21838223</v>
      </c>
      <c r="F48" s="224">
        <v>20812027.400269844</v>
      </c>
      <c r="G48" s="224">
        <v>8373083</v>
      </c>
      <c r="H48" s="224">
        <v>5949062.1607535584</v>
      </c>
      <c r="I48" s="224">
        <v>5033303</v>
      </c>
      <c r="J48" s="228">
        <v>3219611.9841267257</v>
      </c>
      <c r="K48" s="230">
        <f t="shared" si="1"/>
        <v>100581303</v>
      </c>
      <c r="L48" s="223">
        <f t="shared" si="2"/>
        <v>75161322.997715443</v>
      </c>
      <c r="M48" s="225">
        <f t="shared" si="0"/>
        <v>75.161322997715445</v>
      </c>
      <c r="N48" s="80"/>
      <c r="O48" s="80"/>
      <c r="P48" s="80"/>
      <c r="Q48" s="80"/>
      <c r="R48" s="80"/>
      <c r="S48" s="80"/>
    </row>
    <row r="49" spans="2:19">
      <c r="B49" s="111" t="s">
        <v>130</v>
      </c>
      <c r="C49" s="224">
        <v>69094995</v>
      </c>
      <c r="D49" s="224">
        <v>47994129.486987382</v>
      </c>
      <c r="E49" s="224">
        <v>23530224</v>
      </c>
      <c r="F49" s="224">
        <v>21988599.377923779</v>
      </c>
      <c r="G49" s="224">
        <v>7606217</v>
      </c>
      <c r="H49" s="224">
        <v>5528557.8281592121</v>
      </c>
      <c r="I49" s="224">
        <v>5716567</v>
      </c>
      <c r="J49" s="228">
        <v>3590938.3273805855</v>
      </c>
      <c r="K49" s="230">
        <f t="shared" si="1"/>
        <v>105948003</v>
      </c>
      <c r="L49" s="223">
        <f t="shared" si="2"/>
        <v>79102225.02045095</v>
      </c>
      <c r="M49" s="225">
        <f t="shared" si="0"/>
        <v>79.102225020450945</v>
      </c>
      <c r="N49" s="80"/>
      <c r="O49" s="80"/>
      <c r="P49" s="80"/>
      <c r="Q49" s="80"/>
      <c r="R49" s="80"/>
      <c r="S49" s="80"/>
    </row>
    <row r="50" spans="2:19">
      <c r="B50" s="111" t="s">
        <v>131</v>
      </c>
      <c r="C50" s="224">
        <v>74550247</v>
      </c>
      <c r="D50" s="224">
        <v>51220462.994443677</v>
      </c>
      <c r="E50" s="224">
        <v>25208643</v>
      </c>
      <c r="F50" s="224">
        <v>23430962.19170817</v>
      </c>
      <c r="G50" s="224">
        <v>8799234</v>
      </c>
      <c r="H50" s="224">
        <v>6430813.1873341464</v>
      </c>
      <c r="I50" s="224">
        <v>6148834</v>
      </c>
      <c r="J50" s="228">
        <v>3838658.8908726247</v>
      </c>
      <c r="K50" s="230">
        <f t="shared" si="1"/>
        <v>114706958</v>
      </c>
      <c r="L50" s="223">
        <f t="shared" si="2"/>
        <v>84920897.26435861</v>
      </c>
      <c r="M50" s="225">
        <f t="shared" si="0"/>
        <v>84.920897264358615</v>
      </c>
      <c r="N50" s="80"/>
      <c r="O50" s="80"/>
      <c r="P50" s="80"/>
      <c r="Q50" s="80"/>
      <c r="R50" s="80"/>
      <c r="S50" s="80"/>
    </row>
    <row r="51" spans="2:19">
      <c r="B51" s="111" t="s">
        <v>132</v>
      </c>
      <c r="C51" s="224">
        <v>72558007</v>
      </c>
      <c r="D51" s="224">
        <v>49869299.421114549</v>
      </c>
      <c r="E51" s="224">
        <v>22573854</v>
      </c>
      <c r="F51" s="224">
        <v>20832126.818860188</v>
      </c>
      <c r="G51" s="224">
        <v>8140214</v>
      </c>
      <c r="H51" s="224">
        <v>5988414.8908798806</v>
      </c>
      <c r="I51" s="224">
        <v>5980807</v>
      </c>
      <c r="J51" s="228">
        <v>3659085.2738091298</v>
      </c>
      <c r="K51" s="230">
        <f t="shared" si="1"/>
        <v>109252882</v>
      </c>
      <c r="L51" s="223">
        <f t="shared" si="2"/>
        <v>80348926.404663742</v>
      </c>
      <c r="M51" s="225">
        <f t="shared" si="0"/>
        <v>80.348926404663743</v>
      </c>
      <c r="N51" s="80"/>
      <c r="O51" s="80"/>
      <c r="P51" s="80"/>
      <c r="Q51" s="80"/>
      <c r="R51" s="80"/>
      <c r="S51" s="80"/>
    </row>
    <row r="52" spans="2:19">
      <c r="B52" s="111" t="s">
        <v>100</v>
      </c>
      <c r="C52" s="224">
        <v>69156564</v>
      </c>
      <c r="D52" s="224">
        <v>48218952.132643662</v>
      </c>
      <c r="E52" s="224">
        <v>22630225</v>
      </c>
      <c r="F52" s="224">
        <v>20779013.189246491</v>
      </c>
      <c r="G52" s="224">
        <v>7505177</v>
      </c>
      <c r="H52" s="224">
        <v>5485288.3177242391</v>
      </c>
      <c r="I52" s="224">
        <v>5758757</v>
      </c>
      <c r="J52" s="228">
        <v>3471398.2023805534</v>
      </c>
      <c r="K52" s="230">
        <f t="shared" si="1"/>
        <v>105050723</v>
      </c>
      <c r="L52" s="223">
        <f t="shared" si="2"/>
        <v>77954651.841994941</v>
      </c>
      <c r="M52" s="225">
        <f t="shared" si="0"/>
        <v>77.954651841994945</v>
      </c>
      <c r="N52" s="80"/>
      <c r="O52" s="80"/>
      <c r="P52" s="80"/>
      <c r="Q52" s="80"/>
      <c r="R52" s="80"/>
      <c r="S52" s="80"/>
    </row>
    <row r="53" spans="2:19">
      <c r="C53" s="152"/>
      <c r="D53" s="152"/>
      <c r="E53" s="152"/>
      <c r="F53" s="152"/>
      <c r="G53" s="152"/>
      <c r="H53" s="152"/>
      <c r="I53" s="152"/>
      <c r="J53" s="152"/>
      <c r="K53" s="152"/>
      <c r="L53" s="152"/>
      <c r="M53" s="221"/>
      <c r="N53" s="80"/>
      <c r="O53" s="80"/>
      <c r="P53" s="80"/>
      <c r="Q53" s="80"/>
      <c r="R53" s="80"/>
      <c r="S53" s="80"/>
    </row>
    <row r="54" spans="2:19">
      <c r="B54" s="143" t="s">
        <v>75</v>
      </c>
      <c r="M54" s="80"/>
      <c r="N54" s="80"/>
      <c r="O54" s="80"/>
      <c r="P54" s="80"/>
      <c r="Q54" s="80"/>
      <c r="R54" s="80"/>
      <c r="S54" s="80"/>
    </row>
  </sheetData>
  <phoneticPr fontId="32" type="noConversion"/>
  <hyperlinks>
    <hyperlink ref="B54" location="Introduction!A1" display="Return to information tab" xr:uid="{2864E52F-E195-49D0-9A15-CD53888B95A1}"/>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126C-EBE0-4534-9FB7-F4BD36FABED9}">
  <sheetPr>
    <tabColor rgb="FFE86E1E"/>
    <pageSetUpPr autoPageBreaks="0"/>
  </sheetPr>
  <dimension ref="B5:W78"/>
  <sheetViews>
    <sheetView showGridLines="0" zoomScaleNormal="100" workbookViewId="0"/>
  </sheetViews>
  <sheetFormatPr defaultColWidth="8.7265625" defaultRowHeight="14.5"/>
  <cols>
    <col min="1" max="1" width="2.453125" customWidth="1"/>
    <col min="2" max="2" width="17" customWidth="1"/>
    <col min="3" max="3" width="19.453125" customWidth="1"/>
    <col min="4" max="4" width="23.1796875" bestFit="1" customWidth="1"/>
    <col min="5" max="5" width="20.7265625" customWidth="1"/>
    <col min="6" max="6" width="23.54296875" bestFit="1" customWidth="1"/>
    <col min="7" max="7" width="15.54296875" customWidth="1"/>
    <col min="8" max="8" width="23.54296875" bestFit="1" customWidth="1"/>
    <col min="9" max="9" width="16.81640625" customWidth="1"/>
    <col min="10" max="10" width="23.54296875" bestFit="1" customWidth="1"/>
    <col min="11" max="11" width="16.1796875" customWidth="1"/>
    <col min="12" max="12" width="23.54296875" bestFit="1" customWidth="1"/>
    <col min="13" max="13" width="15" customWidth="1"/>
    <col min="14" max="14" width="23.54296875" bestFit="1" customWidth="1"/>
    <col min="15" max="15" width="14" customWidth="1"/>
    <col min="16" max="16" width="23.54296875" bestFit="1" customWidth="1"/>
    <col min="17" max="17" width="17.453125" customWidth="1"/>
    <col min="18" max="18" width="23.54296875" customWidth="1"/>
    <col min="19" max="19" width="17.453125" customWidth="1"/>
    <col min="20" max="20" width="23.54296875" customWidth="1"/>
    <col min="21" max="21" width="20.26953125" customWidth="1"/>
    <col min="22" max="22" width="21.453125" customWidth="1"/>
    <col min="23" max="23" width="21.1796875" customWidth="1"/>
    <col min="24" max="24" width="16" customWidth="1"/>
    <col min="25" max="25" width="8.7265625" customWidth="1"/>
  </cols>
  <sheetData>
    <row r="5" spans="2:2" ht="17.5">
      <c r="B5" s="11" t="s">
        <v>13</v>
      </c>
    </row>
    <row r="7" spans="2:2" ht="15">
      <c r="B7" s="4" t="s">
        <v>18</v>
      </c>
    </row>
    <row r="8" spans="2:2" ht="15">
      <c r="B8" s="4"/>
    </row>
    <row r="9" spans="2:2">
      <c r="B9" s="104" t="s">
        <v>726</v>
      </c>
    </row>
    <row r="10" spans="2:2">
      <c r="B10" s="104" t="s">
        <v>727</v>
      </c>
    </row>
    <row r="11" spans="2:2">
      <c r="B11" s="104" t="s">
        <v>728</v>
      </c>
    </row>
    <row r="12" spans="2:2">
      <c r="B12" s="104" t="s">
        <v>729</v>
      </c>
    </row>
    <row r="13" spans="2:2">
      <c r="B13" s="104" t="s">
        <v>730</v>
      </c>
    </row>
    <row r="14" spans="2:2">
      <c r="B14" s="104"/>
    </row>
    <row r="40" s="86" customFormat="1"/>
    <row r="60" spans="2:23" s="80" customFormat="1"/>
    <row r="61" spans="2:23" ht="40.5">
      <c r="B61" s="232" t="s">
        <v>115</v>
      </c>
      <c r="C61" s="233" t="s">
        <v>673</v>
      </c>
      <c r="D61" s="233" t="s">
        <v>682</v>
      </c>
      <c r="E61" s="233" t="s">
        <v>674</v>
      </c>
      <c r="F61" s="233" t="s">
        <v>683</v>
      </c>
      <c r="G61" s="233" t="s">
        <v>675</v>
      </c>
      <c r="H61" s="233" t="s">
        <v>684</v>
      </c>
      <c r="I61" s="233" t="s">
        <v>676</v>
      </c>
      <c r="J61" s="233" t="s">
        <v>685</v>
      </c>
      <c r="K61" s="233" t="s">
        <v>677</v>
      </c>
      <c r="L61" s="233" t="s">
        <v>686</v>
      </c>
      <c r="M61" s="233" t="s">
        <v>678</v>
      </c>
      <c r="N61" s="233" t="s">
        <v>690</v>
      </c>
      <c r="O61" s="233" t="s">
        <v>679</v>
      </c>
      <c r="P61" s="233" t="s">
        <v>689</v>
      </c>
      <c r="Q61" s="71" t="s">
        <v>680</v>
      </c>
      <c r="R61" s="233" t="s">
        <v>687</v>
      </c>
      <c r="S61" s="233" t="s">
        <v>681</v>
      </c>
      <c r="T61" s="234" t="s">
        <v>688</v>
      </c>
      <c r="U61" s="229" t="s">
        <v>134</v>
      </c>
      <c r="V61" s="220" t="s">
        <v>672</v>
      </c>
      <c r="W61" s="220" t="s">
        <v>671</v>
      </c>
    </row>
    <row r="62" spans="2:23">
      <c r="B62" s="203" t="s">
        <v>119</v>
      </c>
      <c r="C62" s="222">
        <v>3037139</v>
      </c>
      <c r="D62" s="222">
        <v>3037139</v>
      </c>
      <c r="E62" s="222">
        <v>2443053</v>
      </c>
      <c r="F62" s="222">
        <v>2443053</v>
      </c>
      <c r="G62" s="222">
        <v>4553288</v>
      </c>
      <c r="H62" s="222">
        <v>4553288</v>
      </c>
      <c r="I62" s="222">
        <v>963200</v>
      </c>
      <c r="J62" s="222">
        <v>963200</v>
      </c>
      <c r="K62" s="222">
        <v>4816422</v>
      </c>
      <c r="L62" s="222">
        <v>4816422</v>
      </c>
      <c r="M62" s="222">
        <v>349820</v>
      </c>
      <c r="N62" s="222">
        <v>349820</v>
      </c>
      <c r="O62" s="222">
        <v>1476</v>
      </c>
      <c r="P62" s="237">
        <v>1476</v>
      </c>
      <c r="Q62" s="241" t="s">
        <v>111</v>
      </c>
      <c r="R62" s="241" t="s">
        <v>111</v>
      </c>
      <c r="S62" s="237">
        <v>22</v>
      </c>
      <c r="T62" s="239">
        <v>22</v>
      </c>
      <c r="U62" s="235">
        <f>SUM(E62,G62,C62,I62,K62,M62,O62,Q62,S62)</f>
        <v>16164420</v>
      </c>
      <c r="V62" s="231">
        <f>SUM(D62,F62,H62,J62,L62,N62,P62,R62,T62)</f>
        <v>16164420</v>
      </c>
      <c r="W62" s="162">
        <f>V62/1000000</f>
        <v>16.16442</v>
      </c>
    </row>
    <row r="63" spans="2:23">
      <c r="B63" s="112" t="s">
        <v>120</v>
      </c>
      <c r="C63" s="224">
        <v>3881605</v>
      </c>
      <c r="D63" s="224">
        <v>3881605</v>
      </c>
      <c r="E63" s="224">
        <v>2305335</v>
      </c>
      <c r="F63" s="224">
        <v>2305335</v>
      </c>
      <c r="G63" s="224">
        <v>4703307</v>
      </c>
      <c r="H63" s="224">
        <v>4703307</v>
      </c>
      <c r="I63" s="224">
        <v>1497892</v>
      </c>
      <c r="J63" s="224">
        <v>1497892</v>
      </c>
      <c r="K63" s="224">
        <v>6245954</v>
      </c>
      <c r="L63" s="224">
        <v>6245954</v>
      </c>
      <c r="M63" s="224">
        <v>412370</v>
      </c>
      <c r="N63" s="224">
        <v>412370</v>
      </c>
      <c r="O63" s="224">
        <v>3247</v>
      </c>
      <c r="P63" s="238">
        <v>3247</v>
      </c>
      <c r="Q63" s="241" t="s">
        <v>111</v>
      </c>
      <c r="R63" s="241" t="s">
        <v>111</v>
      </c>
      <c r="S63" s="238">
        <v>44</v>
      </c>
      <c r="T63" s="240">
        <v>44</v>
      </c>
      <c r="U63" s="236">
        <f t="shared" ref="U63:U75" si="0">SUM(E63,G63,C63,I63,K63,M63,O63,Q63,S63)</f>
        <v>19049754</v>
      </c>
      <c r="V63" s="133">
        <f t="shared" ref="V63:V75" si="1">SUM(D63,F63,H63,J63,L63,N63,P63,R63,T63)</f>
        <v>19049754</v>
      </c>
      <c r="W63" s="161">
        <f t="shared" ref="W63:W76" si="2">V63/1000000</f>
        <v>19.049754</v>
      </c>
    </row>
    <row r="64" spans="2:23">
      <c r="B64" s="112" t="s">
        <v>121</v>
      </c>
      <c r="C64" s="224">
        <v>3850164</v>
      </c>
      <c r="D64" s="224">
        <v>3578099.833331991</v>
      </c>
      <c r="E64" s="224">
        <v>2125714</v>
      </c>
      <c r="F64" s="224">
        <v>2122076.5</v>
      </c>
      <c r="G64" s="224">
        <v>4934223</v>
      </c>
      <c r="H64" s="224">
        <v>4943712</v>
      </c>
      <c r="I64" s="224">
        <v>2716787</v>
      </c>
      <c r="J64" s="224">
        <v>2090329.6666654136</v>
      </c>
      <c r="K64" s="224">
        <v>7263346</v>
      </c>
      <c r="L64" s="224">
        <v>7262320</v>
      </c>
      <c r="M64" s="224">
        <v>458015</v>
      </c>
      <c r="N64" s="224">
        <v>458015</v>
      </c>
      <c r="O64" s="224">
        <v>11281</v>
      </c>
      <c r="P64" s="238">
        <v>10507.5</v>
      </c>
      <c r="Q64" s="238">
        <v>2197</v>
      </c>
      <c r="R64" s="238">
        <v>1098.5</v>
      </c>
      <c r="S64" s="238">
        <v>32</v>
      </c>
      <c r="T64" s="240">
        <v>32</v>
      </c>
      <c r="U64" s="236">
        <f t="shared" si="0"/>
        <v>21361759</v>
      </c>
      <c r="V64" s="133">
        <f t="shared" si="1"/>
        <v>20466190.999997407</v>
      </c>
      <c r="W64" s="161">
        <f t="shared" si="2"/>
        <v>20.466190999997409</v>
      </c>
    </row>
    <row r="65" spans="2:23">
      <c r="B65" s="112" t="s">
        <v>122</v>
      </c>
      <c r="C65" s="224">
        <v>4850569</v>
      </c>
      <c r="D65" s="224">
        <v>4865006.8333321037</v>
      </c>
      <c r="E65" s="224">
        <v>1857531</v>
      </c>
      <c r="F65" s="224">
        <v>1857351</v>
      </c>
      <c r="G65" s="224">
        <v>4996378</v>
      </c>
      <c r="H65" s="224">
        <v>4996378</v>
      </c>
      <c r="I65" s="224">
        <v>5025746</v>
      </c>
      <c r="J65" s="224">
        <v>3345015.8333315821</v>
      </c>
      <c r="K65" s="224">
        <v>7708372</v>
      </c>
      <c r="L65" s="224">
        <v>7703836.25</v>
      </c>
      <c r="M65" s="224">
        <v>518453</v>
      </c>
      <c r="N65" s="224">
        <v>518453</v>
      </c>
      <c r="O65" s="224">
        <v>2480</v>
      </c>
      <c r="P65" s="238">
        <v>2227</v>
      </c>
      <c r="Q65" s="238">
        <v>2801</v>
      </c>
      <c r="R65" s="238">
        <v>1400.5</v>
      </c>
      <c r="S65" s="238">
        <v>71</v>
      </c>
      <c r="T65" s="240">
        <v>71</v>
      </c>
      <c r="U65" s="236">
        <f t="shared" si="0"/>
        <v>24962401</v>
      </c>
      <c r="V65" s="133">
        <f t="shared" si="1"/>
        <v>23289739.416663684</v>
      </c>
      <c r="W65" s="161">
        <f t="shared" si="2"/>
        <v>23.289739416663682</v>
      </c>
    </row>
    <row r="66" spans="2:23">
      <c r="B66" s="112" t="s">
        <v>123</v>
      </c>
      <c r="C66" s="224">
        <v>6073865</v>
      </c>
      <c r="D66" s="224">
        <v>5784546.6666649487</v>
      </c>
      <c r="E66" s="224">
        <v>2721629</v>
      </c>
      <c r="F66" s="224">
        <v>2718783.9999999986</v>
      </c>
      <c r="G66" s="224">
        <v>5017120</v>
      </c>
      <c r="H66" s="224">
        <v>5019961</v>
      </c>
      <c r="I66" s="224">
        <v>8785088</v>
      </c>
      <c r="J66" s="224">
        <v>5387730.8333312701</v>
      </c>
      <c r="K66" s="224">
        <v>11799421</v>
      </c>
      <c r="L66" s="224">
        <v>11782074</v>
      </c>
      <c r="M66" s="224">
        <v>567965</v>
      </c>
      <c r="N66" s="224">
        <v>568089</v>
      </c>
      <c r="O66" s="224">
        <v>4975</v>
      </c>
      <c r="P66" s="238">
        <v>3744.5</v>
      </c>
      <c r="Q66" s="238">
        <v>2379</v>
      </c>
      <c r="R66" s="238">
        <v>1189.5</v>
      </c>
      <c r="S66" s="238">
        <v>195</v>
      </c>
      <c r="T66" s="240">
        <v>121.4</v>
      </c>
      <c r="U66" s="236">
        <f t="shared" si="0"/>
        <v>34972637</v>
      </c>
      <c r="V66" s="133">
        <f t="shared" si="1"/>
        <v>31266240.899996214</v>
      </c>
      <c r="W66" s="161">
        <f t="shared" si="2"/>
        <v>31.266240899996212</v>
      </c>
    </row>
    <row r="67" spans="2:23">
      <c r="B67" s="112" t="s">
        <v>124</v>
      </c>
      <c r="C67" s="224">
        <v>8773687</v>
      </c>
      <c r="D67" s="224">
        <v>6378803.0833295854</v>
      </c>
      <c r="E67" s="224">
        <v>2207458</v>
      </c>
      <c r="F67" s="224">
        <v>2202601.3333333312</v>
      </c>
      <c r="G67" s="224">
        <v>4944666</v>
      </c>
      <c r="H67" s="224">
        <v>4956903</v>
      </c>
      <c r="I67" s="224">
        <v>15689598</v>
      </c>
      <c r="J67" s="224">
        <v>8815195.1666646618</v>
      </c>
      <c r="K67" s="224">
        <v>12214121</v>
      </c>
      <c r="L67" s="224">
        <v>12174908.5</v>
      </c>
      <c r="M67" s="224">
        <v>540408</v>
      </c>
      <c r="N67" s="224">
        <v>550183</v>
      </c>
      <c r="O67" s="224">
        <v>24771</v>
      </c>
      <c r="P67" s="238">
        <v>15650.5</v>
      </c>
      <c r="Q67" s="238">
        <v>7547</v>
      </c>
      <c r="R67" s="238">
        <v>3710.499999999874</v>
      </c>
      <c r="S67" s="238">
        <v>323</v>
      </c>
      <c r="T67" s="240">
        <v>172.7</v>
      </c>
      <c r="U67" s="236">
        <f t="shared" si="0"/>
        <v>44402579</v>
      </c>
      <c r="V67" s="133">
        <f t="shared" si="1"/>
        <v>35098127.783327579</v>
      </c>
      <c r="W67" s="161">
        <f t="shared" si="2"/>
        <v>35.098127783327577</v>
      </c>
    </row>
    <row r="68" spans="2:23">
      <c r="B68" s="112" t="s">
        <v>125</v>
      </c>
      <c r="C68" s="224">
        <v>11496668</v>
      </c>
      <c r="D68" s="224">
        <v>9572325.7380941249</v>
      </c>
      <c r="E68" s="224">
        <v>2568740</v>
      </c>
      <c r="F68" s="224">
        <v>2562768.0833333312</v>
      </c>
      <c r="G68" s="224">
        <v>4818880</v>
      </c>
      <c r="H68" s="224">
        <v>4868860</v>
      </c>
      <c r="I68" s="224">
        <v>23936243</v>
      </c>
      <c r="J68" s="224">
        <v>13013958.833331166</v>
      </c>
      <c r="K68" s="224">
        <v>18708252</v>
      </c>
      <c r="L68" s="224">
        <v>18622194.083333306</v>
      </c>
      <c r="M68" s="224">
        <v>590949</v>
      </c>
      <c r="N68" s="224">
        <v>619649</v>
      </c>
      <c r="O68" s="224">
        <v>884279</v>
      </c>
      <c r="P68" s="238">
        <v>470502.44117647043</v>
      </c>
      <c r="Q68" s="238">
        <v>9484</v>
      </c>
      <c r="R68" s="238">
        <v>3223.1666666666115</v>
      </c>
      <c r="S68" s="238">
        <v>218</v>
      </c>
      <c r="T68" s="240">
        <v>73.199999999999989</v>
      </c>
      <c r="U68" s="236">
        <f t="shared" si="0"/>
        <v>63013713</v>
      </c>
      <c r="V68" s="133">
        <f t="shared" si="1"/>
        <v>49733554.545935072</v>
      </c>
      <c r="W68" s="161">
        <f t="shared" si="2"/>
        <v>49.733554545935071</v>
      </c>
    </row>
    <row r="69" spans="2:23">
      <c r="B69" s="112" t="s">
        <v>126</v>
      </c>
      <c r="C69" s="224">
        <v>17170493</v>
      </c>
      <c r="D69" s="224">
        <v>14649022.611109726</v>
      </c>
      <c r="E69" s="224">
        <v>2560632</v>
      </c>
      <c r="F69" s="224">
        <v>2550637.3809523778</v>
      </c>
      <c r="G69" s="224">
        <v>4661678</v>
      </c>
      <c r="H69" s="224">
        <v>4720994</v>
      </c>
      <c r="I69" s="224">
        <v>25377043</v>
      </c>
      <c r="J69" s="224">
        <v>13581423.166664846</v>
      </c>
      <c r="K69" s="224">
        <v>17805981</v>
      </c>
      <c r="L69" s="224">
        <v>17751031.611110963</v>
      </c>
      <c r="M69" s="224">
        <v>656703</v>
      </c>
      <c r="N69" s="224">
        <v>722421</v>
      </c>
      <c r="O69" s="224">
        <v>3225714</v>
      </c>
      <c r="P69" s="238">
        <v>1900922.4548316551</v>
      </c>
      <c r="Q69" s="238">
        <v>4230</v>
      </c>
      <c r="R69" s="238">
        <v>1050.5333333328522</v>
      </c>
      <c r="S69" s="238">
        <v>81</v>
      </c>
      <c r="T69" s="240">
        <v>16.2</v>
      </c>
      <c r="U69" s="236">
        <f t="shared" si="0"/>
        <v>71462555</v>
      </c>
      <c r="V69" s="133">
        <f t="shared" si="1"/>
        <v>55877518.958002895</v>
      </c>
      <c r="W69" s="161">
        <f t="shared" si="2"/>
        <v>55.877518958002895</v>
      </c>
    </row>
    <row r="70" spans="2:23">
      <c r="B70" s="112" t="s">
        <v>127</v>
      </c>
      <c r="C70" s="224">
        <v>21580141</v>
      </c>
      <c r="D70" s="224">
        <v>18486175.527776081</v>
      </c>
      <c r="E70" s="224">
        <v>2796844</v>
      </c>
      <c r="F70" s="224">
        <v>2782730.3809523759</v>
      </c>
      <c r="G70" s="224">
        <v>4379478</v>
      </c>
      <c r="H70" s="224">
        <v>4431021</v>
      </c>
      <c r="I70" s="224">
        <v>33763836</v>
      </c>
      <c r="J70" s="224">
        <v>17903460.078945071</v>
      </c>
      <c r="K70" s="224">
        <v>20261168</v>
      </c>
      <c r="L70" s="224">
        <v>20203027.694444142</v>
      </c>
      <c r="M70" s="224">
        <v>663653</v>
      </c>
      <c r="N70" s="224">
        <v>742813</v>
      </c>
      <c r="O70" s="224">
        <v>7118558</v>
      </c>
      <c r="P70" s="238">
        <v>4631464.7655648263</v>
      </c>
      <c r="Q70" s="241" t="s">
        <v>111</v>
      </c>
      <c r="R70" s="241" t="s">
        <v>111</v>
      </c>
      <c r="S70" s="241" t="s">
        <v>111</v>
      </c>
      <c r="T70" s="241" t="s">
        <v>111</v>
      </c>
      <c r="U70" s="236">
        <f t="shared" si="0"/>
        <v>90563678</v>
      </c>
      <c r="V70" s="133">
        <f t="shared" si="1"/>
        <v>69180692.4476825</v>
      </c>
      <c r="W70" s="161">
        <f t="shared" si="2"/>
        <v>69.180692447682503</v>
      </c>
    </row>
    <row r="71" spans="2:23">
      <c r="B71" s="112" t="s">
        <v>128</v>
      </c>
      <c r="C71" s="224">
        <v>20015147</v>
      </c>
      <c r="D71" s="224">
        <v>16285401.021510027</v>
      </c>
      <c r="E71" s="224">
        <v>2248243</v>
      </c>
      <c r="F71" s="224">
        <v>2236128.9761904716</v>
      </c>
      <c r="G71" s="224">
        <v>4021131</v>
      </c>
      <c r="H71" s="224">
        <v>4066796</v>
      </c>
      <c r="I71" s="224">
        <v>30753577</v>
      </c>
      <c r="J71" s="224">
        <v>16235679.236840095</v>
      </c>
      <c r="K71" s="224">
        <v>19807791</v>
      </c>
      <c r="L71" s="224">
        <v>19831041.833332848</v>
      </c>
      <c r="M71" s="224">
        <v>670492</v>
      </c>
      <c r="N71" s="224">
        <v>763270</v>
      </c>
      <c r="O71" s="224">
        <v>8652272</v>
      </c>
      <c r="P71" s="238">
        <v>5814283.7095681345</v>
      </c>
      <c r="Q71" s="238">
        <v>1698</v>
      </c>
      <c r="R71" s="238">
        <v>339.6</v>
      </c>
      <c r="S71" s="241" t="s">
        <v>111</v>
      </c>
      <c r="T71" s="241" t="s">
        <v>111</v>
      </c>
      <c r="U71" s="236">
        <f t="shared" si="0"/>
        <v>86170351</v>
      </c>
      <c r="V71" s="133">
        <f t="shared" si="1"/>
        <v>65232940.377441585</v>
      </c>
      <c r="W71" s="161">
        <f t="shared" si="2"/>
        <v>65.232940377441579</v>
      </c>
    </row>
    <row r="72" spans="2:23">
      <c r="B72" s="112" t="s">
        <v>129</v>
      </c>
      <c r="C72" s="224">
        <v>17584758</v>
      </c>
      <c r="D72" s="224">
        <v>13121149.454258379</v>
      </c>
      <c r="E72" s="224">
        <v>2363996</v>
      </c>
      <c r="F72" s="224">
        <v>2339218.440476181</v>
      </c>
      <c r="G72" s="224">
        <v>3633155</v>
      </c>
      <c r="H72" s="224">
        <v>3689403</v>
      </c>
      <c r="I72" s="224">
        <v>38923989</v>
      </c>
      <c r="J72" s="224">
        <v>20588182.413111761</v>
      </c>
      <c r="K72" s="224">
        <v>27746455</v>
      </c>
      <c r="L72" s="224">
        <v>27996998.472221129</v>
      </c>
      <c r="M72" s="224">
        <v>693994</v>
      </c>
      <c r="N72" s="224">
        <v>848146</v>
      </c>
      <c r="O72" s="224">
        <v>9599896</v>
      </c>
      <c r="P72" s="238">
        <v>6571213.2176479939</v>
      </c>
      <c r="Q72" s="238">
        <v>35060</v>
      </c>
      <c r="R72" s="238">
        <v>7012</v>
      </c>
      <c r="S72" s="241" t="s">
        <v>111</v>
      </c>
      <c r="T72" s="241" t="s">
        <v>111</v>
      </c>
      <c r="U72" s="236">
        <f t="shared" si="0"/>
        <v>100581303</v>
      </c>
      <c r="V72" s="133">
        <f t="shared" si="1"/>
        <v>75161322.997715443</v>
      </c>
      <c r="W72" s="161">
        <f t="shared" si="2"/>
        <v>75.161322997715445</v>
      </c>
    </row>
    <row r="73" spans="2:23">
      <c r="B73" s="112" t="s">
        <v>130</v>
      </c>
      <c r="C73" s="224">
        <v>20753886</v>
      </c>
      <c r="D73" s="224">
        <v>15750890.926270997</v>
      </c>
      <c r="E73" s="224">
        <v>2381815</v>
      </c>
      <c r="F73" s="224">
        <v>2358361.321428563</v>
      </c>
      <c r="G73" s="224">
        <v>3325824</v>
      </c>
      <c r="H73" s="224">
        <v>3382097</v>
      </c>
      <c r="I73" s="224">
        <v>40346275</v>
      </c>
      <c r="J73" s="224">
        <v>21380435.041429903</v>
      </c>
      <c r="K73" s="224">
        <v>27927023</v>
      </c>
      <c r="L73" s="224">
        <v>28194883.194443211</v>
      </c>
      <c r="M73" s="224">
        <v>661318</v>
      </c>
      <c r="N73" s="224">
        <v>818386</v>
      </c>
      <c r="O73" s="224">
        <v>10505273</v>
      </c>
      <c r="P73" s="238">
        <v>7207853.7368782703</v>
      </c>
      <c r="Q73" s="238">
        <v>46589</v>
      </c>
      <c r="R73" s="238">
        <v>9317.7999999999993</v>
      </c>
      <c r="S73" s="241" t="s">
        <v>111</v>
      </c>
      <c r="T73" s="241" t="s">
        <v>111</v>
      </c>
      <c r="U73" s="236">
        <f t="shared" si="0"/>
        <v>105948003</v>
      </c>
      <c r="V73" s="133">
        <f t="shared" si="1"/>
        <v>79102225.02045095</v>
      </c>
      <c r="W73" s="161">
        <f t="shared" si="2"/>
        <v>79.102225020450945</v>
      </c>
    </row>
    <row r="74" spans="2:23">
      <c r="B74" s="112" t="s">
        <v>131</v>
      </c>
      <c r="C74" s="224">
        <v>21912500</v>
      </c>
      <c r="D74" s="224">
        <v>16473192.606721355</v>
      </c>
      <c r="E74" s="224">
        <v>2657993</v>
      </c>
      <c r="F74" s="224">
        <v>2626939.9999999888</v>
      </c>
      <c r="G74" s="224">
        <v>3082557</v>
      </c>
      <c r="H74" s="224">
        <v>3131876</v>
      </c>
      <c r="I74" s="224">
        <v>45678148</v>
      </c>
      <c r="J74" s="224">
        <v>24150411.446191121</v>
      </c>
      <c r="K74" s="224">
        <v>30439986</v>
      </c>
      <c r="L74" s="224">
        <v>30683156.499998678</v>
      </c>
      <c r="M74" s="224">
        <v>715493</v>
      </c>
      <c r="N74" s="224">
        <v>883543</v>
      </c>
      <c r="O74" s="224">
        <v>10151083</v>
      </c>
      <c r="P74" s="238">
        <v>6957938.1114474665</v>
      </c>
      <c r="Q74" s="238">
        <v>69198</v>
      </c>
      <c r="R74" s="238">
        <v>13839.6</v>
      </c>
      <c r="S74" s="241" t="s">
        <v>111</v>
      </c>
      <c r="T74" s="241" t="s">
        <v>111</v>
      </c>
      <c r="U74" s="236">
        <f t="shared" si="0"/>
        <v>114706958</v>
      </c>
      <c r="V74" s="133">
        <f t="shared" si="1"/>
        <v>84920897.264358595</v>
      </c>
      <c r="W74" s="161">
        <f t="shared" si="2"/>
        <v>84.920897264358601</v>
      </c>
    </row>
    <row r="75" spans="2:23">
      <c r="B75" s="112" t="s">
        <v>132</v>
      </c>
      <c r="C75" s="224">
        <v>21480902</v>
      </c>
      <c r="D75" s="224">
        <v>16182315.941934336</v>
      </c>
      <c r="E75" s="224">
        <v>2610584</v>
      </c>
      <c r="F75" s="224">
        <v>2579022.2619047505</v>
      </c>
      <c r="G75" s="224">
        <v>2932496</v>
      </c>
      <c r="H75" s="224">
        <v>2984100</v>
      </c>
      <c r="I75" s="224">
        <v>44083339</v>
      </c>
      <c r="J75" s="224">
        <v>23338758.898237828</v>
      </c>
      <c r="K75" s="224">
        <v>27266279</v>
      </c>
      <c r="L75" s="224">
        <v>27448004.638887685</v>
      </c>
      <c r="M75" s="224">
        <v>704937</v>
      </c>
      <c r="N75" s="224">
        <v>865324</v>
      </c>
      <c r="O75" s="224">
        <v>10125690</v>
      </c>
      <c r="P75" s="238">
        <v>6941669.6636991501</v>
      </c>
      <c r="Q75" s="238">
        <v>48655</v>
      </c>
      <c r="R75" s="238">
        <v>9730.9999999999982</v>
      </c>
      <c r="S75" s="241" t="s">
        <v>111</v>
      </c>
      <c r="T75" s="241" t="s">
        <v>111</v>
      </c>
      <c r="U75" s="236">
        <f t="shared" si="0"/>
        <v>109252882</v>
      </c>
      <c r="V75" s="133">
        <f t="shared" si="1"/>
        <v>80348926.404663756</v>
      </c>
      <c r="W75" s="161">
        <f t="shared" si="2"/>
        <v>80.348926404663757</v>
      </c>
    </row>
    <row r="76" spans="2:23">
      <c r="B76" s="112" t="s">
        <v>100</v>
      </c>
      <c r="C76" s="224">
        <v>23107271</v>
      </c>
      <c r="D76" s="224">
        <v>17738387.09126582</v>
      </c>
      <c r="E76" s="224">
        <v>2330644</v>
      </c>
      <c r="F76" s="224">
        <v>2305426.4999999912</v>
      </c>
      <c r="G76" s="224">
        <v>2735028</v>
      </c>
      <c r="H76" s="224">
        <v>2791508</v>
      </c>
      <c r="I76" s="224">
        <v>40133477</v>
      </c>
      <c r="J76" s="224">
        <v>21162334.53608299</v>
      </c>
      <c r="K76" s="224">
        <v>26080482</v>
      </c>
      <c r="L76" s="224">
        <v>26294606.583332166</v>
      </c>
      <c r="M76" s="224">
        <v>665277</v>
      </c>
      <c r="N76" s="224">
        <v>828480</v>
      </c>
      <c r="O76" s="224">
        <v>9969813</v>
      </c>
      <c r="P76" s="238">
        <v>6828162.9313139617</v>
      </c>
      <c r="Q76" s="238">
        <v>28731</v>
      </c>
      <c r="R76" s="238">
        <v>5746.2</v>
      </c>
      <c r="S76" s="241" t="s">
        <v>111</v>
      </c>
      <c r="T76" s="241" t="s">
        <v>111</v>
      </c>
      <c r="U76" s="236">
        <f>SUM(E76,G76,C76,I76,K76,M76,O76,Q76,S76)</f>
        <v>105050723</v>
      </c>
      <c r="V76" s="133">
        <f>SUM(D76,F76,H76,J76,L76,N76,P76,R76,T76)</f>
        <v>77954651.841994926</v>
      </c>
      <c r="W76" s="161">
        <f t="shared" si="2"/>
        <v>77.954651841994931</v>
      </c>
    </row>
    <row r="77" spans="2:23">
      <c r="Q77" s="163"/>
    </row>
    <row r="78" spans="2:23">
      <c r="B78" s="16" t="s">
        <v>75</v>
      </c>
    </row>
  </sheetData>
  <phoneticPr fontId="32" type="noConversion"/>
  <hyperlinks>
    <hyperlink ref="B78" location="Introduction!A1" display="Return to information tab" xr:uid="{332835E8-1168-414C-9C32-0A2AF3628C24}"/>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6B524-A0AD-4805-9950-12D6E2DDB15C}">
  <sheetPr>
    <tabColor rgb="FF079448"/>
    <pageSetUpPr autoPageBreaks="0"/>
  </sheetPr>
  <dimension ref="B5:I24"/>
  <sheetViews>
    <sheetView showGridLines="0" zoomScaleNormal="100" workbookViewId="0"/>
  </sheetViews>
  <sheetFormatPr defaultRowHeight="14.5"/>
  <cols>
    <col min="1" max="1" width="2.453125" customWidth="1"/>
    <col min="2" max="2" width="31.81640625" customWidth="1"/>
    <col min="3" max="3" width="14.26953125" customWidth="1"/>
    <col min="4" max="10" width="13.453125" customWidth="1"/>
  </cols>
  <sheetData>
    <row r="5" spans="2:9" ht="17.5">
      <c r="B5" s="11" t="s">
        <v>19</v>
      </c>
    </row>
    <row r="7" spans="2:9" ht="15">
      <c r="B7" s="4" t="s">
        <v>135</v>
      </c>
    </row>
    <row r="9" spans="2:9" ht="54">
      <c r="B9" s="69" t="s">
        <v>713</v>
      </c>
      <c r="C9" s="279" t="s">
        <v>714</v>
      </c>
      <c r="D9" s="279" t="s">
        <v>715</v>
      </c>
      <c r="E9" s="279" t="s">
        <v>716</v>
      </c>
      <c r="F9" s="279" t="s">
        <v>717</v>
      </c>
      <c r="G9" s="279" t="s">
        <v>718</v>
      </c>
      <c r="H9" s="279" t="s">
        <v>719</v>
      </c>
      <c r="I9" s="279" t="s">
        <v>720</v>
      </c>
    </row>
    <row r="10" spans="2:9" ht="14.5" customHeight="1">
      <c r="B10" s="244" t="s">
        <v>136</v>
      </c>
      <c r="C10" s="40">
        <v>58</v>
      </c>
      <c r="D10" s="40">
        <v>12</v>
      </c>
      <c r="E10" s="44">
        <v>157</v>
      </c>
      <c r="F10" s="44">
        <v>227</v>
      </c>
      <c r="G10" s="44">
        <v>13</v>
      </c>
      <c r="H10" s="41">
        <v>1423</v>
      </c>
      <c r="I10" s="44">
        <v>36</v>
      </c>
    </row>
    <row r="11" spans="2:9" ht="14.5" customHeight="1">
      <c r="B11" s="244" t="s">
        <v>137</v>
      </c>
      <c r="C11" s="40">
        <v>0</v>
      </c>
      <c r="D11" s="40">
        <v>0</v>
      </c>
      <c r="E11" s="44">
        <v>0</v>
      </c>
      <c r="F11" s="44">
        <v>0</v>
      </c>
      <c r="G11" s="44">
        <v>0</v>
      </c>
      <c r="H11" s="44">
        <v>0</v>
      </c>
      <c r="I11" s="44">
        <v>0</v>
      </c>
    </row>
    <row r="12" spans="2:9" ht="14.5" customHeight="1">
      <c r="B12" s="244" t="s">
        <v>138</v>
      </c>
      <c r="C12" s="40">
        <v>12</v>
      </c>
      <c r="D12" s="40">
        <v>47</v>
      </c>
      <c r="E12" s="44">
        <v>321</v>
      </c>
      <c r="F12" s="41">
        <v>1207</v>
      </c>
      <c r="G12" s="44">
        <v>11</v>
      </c>
      <c r="H12" s="44">
        <v>685</v>
      </c>
      <c r="I12" s="44">
        <v>213</v>
      </c>
    </row>
    <row r="13" spans="2:9">
      <c r="B13" s="244" t="s">
        <v>139</v>
      </c>
      <c r="C13" s="40">
        <v>0</v>
      </c>
      <c r="D13" s="40">
        <v>0</v>
      </c>
      <c r="E13" s="44">
        <v>22</v>
      </c>
      <c r="F13" s="44">
        <v>0</v>
      </c>
      <c r="G13" s="44">
        <v>0</v>
      </c>
      <c r="H13" s="44">
        <v>0</v>
      </c>
      <c r="I13" s="44">
        <v>0</v>
      </c>
    </row>
    <row r="14" spans="2:9">
      <c r="B14" s="244" t="s">
        <v>140</v>
      </c>
      <c r="C14" s="40">
        <v>44</v>
      </c>
      <c r="D14" s="40">
        <v>12</v>
      </c>
      <c r="E14" s="44">
        <v>59</v>
      </c>
      <c r="F14" s="44">
        <v>395</v>
      </c>
      <c r="G14" s="44">
        <v>12</v>
      </c>
      <c r="H14" s="41">
        <v>1555</v>
      </c>
      <c r="I14" s="44">
        <v>249</v>
      </c>
    </row>
    <row r="15" spans="2:9">
      <c r="B15" s="244" t="s">
        <v>141</v>
      </c>
      <c r="C15" s="40">
        <v>0</v>
      </c>
      <c r="D15" s="40">
        <v>0</v>
      </c>
      <c r="E15" s="44">
        <v>2</v>
      </c>
      <c r="F15" s="44">
        <v>18</v>
      </c>
      <c r="G15" s="44">
        <v>0</v>
      </c>
      <c r="H15" s="44">
        <v>0</v>
      </c>
      <c r="I15" s="44">
        <v>0</v>
      </c>
    </row>
    <row r="16" spans="2:9">
      <c r="B16" s="244" t="s">
        <v>142</v>
      </c>
      <c r="C16" s="40">
        <v>18</v>
      </c>
      <c r="D16" s="40">
        <v>47</v>
      </c>
      <c r="E16" s="44">
        <v>312</v>
      </c>
      <c r="F16" s="41">
        <v>1021</v>
      </c>
      <c r="G16" s="44">
        <v>11</v>
      </c>
      <c r="H16" s="44">
        <v>553</v>
      </c>
      <c r="I16" s="44">
        <v>0</v>
      </c>
    </row>
    <row r="17" spans="2:9">
      <c r="B17" s="244" t="s">
        <v>143</v>
      </c>
      <c r="C17" s="40">
        <v>8</v>
      </c>
      <c r="D17" s="40">
        <v>0</v>
      </c>
      <c r="E17" s="44">
        <v>127</v>
      </c>
      <c r="F17" s="44">
        <v>0</v>
      </c>
      <c r="G17" s="44">
        <v>1</v>
      </c>
      <c r="H17" s="44">
        <v>0</v>
      </c>
      <c r="I17" s="44">
        <v>0</v>
      </c>
    </row>
    <row r="18" spans="2:9">
      <c r="B18" s="43"/>
    </row>
    <row r="19" spans="2:9">
      <c r="B19" s="113"/>
    </row>
    <row r="20" spans="2:9">
      <c r="B20" s="243" t="s">
        <v>692</v>
      </c>
    </row>
    <row r="21" spans="2:9" ht="15">
      <c r="B21" s="113" t="s">
        <v>144</v>
      </c>
    </row>
    <row r="22" spans="2:9">
      <c r="B22" s="243" t="s">
        <v>691</v>
      </c>
    </row>
    <row r="23" spans="2:9">
      <c r="B23" s="17"/>
    </row>
    <row r="24" spans="2:9">
      <c r="B24" s="16" t="s">
        <v>75</v>
      </c>
    </row>
  </sheetData>
  <hyperlinks>
    <hyperlink ref="B24" location="Introduction!A1" display="Return to information tab" xr:uid="{083D34D1-721F-47B2-868A-EFBA898E80F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44672-B44C-4BC0-AC35-F39BE3AE6117}">
  <sheetPr>
    <tabColor rgb="FF079448"/>
    <pageSetUpPr autoPageBreaks="0"/>
  </sheetPr>
  <dimension ref="B5:L25"/>
  <sheetViews>
    <sheetView showGridLines="0" zoomScaleNormal="100" workbookViewId="0"/>
  </sheetViews>
  <sheetFormatPr defaultRowHeight="14.5"/>
  <cols>
    <col min="1" max="1" width="2.453125" customWidth="1"/>
    <col min="2" max="2" width="22.453125" customWidth="1"/>
    <col min="3" max="3" width="26" customWidth="1"/>
    <col min="4" max="6" width="25.54296875" customWidth="1"/>
  </cols>
  <sheetData>
    <row r="5" spans="2:6" ht="17.5">
      <c r="B5" s="11" t="s">
        <v>19</v>
      </c>
    </row>
    <row r="7" spans="2:6" ht="15">
      <c r="B7" s="4" t="s">
        <v>145</v>
      </c>
    </row>
    <row r="9" spans="2:6" ht="43.5" customHeight="1">
      <c r="B9" s="174"/>
      <c r="C9" s="38" t="s">
        <v>146</v>
      </c>
      <c r="D9" s="38" t="s">
        <v>694</v>
      </c>
      <c r="E9" s="38" t="s">
        <v>147</v>
      </c>
      <c r="F9" s="38" t="s">
        <v>693</v>
      </c>
    </row>
    <row r="10" spans="2:6">
      <c r="B10" s="98" t="s">
        <v>131</v>
      </c>
      <c r="C10" s="40">
        <v>22.55</v>
      </c>
      <c r="D10" s="44">
        <v>31.15</v>
      </c>
      <c r="E10" s="44">
        <v>23.57</v>
      </c>
      <c r="F10" s="88">
        <v>0.90859999999999996</v>
      </c>
    </row>
    <row r="11" spans="2:6">
      <c r="B11" s="98" t="s">
        <v>132</v>
      </c>
      <c r="C11" s="89">
        <v>24.9</v>
      </c>
      <c r="D11" s="44">
        <v>29.66</v>
      </c>
      <c r="E11" s="44">
        <v>20.59</v>
      </c>
      <c r="F11" s="88">
        <v>0.88949999999999996</v>
      </c>
    </row>
    <row r="12" spans="2:6">
      <c r="B12" s="98" t="s">
        <v>100</v>
      </c>
      <c r="C12" s="89">
        <v>8.01</v>
      </c>
      <c r="D12" s="246">
        <v>31</v>
      </c>
      <c r="E12" s="44">
        <v>19.440000000000001</v>
      </c>
      <c r="F12" s="88">
        <v>0.87409999999999999</v>
      </c>
    </row>
    <row r="13" spans="2:6">
      <c r="B13" s="35" t="s">
        <v>148</v>
      </c>
      <c r="C13" s="48">
        <v>55.6</v>
      </c>
      <c r="D13" s="49">
        <v>55.6</v>
      </c>
      <c r="E13" s="49">
        <v>55.6</v>
      </c>
      <c r="F13" s="114" t="s">
        <v>610</v>
      </c>
    </row>
    <row r="14" spans="2:6">
      <c r="B14" s="35" t="s">
        <v>149</v>
      </c>
      <c r="C14" s="40" t="s">
        <v>150</v>
      </c>
      <c r="D14" s="44" t="s">
        <v>150</v>
      </c>
      <c r="E14" s="44" t="s">
        <v>150</v>
      </c>
      <c r="F14" s="44" t="s">
        <v>610</v>
      </c>
    </row>
    <row r="17" spans="2:12">
      <c r="B17" s="283" t="s">
        <v>731</v>
      </c>
      <c r="C17" s="245"/>
      <c r="D17" s="245"/>
      <c r="E17" s="245"/>
      <c r="F17" s="245"/>
      <c r="G17" s="175"/>
      <c r="H17" s="175"/>
      <c r="I17" s="175"/>
      <c r="J17" s="175"/>
      <c r="K17" s="175"/>
      <c r="L17" s="175"/>
    </row>
    <row r="18" spans="2:12">
      <c r="B18" s="283" t="s">
        <v>732</v>
      </c>
      <c r="C18" s="245"/>
      <c r="D18" s="245"/>
      <c r="E18" s="245"/>
      <c r="F18" s="245"/>
      <c r="G18" s="175"/>
      <c r="H18" s="175"/>
      <c r="I18" s="175"/>
      <c r="J18" s="175"/>
      <c r="K18" s="175"/>
      <c r="L18" s="175"/>
    </row>
    <row r="19" spans="2:12">
      <c r="B19" s="247"/>
      <c r="C19" s="245"/>
      <c r="D19" s="245"/>
      <c r="E19" s="245"/>
      <c r="F19" s="245"/>
      <c r="G19" s="175"/>
      <c r="H19" s="175"/>
      <c r="I19" s="175"/>
      <c r="J19" s="175"/>
      <c r="K19" s="175"/>
      <c r="L19" s="175"/>
    </row>
    <row r="20" spans="2:12">
      <c r="B20" s="283" t="s">
        <v>733</v>
      </c>
      <c r="C20" s="174"/>
      <c r="D20" s="174"/>
      <c r="E20" s="174"/>
      <c r="F20" s="174"/>
      <c r="G20" s="175"/>
      <c r="H20" s="175"/>
      <c r="I20" s="175"/>
      <c r="J20" s="175"/>
      <c r="K20" s="175"/>
      <c r="L20" s="175"/>
    </row>
    <row r="21" spans="2:12">
      <c r="B21" s="283" t="s">
        <v>734</v>
      </c>
      <c r="C21" s="174"/>
      <c r="D21" s="174"/>
      <c r="E21" s="174"/>
      <c r="F21" s="174"/>
      <c r="G21" s="175"/>
      <c r="H21" s="175"/>
      <c r="I21" s="175"/>
      <c r="J21" s="175"/>
      <c r="K21" s="175"/>
      <c r="L21" s="175"/>
    </row>
    <row r="22" spans="2:12">
      <c r="B22" s="174"/>
      <c r="C22" s="174"/>
      <c r="D22" s="174"/>
      <c r="E22" s="174"/>
      <c r="F22" s="174"/>
      <c r="G22" s="175"/>
      <c r="H22" s="175"/>
      <c r="I22" s="175"/>
      <c r="J22" s="175"/>
      <c r="K22" s="175"/>
      <c r="L22" s="175"/>
    </row>
    <row r="23" spans="2:12">
      <c r="B23" s="17"/>
    </row>
    <row r="24" spans="2:12">
      <c r="B24" s="16" t="s">
        <v>75</v>
      </c>
    </row>
    <row r="25" spans="2:12">
      <c r="B25" s="17"/>
    </row>
  </sheetData>
  <hyperlinks>
    <hyperlink ref="B24" location="Introduction!A1" display="Return to information tab" xr:uid="{BC2505A8-E359-43AF-B0BC-C4641E23B19F}"/>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CA485-1E54-4D6C-BF8F-042ABDD86C02}">
  <sheetPr>
    <tabColor rgb="FF079448"/>
    <pageSetUpPr autoPageBreaks="0"/>
  </sheetPr>
  <dimension ref="B5:D41"/>
  <sheetViews>
    <sheetView showGridLines="0" workbookViewId="0"/>
  </sheetViews>
  <sheetFormatPr defaultRowHeight="14.5"/>
  <cols>
    <col min="1" max="1" width="2.453125" customWidth="1"/>
    <col min="2" max="2" width="18" customWidth="1"/>
    <col min="3" max="3" width="39.453125" customWidth="1"/>
    <col min="4" max="4" width="32.1796875" customWidth="1"/>
  </cols>
  <sheetData>
    <row r="5" spans="2:2" ht="17.5">
      <c r="B5" s="11" t="s">
        <v>19</v>
      </c>
    </row>
    <row r="6" spans="2:2">
      <c r="B6" t="s">
        <v>0</v>
      </c>
    </row>
    <row r="7" spans="2:2" ht="15">
      <c r="B7" s="4" t="s">
        <v>22</v>
      </c>
    </row>
    <row r="8" spans="2:2" ht="15">
      <c r="B8" s="4"/>
    </row>
    <row r="9" spans="2:2">
      <c r="B9" s="104" t="s">
        <v>736</v>
      </c>
    </row>
    <row r="10" spans="2:2">
      <c r="B10" s="104" t="s">
        <v>611</v>
      </c>
    </row>
    <row r="11" spans="2:2">
      <c r="B11" s="104" t="s">
        <v>735</v>
      </c>
    </row>
    <row r="12" spans="2:2" ht="15">
      <c r="B12" s="4"/>
    </row>
    <row r="34" spans="2:4" ht="15">
      <c r="B34" s="27" t="s">
        <v>76</v>
      </c>
      <c r="C34" s="50" t="s">
        <v>161</v>
      </c>
      <c r="D34" s="50" t="s">
        <v>162</v>
      </c>
    </row>
    <row r="35" spans="2:4">
      <c r="B35" s="112" t="s">
        <v>163</v>
      </c>
      <c r="C35" s="248">
        <v>1139799128.6051641</v>
      </c>
      <c r="D35" s="169">
        <f>C35/$C$39</f>
        <v>0.88581645602702896</v>
      </c>
    </row>
    <row r="36" spans="2:4">
      <c r="B36" s="112" t="s">
        <v>164</v>
      </c>
      <c r="C36" s="248">
        <v>56982424.439999998</v>
      </c>
      <c r="D36" s="169">
        <f t="shared" ref="D36:D38" si="0">C36/$C$39</f>
        <v>4.428496917262871E-2</v>
      </c>
    </row>
    <row r="37" spans="2:4">
      <c r="B37" s="112" t="s">
        <v>165</v>
      </c>
      <c r="C37" s="248">
        <v>55622923.367358305</v>
      </c>
      <c r="D37" s="169">
        <f t="shared" si="0"/>
        <v>4.3228407194373701E-2</v>
      </c>
    </row>
    <row r="38" spans="2:4">
      <c r="B38" s="112" t="s">
        <v>166</v>
      </c>
      <c r="C38" s="248">
        <v>34317079.560000002</v>
      </c>
      <c r="D38" s="169">
        <f t="shared" si="0"/>
        <v>2.6670167605968697E-2</v>
      </c>
    </row>
    <row r="39" spans="2:4">
      <c r="B39" s="82" t="s">
        <v>64</v>
      </c>
      <c r="C39" s="306">
        <f>SUM(C35:C38)</f>
        <v>1286721555.9725223</v>
      </c>
      <c r="D39" s="213">
        <f>SUM(C35:C38)/C39</f>
        <v>1</v>
      </c>
    </row>
    <row r="40" spans="2:4">
      <c r="C40" s="99"/>
    </row>
    <row r="41" spans="2:4">
      <c r="B41" s="16" t="s">
        <v>75</v>
      </c>
    </row>
  </sheetData>
  <hyperlinks>
    <hyperlink ref="B41" location="Introduction!A1" display="Return to information tab" xr:uid="{F7305E06-277F-408D-9FD7-01B578DE5DF3}"/>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BCF20-10BE-4CC5-8580-B71CB73E1120}">
  <sheetPr>
    <tabColor rgb="FF079448"/>
    <pageSetUpPr autoPageBreaks="0"/>
  </sheetPr>
  <dimension ref="B4:M45"/>
  <sheetViews>
    <sheetView showGridLines="0" zoomScaleNormal="100" workbookViewId="0"/>
  </sheetViews>
  <sheetFormatPr defaultColWidth="8.7265625" defaultRowHeight="14.5"/>
  <cols>
    <col min="1" max="1" width="2.453125" customWidth="1"/>
    <col min="2" max="2" width="34.1796875" customWidth="1"/>
    <col min="3" max="3" width="36" customWidth="1"/>
    <col min="4" max="4" width="20.7265625" customWidth="1"/>
    <col min="5" max="5" width="13.453125" customWidth="1"/>
    <col min="6" max="6" width="14.7265625" customWidth="1"/>
    <col min="7" max="7" width="14.54296875" bestFit="1" customWidth="1"/>
    <col min="22" max="22" width="14.7265625" customWidth="1"/>
    <col min="23" max="23" width="17.1796875" customWidth="1"/>
    <col min="24" max="24" width="16" customWidth="1"/>
  </cols>
  <sheetData>
    <row r="4" spans="2:2">
      <c r="B4" s="17"/>
    </row>
    <row r="5" spans="2:2" ht="17.5">
      <c r="B5" s="11" t="s">
        <v>19</v>
      </c>
    </row>
    <row r="7" spans="2:2" ht="15">
      <c r="B7" s="4" t="s">
        <v>23</v>
      </c>
    </row>
    <row r="8" spans="2:2" ht="15">
      <c r="B8" s="4"/>
    </row>
    <row r="9" spans="2:2">
      <c r="B9" s="104" t="s">
        <v>739</v>
      </c>
    </row>
    <row r="10" spans="2:2">
      <c r="B10" s="104" t="s">
        <v>740</v>
      </c>
    </row>
    <row r="11" spans="2:2">
      <c r="B11" s="104" t="s">
        <v>737</v>
      </c>
    </row>
    <row r="12" spans="2:2">
      <c r="B12" s="104" t="s">
        <v>738</v>
      </c>
    </row>
    <row r="13" spans="2:2">
      <c r="B13" s="104"/>
    </row>
    <row r="14" spans="2:2" ht="15">
      <c r="B14" s="4"/>
    </row>
    <row r="27" spans="13:13">
      <c r="M27" s="9"/>
    </row>
    <row r="35" spans="2:7" ht="24.65" customHeight="1"/>
    <row r="36" spans="2:7" ht="15">
      <c r="B36" s="27" t="s">
        <v>167</v>
      </c>
      <c r="C36" s="50" t="s">
        <v>168</v>
      </c>
      <c r="D36" s="50" t="s">
        <v>169</v>
      </c>
    </row>
    <row r="37" spans="2:7">
      <c r="B37" s="111" t="s">
        <v>170</v>
      </c>
      <c r="C37" s="215">
        <v>203417274.47487837</v>
      </c>
      <c r="D37" s="176">
        <f>(C37/C43)</f>
        <v>0.33813337275904726</v>
      </c>
      <c r="G37" s="90"/>
    </row>
    <row r="38" spans="2:7">
      <c r="B38" s="111" t="s">
        <v>171</v>
      </c>
      <c r="C38" s="215">
        <v>196783469.45906854</v>
      </c>
      <c r="D38" s="176">
        <f>(C38/C43)</f>
        <v>0.32710623226661734</v>
      </c>
      <c r="G38" s="90"/>
    </row>
    <row r="39" spans="2:7">
      <c r="B39" s="111" t="s">
        <v>172</v>
      </c>
      <c r="C39" s="215">
        <v>62921862.037877567</v>
      </c>
      <c r="D39" s="176">
        <f>(C39/C43)</f>
        <v>0.10459279570071392</v>
      </c>
      <c r="G39" s="90"/>
    </row>
    <row r="40" spans="2:7">
      <c r="B40" s="111" t="s">
        <v>173</v>
      </c>
      <c r="C40" s="215">
        <v>62012465.447164789</v>
      </c>
      <c r="D40" s="176">
        <f>(C40/C43)</f>
        <v>0.10308113776907023</v>
      </c>
      <c r="G40" s="90"/>
    </row>
    <row r="41" spans="2:7">
      <c r="B41" s="111" t="s">
        <v>174</v>
      </c>
      <c r="C41" s="215">
        <v>52956050.120236598</v>
      </c>
      <c r="D41" s="176">
        <f>(C41/C43)</f>
        <v>8.8026977459891839E-2</v>
      </c>
      <c r="G41" s="90"/>
    </row>
    <row r="42" spans="2:7">
      <c r="B42" s="111" t="s">
        <v>175</v>
      </c>
      <c r="C42" s="215">
        <v>23497750.967105802</v>
      </c>
      <c r="D42" s="176">
        <f>(C42/C43)</f>
        <v>3.905948404465958E-2</v>
      </c>
      <c r="G42" s="90"/>
    </row>
    <row r="43" spans="2:7">
      <c r="B43" s="27" t="s">
        <v>64</v>
      </c>
      <c r="C43" s="307">
        <f>SUM(C37:C42)</f>
        <v>601588872.50633156</v>
      </c>
      <c r="D43" s="308">
        <f>SUM(D37:D42)</f>
        <v>1.0000000000000002</v>
      </c>
      <c r="G43" s="90"/>
    </row>
    <row r="45" spans="2:7">
      <c r="B45" s="16" t="s">
        <v>75</v>
      </c>
    </row>
  </sheetData>
  <hyperlinks>
    <hyperlink ref="B45" location="Introduction!A1" display="Return to information tab" xr:uid="{1BCFDD6F-617D-4DDB-A2D6-2251102056E4}"/>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79742-EF5B-4C5F-8EB5-EDB3D2F9D422}">
  <sheetPr>
    <pageSetUpPr autoPageBreaks="0"/>
  </sheetPr>
  <dimension ref="B5:C33"/>
  <sheetViews>
    <sheetView showGridLines="0" zoomScaleNormal="100" workbookViewId="0"/>
  </sheetViews>
  <sheetFormatPr defaultRowHeight="14.5"/>
  <cols>
    <col min="1" max="1" width="2.453125" customWidth="1"/>
    <col min="2" max="2" width="18.1796875" customWidth="1"/>
    <col min="3" max="3" width="31.54296875" bestFit="1" customWidth="1"/>
    <col min="4" max="12" width="17.54296875" customWidth="1"/>
  </cols>
  <sheetData>
    <row r="5" spans="2:3" ht="17.5">
      <c r="B5" s="11" t="s">
        <v>634</v>
      </c>
    </row>
    <row r="7" spans="2:3">
      <c r="B7" s="204" t="s">
        <v>612</v>
      </c>
    </row>
    <row r="10" spans="2:3">
      <c r="B10" s="205" t="s">
        <v>635</v>
      </c>
      <c r="C10" s="205" t="s">
        <v>613</v>
      </c>
    </row>
    <row r="11" spans="2:3">
      <c r="B11" s="206" t="s">
        <v>257</v>
      </c>
      <c r="C11" s="208" t="s">
        <v>615</v>
      </c>
    </row>
    <row r="12" spans="2:3">
      <c r="B12" s="206" t="s">
        <v>258</v>
      </c>
      <c r="C12" s="208" t="s">
        <v>616</v>
      </c>
    </row>
    <row r="13" spans="2:3">
      <c r="B13" s="207" t="s">
        <v>259</v>
      </c>
      <c r="C13" s="207" t="s">
        <v>617</v>
      </c>
    </row>
    <row r="14" spans="2:3">
      <c r="B14" s="207" t="s">
        <v>260</v>
      </c>
      <c r="C14" s="207" t="s">
        <v>618</v>
      </c>
    </row>
    <row r="15" spans="2:3">
      <c r="B15" s="207" t="s">
        <v>261</v>
      </c>
      <c r="C15" s="207" t="s">
        <v>619</v>
      </c>
    </row>
    <row r="16" spans="2:3">
      <c r="B16" s="207" t="s">
        <v>119</v>
      </c>
      <c r="C16" s="207" t="s">
        <v>620</v>
      </c>
    </row>
    <row r="17" spans="2:3">
      <c r="B17" s="207" t="s">
        <v>120</v>
      </c>
      <c r="C17" s="207" t="s">
        <v>621</v>
      </c>
    </row>
    <row r="18" spans="2:3">
      <c r="B18" s="207" t="s">
        <v>121</v>
      </c>
      <c r="C18" s="207" t="s">
        <v>622</v>
      </c>
    </row>
    <row r="19" spans="2:3">
      <c r="B19" s="207" t="s">
        <v>122</v>
      </c>
      <c r="C19" s="207" t="s">
        <v>623</v>
      </c>
    </row>
    <row r="20" spans="2:3">
      <c r="B20" s="207" t="s">
        <v>123</v>
      </c>
      <c r="C20" s="207" t="s">
        <v>624</v>
      </c>
    </row>
    <row r="21" spans="2:3">
      <c r="B21" s="207" t="s">
        <v>124</v>
      </c>
      <c r="C21" s="207" t="s">
        <v>625</v>
      </c>
    </row>
    <row r="22" spans="2:3">
      <c r="B22" s="207" t="s">
        <v>125</v>
      </c>
      <c r="C22" s="207" t="s">
        <v>626</v>
      </c>
    </row>
    <row r="23" spans="2:3">
      <c r="B23" s="207" t="s">
        <v>126</v>
      </c>
      <c r="C23" s="207" t="s">
        <v>627</v>
      </c>
    </row>
    <row r="24" spans="2:3">
      <c r="B24" s="207" t="s">
        <v>127</v>
      </c>
      <c r="C24" s="207" t="s">
        <v>628</v>
      </c>
    </row>
    <row r="25" spans="2:3">
      <c r="B25" s="207" t="s">
        <v>128</v>
      </c>
      <c r="C25" s="207" t="s">
        <v>629</v>
      </c>
    </row>
    <row r="26" spans="2:3">
      <c r="B26" s="207" t="s">
        <v>129</v>
      </c>
      <c r="C26" s="207" t="s">
        <v>630</v>
      </c>
    </row>
    <row r="27" spans="2:3">
      <c r="B27" s="207" t="s">
        <v>130</v>
      </c>
      <c r="C27" s="207" t="s">
        <v>631</v>
      </c>
    </row>
    <row r="28" spans="2:3">
      <c r="B28" s="207" t="s">
        <v>131</v>
      </c>
      <c r="C28" s="207" t="s">
        <v>632</v>
      </c>
    </row>
    <row r="29" spans="2:3">
      <c r="B29" s="207" t="s">
        <v>132</v>
      </c>
      <c r="C29" s="207" t="s">
        <v>633</v>
      </c>
    </row>
    <row r="30" spans="2:3">
      <c r="B30" s="207" t="s">
        <v>100</v>
      </c>
      <c r="C30" s="207" t="s">
        <v>614</v>
      </c>
    </row>
    <row r="33" spans="2:2">
      <c r="B33" s="16" t="s">
        <v>75</v>
      </c>
    </row>
  </sheetData>
  <phoneticPr fontId="32" type="noConversion"/>
  <hyperlinks>
    <hyperlink ref="B33" location="Introduction!A1" display="Return to information tab" xr:uid="{0F19352D-4A2B-49A6-A6AF-8E9543D4FD6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CF675-D56D-44FC-8002-A9062EAF8417}">
  <sheetPr>
    <tabColor rgb="FF079448"/>
    <pageSetUpPr autoPageBreaks="0"/>
  </sheetPr>
  <dimension ref="B5:M44"/>
  <sheetViews>
    <sheetView showGridLines="0" zoomScaleNormal="100" workbookViewId="0"/>
  </sheetViews>
  <sheetFormatPr defaultColWidth="8.7265625" defaultRowHeight="14.5"/>
  <cols>
    <col min="1" max="1" width="2.453125" customWidth="1"/>
    <col min="2" max="2" width="33.1796875" customWidth="1"/>
    <col min="3" max="3" width="34.81640625" customWidth="1"/>
    <col min="4" max="4" width="20.7265625" customWidth="1"/>
    <col min="5" max="5" width="13.453125" customWidth="1"/>
    <col min="6" max="6" width="14.7265625" customWidth="1"/>
    <col min="22" max="22" width="14.7265625" customWidth="1"/>
    <col min="23" max="23" width="17.1796875" customWidth="1"/>
    <col min="24" max="24" width="16" customWidth="1"/>
  </cols>
  <sheetData>
    <row r="5" spans="2:2" ht="17.5">
      <c r="B5" s="11" t="s">
        <v>19</v>
      </c>
    </row>
    <row r="7" spans="2:2" ht="15">
      <c r="B7" s="4" t="s">
        <v>176</v>
      </c>
    </row>
    <row r="8" spans="2:2" ht="15">
      <c r="B8" s="4"/>
    </row>
    <row r="9" spans="2:2">
      <c r="B9" s="104" t="s">
        <v>741</v>
      </c>
    </row>
    <row r="10" spans="2:2">
      <c r="B10" s="104" t="s">
        <v>742</v>
      </c>
    </row>
    <row r="11" spans="2:2">
      <c r="B11" s="104" t="s">
        <v>743</v>
      </c>
    </row>
    <row r="12" spans="2:2">
      <c r="B12" s="104" t="s">
        <v>744</v>
      </c>
    </row>
    <row r="27" spans="13:13">
      <c r="M27" s="9"/>
    </row>
    <row r="33" spans="2:4">
      <c r="B33" s="27" t="s">
        <v>177</v>
      </c>
      <c r="C33" s="50" t="s">
        <v>178</v>
      </c>
      <c r="D33" s="50" t="s">
        <v>169</v>
      </c>
    </row>
    <row r="34" spans="2:4">
      <c r="B34" s="111" t="s">
        <v>179</v>
      </c>
      <c r="C34" s="224">
        <v>43450320</v>
      </c>
      <c r="D34" s="176">
        <f>(C34/C39)</f>
        <v>0.42088624820053622</v>
      </c>
    </row>
    <row r="35" spans="2:4">
      <c r="B35" s="111" t="s">
        <v>180</v>
      </c>
      <c r="C35" s="224">
        <v>24909118</v>
      </c>
      <c r="D35" s="176">
        <f>(C35/C39)</f>
        <v>0.24128487939799853</v>
      </c>
    </row>
    <row r="36" spans="2:4">
      <c r="B36" s="111" t="s">
        <v>181</v>
      </c>
      <c r="C36" s="224">
        <v>15324155.822999999</v>
      </c>
      <c r="D36" s="176">
        <f>(C36/C39)</f>
        <v>0.1484391012812534</v>
      </c>
    </row>
    <row r="37" spans="2:4">
      <c r="B37" s="111" t="s">
        <v>182</v>
      </c>
      <c r="C37" s="224">
        <v>12748671</v>
      </c>
      <c r="D37" s="176">
        <f>(C37/C39)</f>
        <v>0.12349138756016016</v>
      </c>
    </row>
    <row r="38" spans="2:4">
      <c r="B38" s="111" t="s">
        <v>173</v>
      </c>
      <c r="C38" s="224">
        <v>6803039.6939999992</v>
      </c>
      <c r="D38" s="176">
        <f>(C38/C39)</f>
        <v>6.5898383560051649E-2</v>
      </c>
    </row>
    <row r="39" spans="2:4">
      <c r="B39" s="27" t="s">
        <v>184</v>
      </c>
      <c r="C39" s="307">
        <f>SUM(C34:C38)</f>
        <v>103235304.517</v>
      </c>
      <c r="D39" s="308">
        <f>SUM(D34:D38)</f>
        <v>0.99999999999999989</v>
      </c>
    </row>
    <row r="40" spans="2:4">
      <c r="C40" s="7"/>
    </row>
    <row r="41" spans="2:4">
      <c r="B41" s="16" t="s">
        <v>75</v>
      </c>
      <c r="C41" s="7"/>
    </row>
    <row r="42" spans="2:4">
      <c r="C42" s="7"/>
    </row>
    <row r="43" spans="2:4">
      <c r="C43" s="7"/>
    </row>
    <row r="44" spans="2:4">
      <c r="C44" s="7"/>
    </row>
  </sheetData>
  <hyperlinks>
    <hyperlink ref="B41" location="Introduction!A1" display="Return to information tab" xr:uid="{A27F9CE5-5928-4DC0-8506-BC6515D6198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288A7-FC7C-49FB-A127-B23E752781CB}">
  <sheetPr>
    <tabColor rgb="FF079448"/>
    <pageSetUpPr autoPageBreaks="0"/>
  </sheetPr>
  <dimension ref="B5:M48"/>
  <sheetViews>
    <sheetView showGridLines="0" zoomScaleNormal="100" workbookViewId="0"/>
  </sheetViews>
  <sheetFormatPr defaultColWidth="8.7265625" defaultRowHeight="14.5"/>
  <cols>
    <col min="1" max="1" width="2.453125" customWidth="1"/>
    <col min="2" max="2" width="23.1796875" customWidth="1"/>
    <col min="3" max="3" width="27.453125" customWidth="1"/>
    <col min="4" max="4" width="17.1796875" customWidth="1"/>
    <col min="5" max="5" width="13.453125" customWidth="1"/>
    <col min="6" max="6" width="14.7265625" customWidth="1"/>
    <col min="22" max="22" width="14.7265625" customWidth="1"/>
    <col min="23" max="23" width="17.1796875" customWidth="1"/>
    <col min="24" max="24" width="16" customWidth="1"/>
  </cols>
  <sheetData>
    <row r="5" spans="2:2" ht="17.5">
      <c r="B5" s="11" t="s">
        <v>19</v>
      </c>
    </row>
    <row r="7" spans="2:2" ht="15">
      <c r="B7" s="4" t="s">
        <v>185</v>
      </c>
    </row>
    <row r="8" spans="2:2" ht="15">
      <c r="B8" s="4"/>
    </row>
    <row r="9" spans="2:2">
      <c r="B9" s="104" t="s">
        <v>745</v>
      </c>
    </row>
    <row r="10" spans="2:2">
      <c r="B10" s="104" t="s">
        <v>746</v>
      </c>
    </row>
    <row r="11" spans="2:2">
      <c r="B11" s="104" t="s">
        <v>747</v>
      </c>
    </row>
    <row r="12" spans="2:2">
      <c r="B12" s="104"/>
    </row>
    <row r="13" spans="2:2">
      <c r="B13" s="104"/>
    </row>
    <row r="14" spans="2:2">
      <c r="B14" s="17"/>
    </row>
    <row r="15" spans="2:2">
      <c r="B15" s="107"/>
    </row>
    <row r="16" spans="2:2">
      <c r="B16" s="107"/>
    </row>
    <row r="17" spans="2:13">
      <c r="B17" s="107"/>
    </row>
    <row r="18" spans="2:13">
      <c r="B18" s="107"/>
    </row>
    <row r="19" spans="2:13">
      <c r="B19" s="108"/>
    </row>
    <row r="20" spans="2:13">
      <c r="B20" s="107"/>
    </row>
    <row r="21" spans="2:13">
      <c r="B21" s="17"/>
    </row>
    <row r="29" spans="2:13">
      <c r="M29" s="9"/>
    </row>
    <row r="35" spans="2:13">
      <c r="M35" s="94"/>
    </row>
    <row r="37" spans="2:13" ht="14.5" customHeight="1">
      <c r="B37" s="27" t="s">
        <v>186</v>
      </c>
      <c r="C37" s="50" t="s">
        <v>187</v>
      </c>
      <c r="D37" s="50" t="s">
        <v>169</v>
      </c>
    </row>
    <row r="38" spans="2:13">
      <c r="B38" s="111" t="s">
        <v>188</v>
      </c>
      <c r="C38" s="215">
        <v>5223761.9533657962</v>
      </c>
      <c r="D38" s="176">
        <f>(C38/C46)</f>
        <v>0.36595241905218889</v>
      </c>
    </row>
    <row r="39" spans="2:13">
      <c r="B39" s="111" t="s">
        <v>166</v>
      </c>
      <c r="C39" s="215">
        <v>3610263.5889999997</v>
      </c>
      <c r="D39" s="176">
        <f>(C39/C46)</f>
        <v>0.25291824275402058</v>
      </c>
    </row>
    <row r="40" spans="2:13">
      <c r="B40" s="111" t="s">
        <v>163</v>
      </c>
      <c r="C40" s="215">
        <v>2609796.2924999977</v>
      </c>
      <c r="D40" s="176">
        <f>(C40/C46)</f>
        <v>0.18283016626713608</v>
      </c>
    </row>
    <row r="41" spans="2:13">
      <c r="B41" s="111" t="s">
        <v>174</v>
      </c>
      <c r="C41" s="215">
        <v>959034.05776215985</v>
      </c>
      <c r="D41" s="176">
        <f>(C41/C46)</f>
        <v>6.7185456865117385E-2</v>
      </c>
    </row>
    <row r="42" spans="2:13">
      <c r="B42" s="111" t="s">
        <v>189</v>
      </c>
      <c r="C42" s="215">
        <v>612120.84520000033</v>
      </c>
      <c r="D42" s="176">
        <f>(C42/C46)</f>
        <v>4.2882333853072566E-2</v>
      </c>
    </row>
    <row r="43" spans="2:13">
      <c r="B43" s="111" t="s">
        <v>172</v>
      </c>
      <c r="C43" s="215">
        <v>601451.21499999997</v>
      </c>
      <c r="D43" s="176">
        <f>(C43/C46)</f>
        <v>4.2134869283105586E-2</v>
      </c>
    </row>
    <row r="44" spans="2:13">
      <c r="B44" s="111" t="s">
        <v>173</v>
      </c>
      <c r="C44" s="215">
        <v>422710.67702999996</v>
      </c>
      <c r="D44" s="176">
        <f>(C44/C46)</f>
        <v>2.9613140146756728E-2</v>
      </c>
    </row>
    <row r="45" spans="2:13">
      <c r="B45" s="111" t="s">
        <v>183</v>
      </c>
      <c r="C45" s="215">
        <v>235290.72600000017</v>
      </c>
      <c r="D45" s="176">
        <f>(C45/C46)</f>
        <v>1.6483371778602228E-2</v>
      </c>
    </row>
    <row r="46" spans="2:13">
      <c r="B46" s="27" t="s">
        <v>64</v>
      </c>
      <c r="C46" s="307">
        <f>SUM(C38:C45)</f>
        <v>14274429.355857953</v>
      </c>
      <c r="D46" s="308">
        <f>SUM(D38:D45)</f>
        <v>1</v>
      </c>
    </row>
    <row r="48" spans="2:13">
      <c r="B48" s="16" t="s">
        <v>75</v>
      </c>
    </row>
  </sheetData>
  <hyperlinks>
    <hyperlink ref="B48" location="Introduction!A1" display="Return to information tab" xr:uid="{25671842-F6A1-4F51-8ED4-31B28FAB890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32D0C-E90D-4DF9-B82B-40F0099E62E5}">
  <sheetPr>
    <tabColor rgb="FF079448"/>
    <pageSetUpPr autoPageBreaks="0"/>
  </sheetPr>
  <dimension ref="B5:U41"/>
  <sheetViews>
    <sheetView showGridLines="0" zoomScaleNormal="100" workbookViewId="0"/>
  </sheetViews>
  <sheetFormatPr defaultRowHeight="14.5"/>
  <cols>
    <col min="1" max="1" width="2.453125" customWidth="1"/>
    <col min="2" max="2" width="15.7265625" customWidth="1"/>
    <col min="3" max="3" width="14.453125" customWidth="1"/>
    <col min="4" max="4" width="14" customWidth="1"/>
    <col min="5" max="5" width="22.54296875" customWidth="1"/>
  </cols>
  <sheetData>
    <row r="5" spans="2:21" ht="17.5">
      <c r="B5" s="11" t="s">
        <v>19</v>
      </c>
      <c r="U5" s="12"/>
    </row>
    <row r="7" spans="2:21" ht="15">
      <c r="B7" s="4" t="s">
        <v>26</v>
      </c>
    </row>
    <row r="8" spans="2:21" ht="15">
      <c r="B8" s="4"/>
    </row>
    <row r="9" spans="2:21">
      <c r="B9" s="104" t="s">
        <v>151</v>
      </c>
    </row>
    <row r="10" spans="2:21">
      <c r="B10" s="104" t="s">
        <v>152</v>
      </c>
    </row>
    <row r="11" spans="2:21">
      <c r="B11" s="104" t="s">
        <v>748</v>
      </c>
    </row>
    <row r="12" spans="2:21">
      <c r="M12" s="95"/>
    </row>
    <row r="35" spans="2:6">
      <c r="B35" s="27" t="s">
        <v>153</v>
      </c>
      <c r="C35" s="50" t="s">
        <v>154</v>
      </c>
      <c r="D35" s="50" t="s">
        <v>155</v>
      </c>
      <c r="E35" s="50" t="s">
        <v>156</v>
      </c>
    </row>
    <row r="36" spans="2:6">
      <c r="B36" s="111" t="s">
        <v>157</v>
      </c>
      <c r="C36" s="170">
        <v>0.98368746364540638</v>
      </c>
      <c r="D36" s="170">
        <v>1.2144502070006774E-2</v>
      </c>
      <c r="E36" s="170">
        <v>4.1680342845869306E-3</v>
      </c>
      <c r="F36" s="7"/>
    </row>
    <row r="37" spans="2:6">
      <c r="B37" s="111" t="s">
        <v>158</v>
      </c>
      <c r="C37" s="170">
        <v>0.9995103871373634</v>
      </c>
      <c r="D37" s="170">
        <v>7.6628162697995578E-5</v>
      </c>
      <c r="E37" s="170">
        <v>4.1298469993869471E-4</v>
      </c>
      <c r="F37" s="7"/>
    </row>
    <row r="38" spans="2:6">
      <c r="B38" s="111" t="s">
        <v>159</v>
      </c>
      <c r="C38" s="170">
        <v>0.90531737136391799</v>
      </c>
      <c r="D38" s="170">
        <v>6.4110819750793529E-4</v>
      </c>
      <c r="E38" s="170">
        <v>9.4041520438574097E-2</v>
      </c>
      <c r="F38" s="7"/>
    </row>
    <row r="39" spans="2:6">
      <c r="B39" s="111" t="s">
        <v>160</v>
      </c>
      <c r="C39" s="170">
        <v>0.60830180368063702</v>
      </c>
      <c r="D39" s="170">
        <v>6.8667684384336888E-2</v>
      </c>
      <c r="E39" s="170">
        <v>0.32303051193502613</v>
      </c>
      <c r="F39" s="7"/>
    </row>
    <row r="41" spans="2:6">
      <c r="B41" s="16" t="s">
        <v>75</v>
      </c>
    </row>
  </sheetData>
  <hyperlinks>
    <hyperlink ref="B41" location="Introduction!A1" display="Return to information tab" xr:uid="{2FD088CA-57EC-4622-AA5E-BBBB59A3194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E6F7-4653-4911-825D-04F6793F758F}">
  <sheetPr>
    <tabColor rgb="FF2363AF"/>
    <pageSetUpPr autoPageBreaks="0"/>
  </sheetPr>
  <dimension ref="B5:E12"/>
  <sheetViews>
    <sheetView showGridLines="0" workbookViewId="0"/>
  </sheetViews>
  <sheetFormatPr defaultRowHeight="14.5"/>
  <cols>
    <col min="1" max="1" width="2.453125" customWidth="1"/>
    <col min="2" max="2" width="31.1796875" customWidth="1"/>
    <col min="3" max="3" width="25.453125" customWidth="1"/>
    <col min="4" max="4" width="20.81640625" customWidth="1"/>
    <col min="5" max="5" width="29.453125" customWidth="1"/>
  </cols>
  <sheetData>
    <row r="5" spans="2:5" ht="17.5">
      <c r="B5" s="11" t="s">
        <v>27</v>
      </c>
    </row>
    <row r="7" spans="2:5" ht="15">
      <c r="B7" s="4" t="s">
        <v>28</v>
      </c>
    </row>
    <row r="9" spans="2:5">
      <c r="B9" s="56"/>
      <c r="C9" s="42" t="s">
        <v>190</v>
      </c>
      <c r="D9" s="42" t="s">
        <v>191</v>
      </c>
      <c r="E9" s="42" t="s">
        <v>192</v>
      </c>
    </row>
    <row r="10" spans="2:5" ht="40.5" customHeight="1">
      <c r="B10" s="51" t="s">
        <v>193</v>
      </c>
      <c r="C10" s="65">
        <v>0.49199999999999999</v>
      </c>
      <c r="D10" s="65">
        <v>0.49199999999999999</v>
      </c>
      <c r="E10" s="65">
        <v>0.19400000000000001</v>
      </c>
    </row>
    <row r="12" spans="2:5">
      <c r="B12" s="16" t="s">
        <v>75</v>
      </c>
    </row>
  </sheetData>
  <hyperlinks>
    <hyperlink ref="B12" location="Introduction!A1" display="Return to information tab" xr:uid="{905107CD-CD80-4BB7-AEC3-4E124711DEB9}"/>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2DD6-B733-4282-B0B0-CFF3C5AC98CF}">
  <sheetPr>
    <tabColor rgb="FF2363AF"/>
    <pageSetUpPr autoPageBreaks="0"/>
  </sheetPr>
  <dimension ref="B5:G16"/>
  <sheetViews>
    <sheetView showGridLines="0" workbookViewId="0"/>
  </sheetViews>
  <sheetFormatPr defaultRowHeight="14.5"/>
  <cols>
    <col min="1" max="1" width="2.453125" customWidth="1"/>
    <col min="2" max="2" width="15" customWidth="1"/>
    <col min="3" max="4" width="15.453125" customWidth="1"/>
    <col min="5" max="5" width="16.81640625" customWidth="1"/>
    <col min="6" max="6" width="15.453125" customWidth="1"/>
    <col min="7" max="7" width="14.81640625" customWidth="1"/>
  </cols>
  <sheetData>
    <row r="5" spans="2:7" ht="17.5">
      <c r="B5" s="11" t="s">
        <v>27</v>
      </c>
    </row>
    <row r="7" spans="2:7" ht="15">
      <c r="B7" s="4" t="s">
        <v>194</v>
      </c>
    </row>
    <row r="9" spans="2:7">
      <c r="B9" s="52"/>
      <c r="C9" s="53"/>
    </row>
    <row r="10" spans="2:7" ht="67.5">
      <c r="B10" s="55" t="s">
        <v>195</v>
      </c>
      <c r="C10" s="38" t="s">
        <v>196</v>
      </c>
      <c r="D10" s="38" t="s">
        <v>197</v>
      </c>
      <c r="E10" s="38" t="s">
        <v>198</v>
      </c>
      <c r="F10" s="38" t="s">
        <v>199</v>
      </c>
      <c r="G10" s="38" t="s">
        <v>200</v>
      </c>
    </row>
    <row r="11" spans="2:7">
      <c r="B11" s="296" t="s">
        <v>201</v>
      </c>
      <c r="C11" s="177">
        <v>111</v>
      </c>
      <c r="D11" s="177">
        <v>24</v>
      </c>
      <c r="E11" s="177">
        <v>38</v>
      </c>
      <c r="F11" s="177">
        <v>21</v>
      </c>
      <c r="G11" s="297">
        <v>83</v>
      </c>
    </row>
    <row r="12" spans="2:7">
      <c r="B12" s="296" t="s">
        <v>202</v>
      </c>
      <c r="C12" s="177">
        <v>93</v>
      </c>
      <c r="D12" s="177">
        <v>31</v>
      </c>
      <c r="E12" s="177">
        <v>32</v>
      </c>
      <c r="F12" s="177">
        <v>4</v>
      </c>
      <c r="G12" s="297">
        <v>67</v>
      </c>
    </row>
    <row r="13" spans="2:7">
      <c r="B13" s="296" t="s">
        <v>203</v>
      </c>
      <c r="C13" s="177">
        <v>10</v>
      </c>
      <c r="D13" s="177">
        <v>6</v>
      </c>
      <c r="E13" s="177">
        <v>1</v>
      </c>
      <c r="F13" s="177">
        <v>3</v>
      </c>
      <c r="G13" s="297">
        <v>10</v>
      </c>
    </row>
    <row r="14" spans="2:7">
      <c r="B14" s="132" t="s">
        <v>64</v>
      </c>
      <c r="C14" s="37">
        <f>SUM(C11:C13)</f>
        <v>214</v>
      </c>
      <c r="D14" s="37">
        <f t="shared" ref="D14:F14" si="0">SUM(D11:D13)</f>
        <v>61</v>
      </c>
      <c r="E14" s="37">
        <f t="shared" si="0"/>
        <v>71</v>
      </c>
      <c r="F14" s="37">
        <f t="shared" si="0"/>
        <v>28</v>
      </c>
      <c r="G14" s="37">
        <v>160</v>
      </c>
    </row>
    <row r="16" spans="2:7">
      <c r="B16" s="16" t="s">
        <v>75</v>
      </c>
    </row>
  </sheetData>
  <hyperlinks>
    <hyperlink ref="B16" location="Introduction!A1" display="Return to information tab" xr:uid="{DC2F121D-B3E5-4279-AA8D-EF3E508901C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5F779-F44F-421F-828F-A783861B479E}">
  <sheetPr>
    <tabColor rgb="FF2363AF"/>
    <pageSetUpPr autoPageBreaks="0"/>
  </sheetPr>
  <dimension ref="B5:D13"/>
  <sheetViews>
    <sheetView showGridLines="0" workbookViewId="0"/>
  </sheetViews>
  <sheetFormatPr defaultRowHeight="14.5"/>
  <cols>
    <col min="1" max="1" width="2.453125" customWidth="1"/>
    <col min="2" max="2" width="22" customWidth="1"/>
    <col min="3" max="3" width="16.453125" customWidth="1"/>
    <col min="4" max="4" width="35" customWidth="1"/>
  </cols>
  <sheetData>
    <row r="5" spans="2:4" ht="17.5">
      <c r="B5" s="11" t="s">
        <v>27</v>
      </c>
    </row>
    <row r="7" spans="2:4" ht="15">
      <c r="B7" s="4" t="s">
        <v>776</v>
      </c>
    </row>
    <row r="9" spans="2:4" ht="27">
      <c r="B9" s="55" t="s">
        <v>204</v>
      </c>
      <c r="C9" s="55" t="s">
        <v>205</v>
      </c>
      <c r="D9" s="55" t="s">
        <v>206</v>
      </c>
    </row>
    <row r="10" spans="2:4" ht="27.65" customHeight="1">
      <c r="B10" s="178" t="s">
        <v>207</v>
      </c>
      <c r="C10" s="178" t="s">
        <v>208</v>
      </c>
      <c r="D10" s="178" t="s">
        <v>209</v>
      </c>
    </row>
    <row r="11" spans="2:4" ht="27">
      <c r="B11" s="178" t="s">
        <v>210</v>
      </c>
      <c r="C11" s="178" t="s">
        <v>211</v>
      </c>
      <c r="D11" s="178" t="s">
        <v>212</v>
      </c>
    </row>
    <row r="13" spans="2:4">
      <c r="B13" s="16" t="s">
        <v>75</v>
      </c>
    </row>
  </sheetData>
  <hyperlinks>
    <hyperlink ref="B13" location="Introduction!A1" display="Return to information tab" xr:uid="{A848276C-D279-44FF-9B6E-68A41B53324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E4658-1B68-4B34-AD55-577CD262EC25}">
  <sheetPr>
    <tabColor rgb="FF2363AF"/>
    <pageSetUpPr autoPageBreaks="0"/>
  </sheetPr>
  <dimension ref="B5:M48"/>
  <sheetViews>
    <sheetView showGridLines="0" zoomScaleNormal="100" workbookViewId="0"/>
  </sheetViews>
  <sheetFormatPr defaultColWidth="8.7265625" defaultRowHeight="14.5"/>
  <cols>
    <col min="1" max="1" width="2.453125" customWidth="1"/>
    <col min="2" max="2" width="19.453125" customWidth="1"/>
    <col min="3" max="3" width="29" customWidth="1"/>
    <col min="4" max="4" width="25.453125" customWidth="1"/>
    <col min="5" max="5" width="13.453125" customWidth="1"/>
    <col min="6" max="6" width="14.7265625" customWidth="1"/>
    <col min="7" max="7" width="20.453125" bestFit="1" customWidth="1"/>
    <col min="8" max="8" width="13.54296875" bestFit="1" customWidth="1"/>
    <col min="9" max="9" width="20.453125" bestFit="1" customWidth="1"/>
    <col min="22" max="22" width="14.7265625" customWidth="1"/>
    <col min="23" max="23" width="17.1796875" customWidth="1"/>
    <col min="24" max="24" width="16" customWidth="1"/>
  </cols>
  <sheetData>
    <row r="5" spans="2:2" ht="17.5">
      <c r="B5" s="11" t="s">
        <v>27</v>
      </c>
    </row>
    <row r="7" spans="2:2" ht="15">
      <c r="B7" s="4" t="s">
        <v>30</v>
      </c>
    </row>
    <row r="8" spans="2:2" ht="15">
      <c r="B8" s="4"/>
    </row>
    <row r="9" spans="2:2">
      <c r="B9" s="106" t="s">
        <v>213</v>
      </c>
    </row>
    <row r="10" spans="2:2">
      <c r="B10" s="106" t="s">
        <v>780</v>
      </c>
    </row>
    <row r="11" spans="2:2">
      <c r="B11" s="106" t="s">
        <v>783</v>
      </c>
    </row>
    <row r="25" spans="13:13">
      <c r="M25" s="9"/>
    </row>
    <row r="26" spans="13:13" s="156" customFormat="1">
      <c r="M26" s="9"/>
    </row>
    <row r="27" spans="13:13" s="156" customFormat="1">
      <c r="M27" s="9"/>
    </row>
    <row r="28" spans="13:13" s="156" customFormat="1">
      <c r="M28" s="9"/>
    </row>
    <row r="29" spans="13:13" s="156" customFormat="1">
      <c r="M29" s="9"/>
    </row>
    <row r="33" spans="2:6" s="156" customFormat="1"/>
    <row r="34" spans="2:6">
      <c r="E34" s="5"/>
      <c r="F34" s="5"/>
    </row>
    <row r="35" spans="2:6">
      <c r="B35" s="27" t="s">
        <v>204</v>
      </c>
      <c r="C35" s="50" t="s">
        <v>214</v>
      </c>
      <c r="D35" s="27" t="s">
        <v>215</v>
      </c>
      <c r="E35" s="5"/>
      <c r="F35" s="5"/>
    </row>
    <row r="36" spans="2:6">
      <c r="B36" s="111" t="s">
        <v>216</v>
      </c>
      <c r="C36" s="215">
        <v>24189923</v>
      </c>
      <c r="D36" s="169">
        <f t="shared" ref="D36:D45" si="0">(C36/$C$46)</f>
        <v>0.18925723091473429</v>
      </c>
      <c r="E36" s="5"/>
      <c r="F36" s="5"/>
    </row>
    <row r="37" spans="2:6">
      <c r="B37" s="111" t="s">
        <v>217</v>
      </c>
      <c r="C37" s="215">
        <v>21268705</v>
      </c>
      <c r="D37" s="169">
        <f t="shared" si="0"/>
        <v>0.16640219207983273</v>
      </c>
      <c r="E37" s="5"/>
      <c r="F37" s="5"/>
    </row>
    <row r="38" spans="2:6" ht="14.15" customHeight="1">
      <c r="B38" s="111" t="s">
        <v>218</v>
      </c>
      <c r="C38" s="215">
        <v>14758153</v>
      </c>
      <c r="D38" s="169">
        <f t="shared" si="0"/>
        <v>0.11546490537386078</v>
      </c>
      <c r="E38" s="5"/>
      <c r="F38" s="5"/>
    </row>
    <row r="39" spans="2:6">
      <c r="B39" s="111" t="s">
        <v>219</v>
      </c>
      <c r="C39" s="215">
        <v>8730480</v>
      </c>
      <c r="D39" s="169">
        <f t="shared" si="0"/>
        <v>6.8305569610803196E-2</v>
      </c>
      <c r="E39" s="5"/>
      <c r="F39" s="5"/>
    </row>
    <row r="40" spans="2:6">
      <c r="B40" s="111" t="s">
        <v>220</v>
      </c>
      <c r="C40" s="215">
        <v>6748449</v>
      </c>
      <c r="D40" s="169">
        <f t="shared" si="0"/>
        <v>5.2798546349622839E-2</v>
      </c>
      <c r="E40" s="5"/>
      <c r="F40" s="5"/>
    </row>
    <row r="41" spans="2:6">
      <c r="B41" s="111" t="s">
        <v>221</v>
      </c>
      <c r="C41" s="215">
        <v>6380941</v>
      </c>
      <c r="D41" s="169">
        <f t="shared" si="0"/>
        <v>4.9923235567566518E-2</v>
      </c>
      <c r="E41" s="5"/>
      <c r="F41" s="25"/>
    </row>
    <row r="42" spans="2:6">
      <c r="B42" s="300" t="s">
        <v>777</v>
      </c>
      <c r="C42" s="215">
        <v>6091393</v>
      </c>
      <c r="D42" s="169">
        <f t="shared" si="0"/>
        <v>4.7657868592363685E-2</v>
      </c>
      <c r="E42" s="5"/>
      <c r="F42" s="5"/>
    </row>
    <row r="43" spans="2:6" s="156" customFormat="1">
      <c r="B43" s="300" t="s">
        <v>778</v>
      </c>
      <c r="C43" s="215">
        <v>5745371</v>
      </c>
      <c r="D43" s="169">
        <f t="shared" si="0"/>
        <v>4.4950660076008418E-2</v>
      </c>
      <c r="E43" s="5"/>
      <c r="F43" s="5"/>
    </row>
    <row r="44" spans="2:6" s="156" customFormat="1">
      <c r="B44" s="300" t="s">
        <v>779</v>
      </c>
      <c r="C44" s="215">
        <v>5441194</v>
      </c>
      <c r="D44" s="169">
        <f t="shared" si="0"/>
        <v>4.2570838663267621E-2</v>
      </c>
      <c r="E44" s="5"/>
      <c r="F44" s="5"/>
    </row>
    <row r="45" spans="2:6" s="156" customFormat="1">
      <c r="B45" s="300" t="s">
        <v>173</v>
      </c>
      <c r="C45" s="215">
        <v>28460444</v>
      </c>
      <c r="D45" s="169">
        <f t="shared" si="0"/>
        <v>0.22266895277193993</v>
      </c>
      <c r="E45" s="5"/>
      <c r="F45" s="5"/>
    </row>
    <row r="46" spans="2:6">
      <c r="B46" s="13" t="s">
        <v>64</v>
      </c>
      <c r="C46" s="249">
        <f>SUM(C36:C45)</f>
        <v>127815053</v>
      </c>
      <c r="D46" s="24">
        <f>SUM(D36:D45)</f>
        <v>1</v>
      </c>
    </row>
    <row r="47" spans="2:6">
      <c r="C47" s="7"/>
    </row>
    <row r="48" spans="2:6">
      <c r="B48" s="16" t="s">
        <v>75</v>
      </c>
      <c r="C48" s="7"/>
    </row>
  </sheetData>
  <hyperlinks>
    <hyperlink ref="B48" location="Introduction!A1" display="Return to information tab" xr:uid="{196DD893-487C-44C1-86A9-8C1146098C7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F6E97-7BCE-40D9-9A8D-F2548B8BFFFB}">
  <sheetPr>
    <tabColor rgb="FF2363AF"/>
    <pageSetUpPr autoPageBreaks="0"/>
  </sheetPr>
  <dimension ref="B5:F25"/>
  <sheetViews>
    <sheetView showGridLines="0" workbookViewId="0"/>
  </sheetViews>
  <sheetFormatPr defaultRowHeight="14.5"/>
  <cols>
    <col min="1" max="1" width="2.453125" customWidth="1"/>
    <col min="2" max="2" width="33.26953125" customWidth="1"/>
    <col min="3" max="3" width="21.7265625" customWidth="1"/>
    <col min="4" max="4" width="19.54296875" customWidth="1"/>
    <col min="5" max="5" width="21.54296875" customWidth="1"/>
    <col min="6" max="6" width="10.7265625" bestFit="1" customWidth="1"/>
  </cols>
  <sheetData>
    <row r="5" spans="2:6" ht="17.5">
      <c r="B5" s="11" t="s">
        <v>27</v>
      </c>
    </row>
    <row r="7" spans="2:6" ht="15">
      <c r="B7" s="4" t="s">
        <v>222</v>
      </c>
    </row>
    <row r="9" spans="2:6" ht="23.5" customHeight="1">
      <c r="B9" s="179"/>
      <c r="C9" s="38" t="s">
        <v>223</v>
      </c>
      <c r="D9" s="38" t="s">
        <v>61</v>
      </c>
      <c r="E9" s="38" t="s">
        <v>787</v>
      </c>
    </row>
    <row r="10" spans="2:6">
      <c r="B10" s="34" t="s">
        <v>225</v>
      </c>
      <c r="C10" s="129">
        <v>11270393.51</v>
      </c>
      <c r="D10" s="129">
        <v>1389310.62</v>
      </c>
      <c r="E10" s="129">
        <f>SUM(C10:D10)</f>
        <v>12659704.129999999</v>
      </c>
      <c r="F10" s="25"/>
    </row>
    <row r="11" spans="2:6" ht="27">
      <c r="B11" s="34" t="s">
        <v>226</v>
      </c>
      <c r="C11" s="129">
        <v>9294367.7300000004</v>
      </c>
      <c r="D11" s="129">
        <v>1140494.79</v>
      </c>
      <c r="E11" s="129">
        <f>SUM(C11:D11)</f>
        <v>10434862.52</v>
      </c>
      <c r="F11" s="25"/>
    </row>
    <row r="12" spans="2:6" ht="27">
      <c r="B12" s="34" t="s">
        <v>227</v>
      </c>
      <c r="C12" s="180">
        <f>C11/C10</f>
        <v>0.82467109260677451</v>
      </c>
      <c r="D12" s="180">
        <f>D11/D10</f>
        <v>0.82090698334977097</v>
      </c>
      <c r="E12" s="180">
        <f>E11/E10</f>
        <v>0.82425800894289936</v>
      </c>
      <c r="F12" s="7"/>
    </row>
    <row r="13" spans="2:6" ht="27">
      <c r="B13" s="34" t="s">
        <v>228</v>
      </c>
      <c r="C13" s="129">
        <v>242857428.72999999</v>
      </c>
      <c r="D13" s="129">
        <v>24385682.789999999</v>
      </c>
      <c r="E13" s="129">
        <f>SUM(C13:D13)</f>
        <v>267243111.51999998</v>
      </c>
      <c r="F13" s="25"/>
    </row>
    <row r="14" spans="2:6" ht="27">
      <c r="B14" s="34" t="s">
        <v>229</v>
      </c>
      <c r="C14" s="180">
        <f>C11/C13</f>
        <v>3.8270880897504432E-2</v>
      </c>
      <c r="D14" s="180">
        <f t="shared" ref="C14:D14" si="0">D11/D13</f>
        <v>4.6769032461444565E-2</v>
      </c>
      <c r="E14" s="180">
        <f>E11/E13</f>
        <v>3.904632924175138E-2</v>
      </c>
      <c r="F14" s="7"/>
    </row>
    <row r="15" spans="2:6">
      <c r="B15" s="17"/>
    </row>
    <row r="16" spans="2:6">
      <c r="B16" s="16" t="s">
        <v>75</v>
      </c>
    </row>
    <row r="17" spans="2:2">
      <c r="B17" s="107"/>
    </row>
    <row r="18" spans="2:2">
      <c r="B18" s="19"/>
    </row>
    <row r="19" spans="2:2">
      <c r="B19" s="107"/>
    </row>
    <row r="20" spans="2:2">
      <c r="B20" s="107"/>
    </row>
    <row r="21" spans="2:2">
      <c r="B21" s="107"/>
    </row>
    <row r="22" spans="2:2">
      <c r="B22" s="107"/>
    </row>
    <row r="23" spans="2:2">
      <c r="B23" s="107"/>
    </row>
    <row r="24" spans="2:2">
      <c r="B24" s="107"/>
    </row>
    <row r="25" spans="2:2">
      <c r="B25" s="17"/>
    </row>
  </sheetData>
  <hyperlinks>
    <hyperlink ref="B16" location="Introduction!A1" display="Return to information tab" xr:uid="{8F125D62-D50F-4705-BCE9-99D16E45E1E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E12"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6874-67D0-4BC6-89CE-BB681CB6015F}">
  <sheetPr>
    <tabColor rgb="FF2363AF"/>
    <pageSetUpPr autoPageBreaks="0"/>
  </sheetPr>
  <dimension ref="B5:G16"/>
  <sheetViews>
    <sheetView showGridLines="0" workbookViewId="0"/>
  </sheetViews>
  <sheetFormatPr defaultRowHeight="14.5"/>
  <cols>
    <col min="1" max="1" width="2.453125" customWidth="1"/>
    <col min="2" max="2" width="31.453125" customWidth="1"/>
    <col min="3" max="3" width="19.7265625" customWidth="1"/>
    <col min="4" max="4" width="18.7265625" customWidth="1"/>
    <col min="5" max="5" width="17.7265625" customWidth="1"/>
    <col min="6" max="6" width="17.1796875" customWidth="1"/>
    <col min="7" max="7" width="10.7265625" bestFit="1" customWidth="1"/>
  </cols>
  <sheetData>
    <row r="5" spans="2:7" ht="17.5">
      <c r="B5" s="11" t="s">
        <v>27</v>
      </c>
    </row>
    <row r="7" spans="2:7" ht="15">
      <c r="B7" s="4" t="s">
        <v>32</v>
      </c>
    </row>
    <row r="9" spans="2:7">
      <c r="B9" s="179"/>
      <c r="C9" s="38" t="s">
        <v>201</v>
      </c>
      <c r="D9" s="38" t="s">
        <v>202</v>
      </c>
      <c r="E9" s="38" t="s">
        <v>203</v>
      </c>
      <c r="F9" s="38" t="s">
        <v>224</v>
      </c>
    </row>
    <row r="10" spans="2:7">
      <c r="B10" s="34" t="s">
        <v>230</v>
      </c>
      <c r="C10" s="129">
        <v>233563061</v>
      </c>
      <c r="D10" s="129">
        <v>23245188</v>
      </c>
      <c r="E10" s="129">
        <v>7570404</v>
      </c>
      <c r="F10" s="129">
        <f>SUM(C10:E10)</f>
        <v>264378653</v>
      </c>
      <c r="G10" s="25"/>
    </row>
    <row r="11" spans="2:7">
      <c r="B11" s="34" t="s">
        <v>231</v>
      </c>
      <c r="C11" s="129">
        <v>114909760</v>
      </c>
      <c r="D11" s="129">
        <v>11436634</v>
      </c>
      <c r="E11" s="129">
        <v>1468659</v>
      </c>
      <c r="F11" s="129">
        <f>SUM(C11:E11)</f>
        <v>127815053</v>
      </c>
      <c r="G11" s="25"/>
    </row>
    <row r="12" spans="2:7">
      <c r="B12" s="34" t="s">
        <v>232</v>
      </c>
      <c r="C12" s="129">
        <v>98040902</v>
      </c>
      <c r="D12" s="129">
        <v>9822889</v>
      </c>
      <c r="E12" s="129">
        <v>1448368</v>
      </c>
      <c r="F12" s="129">
        <f>SUM(C12:E12)</f>
        <v>109312159</v>
      </c>
      <c r="G12" s="25"/>
    </row>
    <row r="13" spans="2:7">
      <c r="B13" s="34" t="s">
        <v>233</v>
      </c>
      <c r="C13" s="128">
        <v>111</v>
      </c>
      <c r="D13" s="128">
        <v>93</v>
      </c>
      <c r="E13" s="128">
        <v>10</v>
      </c>
      <c r="F13" s="129">
        <f>SUM(C13:E13)</f>
        <v>214</v>
      </c>
    </row>
    <row r="14" spans="2:7">
      <c r="B14" s="34" t="s">
        <v>234</v>
      </c>
      <c r="C14" s="180">
        <f>C12/C11</f>
        <v>0.85319908422052226</v>
      </c>
      <c r="D14" s="180">
        <f t="shared" ref="D14:F14" si="0">D12/D11</f>
        <v>0.85889685723963882</v>
      </c>
      <c r="E14" s="180">
        <f t="shared" si="0"/>
        <v>0.98618399505943855</v>
      </c>
      <c r="F14" s="180">
        <f t="shared" si="0"/>
        <v>0.85523697275312327</v>
      </c>
      <c r="G14" s="7"/>
    </row>
    <row r="16" spans="2:7">
      <c r="B16" s="16" t="s">
        <v>75</v>
      </c>
    </row>
  </sheetData>
  <hyperlinks>
    <hyperlink ref="B16" location="Introduction!A1" display="Return to information tab" xr:uid="{7E996F41-014F-4E31-B208-D01DC641B78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F4AFF-6F11-4B31-AA71-41B6F6BF3187}">
  <sheetPr>
    <tabColor rgb="FF2363AF"/>
    <pageSetUpPr autoPageBreaks="0"/>
  </sheetPr>
  <dimension ref="B5:M50"/>
  <sheetViews>
    <sheetView showGridLines="0" zoomScaleNormal="100" workbookViewId="0"/>
  </sheetViews>
  <sheetFormatPr defaultColWidth="8.7265625" defaultRowHeight="14.5"/>
  <cols>
    <col min="1" max="1" width="2.453125" customWidth="1"/>
    <col min="2" max="2" width="17" customWidth="1"/>
    <col min="3" max="3" width="26.54296875" customWidth="1"/>
    <col min="4" max="4" width="23.7265625" customWidth="1"/>
    <col min="5" max="5" width="13.453125" customWidth="1"/>
    <col min="6" max="6" width="14.7265625" customWidth="1"/>
    <col min="8" max="8" width="14.54296875" bestFit="1" customWidth="1"/>
    <col min="9" max="9" width="21.453125" customWidth="1"/>
    <col min="22" max="22" width="14.7265625" customWidth="1"/>
    <col min="23" max="23" width="17.1796875" customWidth="1"/>
    <col min="24" max="24" width="16" customWidth="1"/>
  </cols>
  <sheetData>
    <row r="5" spans="2:2" ht="17.5">
      <c r="B5" s="11" t="s">
        <v>27</v>
      </c>
    </row>
    <row r="7" spans="2:2" ht="15">
      <c r="B7" s="4" t="s">
        <v>33</v>
      </c>
    </row>
    <row r="8" spans="2:2" ht="15">
      <c r="B8" s="4"/>
    </row>
    <row r="9" spans="2:2">
      <c r="B9" s="104" t="s">
        <v>749</v>
      </c>
    </row>
    <row r="10" spans="2:2">
      <c r="B10" s="104" t="s">
        <v>235</v>
      </c>
    </row>
    <row r="11" spans="2:2">
      <c r="B11" s="104" t="s">
        <v>236</v>
      </c>
    </row>
    <row r="12" spans="2:2">
      <c r="B12" s="104"/>
    </row>
    <row r="13" spans="2:2">
      <c r="B13" s="104"/>
    </row>
    <row r="29" spans="13:13">
      <c r="M29" s="9"/>
    </row>
    <row r="33" spans="2:6" ht="27.5">
      <c r="B33" s="27" t="s">
        <v>115</v>
      </c>
      <c r="C33" s="50" t="s">
        <v>237</v>
      </c>
      <c r="D33" s="58" t="s">
        <v>238</v>
      </c>
      <c r="F33" s="95"/>
    </row>
    <row r="34" spans="2:6">
      <c r="B34" s="111" t="s">
        <v>119</v>
      </c>
      <c r="C34" s="133">
        <v>500144.99999999994</v>
      </c>
      <c r="D34" s="133">
        <v>185372</v>
      </c>
    </row>
    <row r="35" spans="2:6">
      <c r="B35" s="111" t="s">
        <v>120</v>
      </c>
      <c r="C35" s="133">
        <v>177665</v>
      </c>
      <c r="D35" s="133">
        <v>225240</v>
      </c>
    </row>
    <row r="36" spans="2:6">
      <c r="B36" s="111" t="s">
        <v>121</v>
      </c>
      <c r="C36" s="133">
        <v>254695.99999999997</v>
      </c>
      <c r="D36" s="133">
        <v>145109</v>
      </c>
    </row>
    <row r="37" spans="2:6">
      <c r="B37" s="111" t="s">
        <v>122</v>
      </c>
      <c r="C37" s="133">
        <v>272274</v>
      </c>
      <c r="D37" s="133">
        <v>97365</v>
      </c>
    </row>
    <row r="38" spans="2:6">
      <c r="B38" s="111" t="s">
        <v>123</v>
      </c>
      <c r="C38" s="133">
        <v>172559</v>
      </c>
      <c r="D38" s="133">
        <v>517988</v>
      </c>
    </row>
    <row r="39" spans="2:6">
      <c r="B39" s="111" t="s">
        <v>124</v>
      </c>
      <c r="C39" s="133">
        <v>736570</v>
      </c>
      <c r="D39" s="133">
        <v>209282</v>
      </c>
    </row>
    <row r="40" spans="2:6">
      <c r="B40" s="111" t="s">
        <v>125</v>
      </c>
      <c r="C40" s="133">
        <v>340153</v>
      </c>
      <c r="D40" s="133">
        <v>2399288</v>
      </c>
    </row>
    <row r="41" spans="2:6">
      <c r="B41" s="111" t="s">
        <v>126</v>
      </c>
      <c r="C41" s="133">
        <v>2595654</v>
      </c>
      <c r="D41" s="133">
        <v>2583831</v>
      </c>
    </row>
    <row r="42" spans="2:6">
      <c r="B42" s="111" t="s">
        <v>127</v>
      </c>
      <c r="C42" s="133">
        <v>2775780</v>
      </c>
      <c r="D42" s="133">
        <v>8806286</v>
      </c>
    </row>
    <row r="43" spans="2:6">
      <c r="B43" s="111" t="s">
        <v>128</v>
      </c>
      <c r="C43" s="133">
        <v>8943554</v>
      </c>
      <c r="D43" s="133">
        <v>4874500</v>
      </c>
    </row>
    <row r="44" spans="2:6">
      <c r="B44" s="111" t="s">
        <v>129</v>
      </c>
      <c r="C44" s="133">
        <v>5318103</v>
      </c>
      <c r="D44" s="133">
        <v>2674340</v>
      </c>
    </row>
    <row r="45" spans="2:6">
      <c r="B45" s="111" t="s">
        <v>130</v>
      </c>
      <c r="C45" s="133">
        <v>3277451</v>
      </c>
      <c r="D45" s="133">
        <v>1573814</v>
      </c>
    </row>
    <row r="46" spans="2:6">
      <c r="B46" s="111" t="s">
        <v>131</v>
      </c>
      <c r="C46" s="133">
        <v>2055840</v>
      </c>
      <c r="D46" s="133">
        <v>801167</v>
      </c>
    </row>
    <row r="47" spans="2:6">
      <c r="B47" s="111" t="s">
        <v>132</v>
      </c>
      <c r="C47" s="133">
        <v>1050099</v>
      </c>
      <c r="D47" s="133">
        <v>5036969</v>
      </c>
    </row>
    <row r="48" spans="2:6">
      <c r="B48" s="111" t="s">
        <v>100</v>
      </c>
      <c r="C48" s="133">
        <v>5132099</v>
      </c>
      <c r="D48" s="133">
        <v>794474</v>
      </c>
    </row>
    <row r="50" spans="2:2">
      <c r="B50" s="16" t="s">
        <v>75</v>
      </c>
    </row>
  </sheetData>
  <phoneticPr fontId="32" type="noConversion"/>
  <hyperlinks>
    <hyperlink ref="B50" location="Introduction!A1" display="Return to information tab" xr:uid="{F1D3137A-4FAB-42A0-A696-9C11D6E3B9B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F020E-8290-427C-9A48-77EE5D3CDE1A}">
  <sheetPr>
    <tabColor rgb="FF45286F"/>
    <pageSetUpPr autoPageBreaks="0"/>
  </sheetPr>
  <dimension ref="B5:N21"/>
  <sheetViews>
    <sheetView showGridLines="0" zoomScaleNormal="100" workbookViewId="0"/>
  </sheetViews>
  <sheetFormatPr defaultRowHeight="14.5"/>
  <cols>
    <col min="1" max="1" width="2.453125" customWidth="1"/>
    <col min="2" max="2" width="14.81640625" customWidth="1"/>
    <col min="3" max="12" width="17.54296875" customWidth="1"/>
  </cols>
  <sheetData>
    <row r="5" spans="2:14" ht="17.5">
      <c r="B5" s="11" t="s">
        <v>5</v>
      </c>
    </row>
    <row r="7" spans="2:14" ht="15">
      <c r="B7" s="4" t="s">
        <v>6</v>
      </c>
    </row>
    <row r="8" spans="2:14" ht="15">
      <c r="B8" s="4"/>
    </row>
    <row r="9" spans="2:14" ht="40.5">
      <c r="B9" s="55" t="s">
        <v>643</v>
      </c>
      <c r="C9" s="201" t="s">
        <v>644</v>
      </c>
      <c r="D9" s="201" t="s">
        <v>638</v>
      </c>
      <c r="E9" s="201" t="s">
        <v>645</v>
      </c>
      <c r="F9" s="201" t="s">
        <v>639</v>
      </c>
      <c r="G9" s="201" t="s">
        <v>646</v>
      </c>
      <c r="H9" s="201" t="s">
        <v>640</v>
      </c>
      <c r="I9" s="201" t="s">
        <v>647</v>
      </c>
      <c r="J9" s="201" t="s">
        <v>641</v>
      </c>
      <c r="K9" s="201" t="s">
        <v>648</v>
      </c>
      <c r="L9" s="201" t="s">
        <v>642</v>
      </c>
    </row>
    <row r="10" spans="2:14">
      <c r="B10" s="57" t="s">
        <v>66</v>
      </c>
      <c r="C10" s="44">
        <v>238</v>
      </c>
      <c r="D10" s="41">
        <v>2595.0949200000005</v>
      </c>
      <c r="E10" s="44">
        <v>252</v>
      </c>
      <c r="F10" s="41">
        <v>7409.8953599999977</v>
      </c>
      <c r="G10" s="44">
        <v>58</v>
      </c>
      <c r="H10" s="41">
        <v>976.66800000000023</v>
      </c>
      <c r="I10" s="41">
        <v>1297</v>
      </c>
      <c r="J10" s="41">
        <v>1246.792739999999</v>
      </c>
      <c r="K10" s="149">
        <v>1845</v>
      </c>
      <c r="L10" s="149">
        <v>12228.451019999791</v>
      </c>
      <c r="N10" s="25"/>
    </row>
    <row r="11" spans="2:14">
      <c r="B11" s="57" t="s">
        <v>67</v>
      </c>
      <c r="C11" s="44">
        <v>410</v>
      </c>
      <c r="D11" s="41">
        <v>7891.0656710763142</v>
      </c>
      <c r="E11" s="44">
        <v>88</v>
      </c>
      <c r="F11" s="41">
        <v>275.70365697417293</v>
      </c>
      <c r="G11" s="44">
        <v>55</v>
      </c>
      <c r="H11" s="41">
        <v>148.93022404854787</v>
      </c>
      <c r="I11" s="44">
        <v>137</v>
      </c>
      <c r="J11" s="41">
        <v>607.25045726471603</v>
      </c>
      <c r="K11" s="149">
        <v>690</v>
      </c>
      <c r="L11" s="149">
        <v>8922.9500093637544</v>
      </c>
      <c r="N11" s="25"/>
    </row>
    <row r="12" spans="2:14">
      <c r="B12" s="57" t="s">
        <v>68</v>
      </c>
      <c r="C12" s="44">
        <v>26</v>
      </c>
      <c r="D12" s="41">
        <v>5480.7602000000006</v>
      </c>
      <c r="E12" s="44">
        <v>7</v>
      </c>
      <c r="F12" s="41">
        <v>363.51142000000004</v>
      </c>
      <c r="G12" s="44">
        <v>3</v>
      </c>
      <c r="H12" s="41">
        <v>720.24</v>
      </c>
      <c r="I12" s="44">
        <v>0</v>
      </c>
      <c r="J12" s="41">
        <v>0</v>
      </c>
      <c r="K12" s="149">
        <v>36</v>
      </c>
      <c r="L12" s="149">
        <v>6564.5116200000002</v>
      </c>
      <c r="N12" s="25"/>
    </row>
    <row r="13" spans="2:14">
      <c r="B13" s="57" t="s">
        <v>69</v>
      </c>
      <c r="C13" s="44">
        <v>784</v>
      </c>
      <c r="D13" s="41">
        <v>5111.9432299999953</v>
      </c>
      <c r="E13" s="44">
        <v>15</v>
      </c>
      <c r="F13" s="41">
        <v>41.082649999999994</v>
      </c>
      <c r="G13" s="44">
        <v>80</v>
      </c>
      <c r="H13" s="41">
        <v>486.46791000000013</v>
      </c>
      <c r="I13" s="41">
        <v>22230</v>
      </c>
      <c r="J13" s="41">
        <v>276.21104999999415</v>
      </c>
      <c r="K13" s="149">
        <v>23109</v>
      </c>
      <c r="L13" s="149">
        <v>5915.7048399995401</v>
      </c>
      <c r="N13" s="25"/>
    </row>
    <row r="14" spans="2:14">
      <c r="B14" s="57" t="s">
        <v>70</v>
      </c>
      <c r="C14" s="44">
        <v>369</v>
      </c>
      <c r="D14" s="41">
        <v>700.79078999999967</v>
      </c>
      <c r="E14" s="44">
        <v>38</v>
      </c>
      <c r="F14" s="41">
        <v>78.088399999999979</v>
      </c>
      <c r="G14" s="44">
        <v>17</v>
      </c>
      <c r="H14" s="41">
        <v>23.587999999999994</v>
      </c>
      <c r="I14" s="44">
        <v>8</v>
      </c>
      <c r="J14" s="41">
        <v>11.24315</v>
      </c>
      <c r="K14" s="149">
        <v>432</v>
      </c>
      <c r="L14" s="149">
        <v>813.71033999999963</v>
      </c>
      <c r="N14" s="25"/>
    </row>
    <row r="15" spans="2:14">
      <c r="B15" s="57" t="s">
        <v>71</v>
      </c>
      <c r="C15" s="44">
        <v>43</v>
      </c>
      <c r="D15" s="41">
        <v>21.273330000000001</v>
      </c>
      <c r="E15" s="44">
        <v>147</v>
      </c>
      <c r="F15" s="41">
        <v>618.72716000000003</v>
      </c>
      <c r="G15" s="44">
        <v>30</v>
      </c>
      <c r="H15" s="41">
        <v>76.977000000000032</v>
      </c>
      <c r="I15" s="44">
        <v>89</v>
      </c>
      <c r="J15" s="41">
        <v>6.8565199999999971</v>
      </c>
      <c r="K15" s="149">
        <v>309</v>
      </c>
      <c r="L15" s="149">
        <v>723.83400999999992</v>
      </c>
      <c r="N15" s="25"/>
    </row>
    <row r="16" spans="2:14">
      <c r="B16" s="57" t="s">
        <v>72</v>
      </c>
      <c r="C16" s="44">
        <v>152</v>
      </c>
      <c r="D16" s="41">
        <v>189.01848000000001</v>
      </c>
      <c r="E16" s="44">
        <v>6</v>
      </c>
      <c r="F16" s="41">
        <v>6.7523</v>
      </c>
      <c r="G16" s="44">
        <v>16</v>
      </c>
      <c r="H16" s="41">
        <v>12.198</v>
      </c>
      <c r="I16" s="44">
        <v>0</v>
      </c>
      <c r="J16" s="41">
        <v>0</v>
      </c>
      <c r="K16" s="149">
        <v>174</v>
      </c>
      <c r="L16" s="149">
        <v>207.96877999999998</v>
      </c>
      <c r="N16" s="25"/>
    </row>
    <row r="17" spans="2:14">
      <c r="B17" s="57" t="s">
        <v>73</v>
      </c>
      <c r="C17" s="44">
        <v>0</v>
      </c>
      <c r="D17" s="41">
        <v>0</v>
      </c>
      <c r="E17" s="44">
        <v>7</v>
      </c>
      <c r="F17" s="41">
        <v>12.596</v>
      </c>
      <c r="G17" s="44">
        <v>1</v>
      </c>
      <c r="H17" s="210">
        <v>0.38</v>
      </c>
      <c r="I17" s="44">
        <v>1</v>
      </c>
      <c r="J17" s="41">
        <v>1.2</v>
      </c>
      <c r="K17" s="149">
        <v>9</v>
      </c>
      <c r="L17" s="149">
        <v>14.176</v>
      </c>
      <c r="N17" s="25"/>
    </row>
    <row r="18" spans="2:14">
      <c r="B18" s="57" t="s">
        <v>74</v>
      </c>
      <c r="C18" s="44">
        <v>0</v>
      </c>
      <c r="D18" s="41">
        <v>0</v>
      </c>
      <c r="E18" s="44">
        <v>5</v>
      </c>
      <c r="F18" s="41">
        <v>3.3529999999999998</v>
      </c>
      <c r="G18" s="44">
        <v>0</v>
      </c>
      <c r="H18" s="41">
        <v>0</v>
      </c>
      <c r="I18" s="44">
        <v>0</v>
      </c>
      <c r="J18" s="41">
        <v>0</v>
      </c>
      <c r="K18" s="149">
        <v>5</v>
      </c>
      <c r="L18" s="149">
        <v>3.3529999999999998</v>
      </c>
      <c r="N18" s="25"/>
    </row>
    <row r="19" spans="2:14">
      <c r="B19" s="55" t="s">
        <v>64</v>
      </c>
      <c r="C19" s="103">
        <f>SUM(C10:C18)</f>
        <v>2022</v>
      </c>
      <c r="D19" s="103">
        <f t="shared" ref="D19:L19" si="0">SUM(D10:D18)</f>
        <v>21989.946621076309</v>
      </c>
      <c r="E19" s="103">
        <f t="shared" si="0"/>
        <v>565</v>
      </c>
      <c r="F19" s="103">
        <f t="shared" si="0"/>
        <v>8809.7099469741697</v>
      </c>
      <c r="G19" s="103">
        <f t="shared" si="0"/>
        <v>260</v>
      </c>
      <c r="H19" s="103">
        <f t="shared" si="0"/>
        <v>2445.4491340485483</v>
      </c>
      <c r="I19" s="103">
        <f t="shared" si="0"/>
        <v>23762</v>
      </c>
      <c r="J19" s="103">
        <f t="shared" si="0"/>
        <v>2149.5539172647086</v>
      </c>
      <c r="K19" s="103">
        <f t="shared" si="0"/>
        <v>26609</v>
      </c>
      <c r="L19" s="103">
        <f t="shared" si="0"/>
        <v>35394.659619363083</v>
      </c>
    </row>
    <row r="20" spans="2:14" ht="18.649999999999999" customHeight="1"/>
    <row r="21" spans="2:14">
      <c r="B21" s="16" t="s">
        <v>75</v>
      </c>
    </row>
  </sheetData>
  <hyperlinks>
    <hyperlink ref="B21" location="Introduction!A1" display="Return to information tab" xr:uid="{F697BAEF-DE9C-45B2-86CB-15A48DAB5F5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C43-822D-4F2B-8D5E-43281BC22B0F}">
  <sheetPr>
    <tabColor rgb="FF2363AF"/>
    <pageSetUpPr autoPageBreaks="0"/>
  </sheetPr>
  <dimension ref="B5:F20"/>
  <sheetViews>
    <sheetView showGridLines="0" workbookViewId="0"/>
  </sheetViews>
  <sheetFormatPr defaultRowHeight="14.5"/>
  <cols>
    <col min="1" max="1" width="2.453125" customWidth="1"/>
    <col min="2" max="2" width="25.1796875" customWidth="1"/>
    <col min="3" max="3" width="19.1796875" customWidth="1"/>
    <col min="4" max="4" width="17.453125" customWidth="1"/>
    <col min="5" max="5" width="17.54296875" customWidth="1"/>
    <col min="6" max="6" width="20.1796875" customWidth="1"/>
  </cols>
  <sheetData>
    <row r="5" spans="2:6" ht="17.5">
      <c r="B5" s="11" t="s">
        <v>27</v>
      </c>
    </row>
    <row r="7" spans="2:6" ht="15">
      <c r="B7" s="4" t="s">
        <v>34</v>
      </c>
    </row>
    <row r="9" spans="2:6">
      <c r="B9" s="56"/>
      <c r="C9" s="38" t="s">
        <v>201</v>
      </c>
      <c r="D9" s="38" t="s">
        <v>202</v>
      </c>
      <c r="E9" s="38" t="s">
        <v>203</v>
      </c>
      <c r="F9" s="38" t="s">
        <v>224</v>
      </c>
    </row>
    <row r="10" spans="2:6">
      <c r="B10" s="34" t="s">
        <v>239</v>
      </c>
      <c r="C10" s="136">
        <v>703309922</v>
      </c>
      <c r="D10" s="136">
        <v>72207252</v>
      </c>
      <c r="E10" s="136">
        <v>1030783</v>
      </c>
      <c r="F10" s="136">
        <v>776547957</v>
      </c>
    </row>
    <row r="11" spans="2:6">
      <c r="B11" s="34" t="s">
        <v>240</v>
      </c>
      <c r="C11" s="136">
        <v>42088145</v>
      </c>
      <c r="D11" s="136">
        <v>1912034</v>
      </c>
      <c r="E11" s="136">
        <v>0</v>
      </c>
      <c r="F11" s="136">
        <v>44000179</v>
      </c>
    </row>
    <row r="12" spans="2:6">
      <c r="B12" s="69" t="s">
        <v>64</v>
      </c>
      <c r="C12" s="298">
        <v>745398067</v>
      </c>
      <c r="D12" s="298">
        <v>74119286</v>
      </c>
      <c r="E12" s="298">
        <v>1030783</v>
      </c>
      <c r="F12" s="298">
        <v>820548136</v>
      </c>
    </row>
    <row r="13" spans="2:6">
      <c r="B13" s="17"/>
    </row>
    <row r="14" spans="2:6">
      <c r="B14" s="16" t="s">
        <v>75</v>
      </c>
    </row>
    <row r="15" spans="2:6">
      <c r="B15" s="107"/>
    </row>
    <row r="16" spans="2:6">
      <c r="B16" s="17"/>
    </row>
    <row r="17" spans="2:2">
      <c r="B17" s="17"/>
    </row>
    <row r="18" spans="2:2">
      <c r="B18" s="17"/>
    </row>
    <row r="19" spans="2:2">
      <c r="B19" s="107"/>
    </row>
    <row r="20" spans="2:2">
      <c r="B20" s="17"/>
    </row>
  </sheetData>
  <hyperlinks>
    <hyperlink ref="B14" location="Introduction!A1" display="Return to information tab" xr:uid="{A979410F-1F13-4F0C-928F-162C9F4D241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2482A-956D-4C64-8712-B7A9AEA5D7C9}">
  <sheetPr>
    <tabColor rgb="FF2363AF"/>
    <pageSetUpPr autoPageBreaks="0"/>
  </sheetPr>
  <dimension ref="B5:M49"/>
  <sheetViews>
    <sheetView showGridLines="0" zoomScaleNormal="100" workbookViewId="0"/>
  </sheetViews>
  <sheetFormatPr defaultColWidth="8.7265625" defaultRowHeight="14.5"/>
  <cols>
    <col min="1" max="1" width="2.453125" customWidth="1"/>
    <col min="2" max="2" width="17" customWidth="1"/>
    <col min="3" max="3" width="19.453125" customWidth="1"/>
    <col min="4" max="4" width="23.1796875" customWidth="1"/>
    <col min="5" max="5" width="13.453125" customWidth="1"/>
    <col min="6" max="6" width="14.7265625" customWidth="1"/>
    <col min="10" max="10" width="17.54296875" customWidth="1"/>
    <col min="11" max="11" width="21.26953125" customWidth="1"/>
    <col min="12" max="12" width="14.54296875" customWidth="1"/>
    <col min="22" max="22" width="14.7265625" customWidth="1"/>
    <col min="23" max="23" width="17.1796875" customWidth="1"/>
    <col min="24" max="24" width="16" customWidth="1"/>
  </cols>
  <sheetData>
    <row r="5" spans="2:9" ht="17.5">
      <c r="B5" s="11" t="s">
        <v>27</v>
      </c>
    </row>
    <row r="7" spans="2:9" ht="15">
      <c r="B7" s="4" t="s">
        <v>241</v>
      </c>
    </row>
    <row r="8" spans="2:9" ht="15">
      <c r="B8" s="4"/>
    </row>
    <row r="9" spans="2:9">
      <c r="B9" s="104" t="s">
        <v>242</v>
      </c>
    </row>
    <row r="10" spans="2:9">
      <c r="B10" s="104" t="s">
        <v>243</v>
      </c>
    </row>
    <row r="16" spans="2:9">
      <c r="I16" s="21"/>
    </row>
    <row r="23" spans="13:13">
      <c r="M23" s="9"/>
    </row>
    <row r="33" spans="2:12" ht="27.5">
      <c r="B33" s="27" t="s">
        <v>115</v>
      </c>
      <c r="C33" s="50" t="s">
        <v>244</v>
      </c>
      <c r="D33" s="58" t="s">
        <v>245</v>
      </c>
      <c r="F33" s="95"/>
    </row>
    <row r="34" spans="2:12" ht="14.15" customHeight="1">
      <c r="B34" s="111" t="s">
        <v>120</v>
      </c>
      <c r="C34" s="224">
        <v>18948878</v>
      </c>
      <c r="D34" s="224">
        <v>9858363.2829977628</v>
      </c>
      <c r="L34" s="97"/>
    </row>
    <row r="35" spans="2:12">
      <c r="B35" s="111" t="s">
        <v>121</v>
      </c>
      <c r="C35" s="224">
        <v>21337205</v>
      </c>
      <c r="D35" s="224">
        <v>8764387.1739714984</v>
      </c>
      <c r="L35" s="97"/>
    </row>
    <row r="36" spans="2:12">
      <c r="B36" s="111" t="s">
        <v>122</v>
      </c>
      <c r="C36" s="224">
        <v>24969364</v>
      </c>
      <c r="D36" s="224">
        <v>9780209.6242227629</v>
      </c>
      <c r="L36" s="97"/>
    </row>
    <row r="37" spans="2:12">
      <c r="B37" s="111" t="s">
        <v>123</v>
      </c>
      <c r="C37" s="224">
        <v>34404733</v>
      </c>
      <c r="D37" s="224">
        <v>3272393.1248384598</v>
      </c>
      <c r="L37" s="97"/>
    </row>
    <row r="38" spans="2:12">
      <c r="B38" s="111" t="s">
        <v>124</v>
      </c>
      <c r="C38" s="224">
        <v>44773499</v>
      </c>
      <c r="D38" s="224">
        <v>4142454.7531319088</v>
      </c>
      <c r="L38" s="97"/>
    </row>
    <row r="39" spans="2:12">
      <c r="B39" s="111" t="s">
        <v>125</v>
      </c>
      <c r="C39" s="224">
        <v>60757250</v>
      </c>
      <c r="D39" s="224">
        <v>1101529.2125178485</v>
      </c>
      <c r="L39" s="97"/>
    </row>
    <row r="40" spans="2:12">
      <c r="B40" s="111" t="s">
        <v>126</v>
      </c>
      <c r="C40" s="224">
        <v>71276525</v>
      </c>
      <c r="D40" s="224">
        <v>642872.78060046188</v>
      </c>
      <c r="L40" s="97"/>
    </row>
    <row r="41" spans="2:12">
      <c r="B41" s="111" t="s">
        <v>127</v>
      </c>
      <c r="C41" s="224">
        <v>84384727</v>
      </c>
      <c r="D41" s="224">
        <v>54971.099481163998</v>
      </c>
      <c r="L41" s="97"/>
    </row>
    <row r="42" spans="2:12">
      <c r="B42" s="111" t="s">
        <v>128</v>
      </c>
      <c r="C42" s="224">
        <v>90214078</v>
      </c>
      <c r="D42" s="224">
        <v>10370999.128210854</v>
      </c>
      <c r="L42" s="97"/>
    </row>
    <row r="43" spans="2:12">
      <c r="B43" s="111" t="s">
        <v>129</v>
      </c>
      <c r="C43" s="224">
        <v>103220879</v>
      </c>
      <c r="D43" s="224">
        <v>13340354.649188241</v>
      </c>
      <c r="L43" s="97"/>
    </row>
    <row r="44" spans="2:12">
      <c r="B44" s="111" t="s">
        <v>130</v>
      </c>
      <c r="C44" s="224">
        <v>107643960</v>
      </c>
      <c r="D44" s="224">
        <v>17934690.427784838</v>
      </c>
      <c r="L44" s="97"/>
    </row>
    <row r="45" spans="2:12">
      <c r="B45" s="111" t="s">
        <v>131</v>
      </c>
      <c r="C45" s="224">
        <v>115942339</v>
      </c>
      <c r="D45" s="224">
        <v>13557874.579745797</v>
      </c>
      <c r="L45" s="97"/>
    </row>
    <row r="46" spans="2:12">
      <c r="B46" s="111" t="s">
        <v>132</v>
      </c>
      <c r="C46" s="224">
        <v>105263447</v>
      </c>
      <c r="D46" s="224">
        <v>9469118.4215784222</v>
      </c>
      <c r="L46" s="97"/>
    </row>
    <row r="47" spans="2:12">
      <c r="B47" s="111" t="s">
        <v>100</v>
      </c>
      <c r="C47" s="224">
        <v>109312159</v>
      </c>
      <c r="D47" s="224">
        <v>16012448.405511811</v>
      </c>
      <c r="L47" s="97"/>
    </row>
    <row r="49" spans="2:5">
      <c r="B49" s="16" t="s">
        <v>75</v>
      </c>
      <c r="E49" s="99"/>
    </row>
  </sheetData>
  <phoneticPr fontId="32" type="noConversion"/>
  <hyperlinks>
    <hyperlink ref="B49" location="Introduction!A1" display="Return to information tab" xr:uid="{B2C0F4E3-1189-4FB1-82D7-43966AC230C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230D7-283D-4E44-9E95-5306931A6888}">
  <sheetPr>
    <tabColor rgb="FF2363AF"/>
    <pageSetUpPr autoPageBreaks="0"/>
  </sheetPr>
  <dimension ref="B5:N26"/>
  <sheetViews>
    <sheetView showGridLines="0" workbookViewId="0"/>
  </sheetViews>
  <sheetFormatPr defaultRowHeight="14.5"/>
  <cols>
    <col min="1" max="1" width="2.453125" customWidth="1"/>
    <col min="2" max="2" width="52.81640625" customWidth="1"/>
    <col min="3" max="3" width="16.81640625" customWidth="1"/>
    <col min="4" max="13" width="16" bestFit="1" customWidth="1"/>
    <col min="14" max="14" width="20.453125" customWidth="1"/>
  </cols>
  <sheetData>
    <row r="5" spans="2:14" ht="17.5">
      <c r="B5" s="11" t="s">
        <v>27</v>
      </c>
    </row>
    <row r="7" spans="2:14" ht="15">
      <c r="B7" s="4" t="s">
        <v>36</v>
      </c>
    </row>
    <row r="9" spans="2:14" ht="14.15" customHeight="1"/>
    <row r="10" spans="2:14">
      <c r="B10" s="113"/>
      <c r="C10" s="38" t="s">
        <v>122</v>
      </c>
      <c r="D10" s="38" t="s">
        <v>123</v>
      </c>
      <c r="E10" s="38" t="s">
        <v>124</v>
      </c>
      <c r="F10" s="38" t="s">
        <v>125</v>
      </c>
      <c r="G10" s="38" t="s">
        <v>126</v>
      </c>
      <c r="H10" s="38" t="s">
        <v>127</v>
      </c>
      <c r="I10" s="38" t="s">
        <v>128</v>
      </c>
      <c r="J10" s="38" t="s">
        <v>129</v>
      </c>
      <c r="K10" s="38" t="s">
        <v>130</v>
      </c>
      <c r="L10" s="38" t="s">
        <v>131</v>
      </c>
      <c r="M10" s="38" t="s">
        <v>132</v>
      </c>
      <c r="N10" s="38" t="s">
        <v>100</v>
      </c>
    </row>
    <row r="11" spans="2:14" ht="18" customHeight="1">
      <c r="B11" s="34" t="s">
        <v>246</v>
      </c>
      <c r="C11" s="252">
        <v>358308373</v>
      </c>
      <c r="D11" s="252">
        <v>123116772</v>
      </c>
      <c r="E11" s="252">
        <v>164420029</v>
      </c>
      <c r="F11" s="252">
        <v>42372844</v>
      </c>
      <c r="G11" s="252">
        <v>24714120</v>
      </c>
      <c r="H11" s="252">
        <v>0</v>
      </c>
      <c r="I11" s="252">
        <v>459957270</v>
      </c>
      <c r="J11" s="252">
        <v>604116946</v>
      </c>
      <c r="K11" s="252">
        <v>841941647</v>
      </c>
      <c r="L11" s="252">
        <v>654596272</v>
      </c>
      <c r="M11" s="253">
        <v>465872811</v>
      </c>
      <c r="N11" s="311">
        <v>813432379</v>
      </c>
    </row>
    <row r="12" spans="2:14" ht="18" customHeight="1">
      <c r="B12" s="34" t="s">
        <v>247</v>
      </c>
      <c r="C12" s="181">
        <v>24969364</v>
      </c>
      <c r="D12" s="181">
        <v>34404733</v>
      </c>
      <c r="E12" s="181">
        <v>44773499</v>
      </c>
      <c r="F12" s="181">
        <v>60757250</v>
      </c>
      <c r="G12" s="181">
        <v>71276525</v>
      </c>
      <c r="H12" s="181">
        <v>84384727</v>
      </c>
      <c r="I12" s="181">
        <v>90214078</v>
      </c>
      <c r="J12" s="181">
        <v>103220879</v>
      </c>
      <c r="K12" s="129">
        <v>107643960</v>
      </c>
      <c r="L12" s="129">
        <v>115942339</v>
      </c>
      <c r="M12" s="129">
        <v>105263447</v>
      </c>
      <c r="N12" s="123">
        <v>109312159</v>
      </c>
    </row>
    <row r="13" spans="2:14" ht="18" customHeight="1">
      <c r="B13" s="34" t="s">
        <v>248</v>
      </c>
      <c r="C13" s="182">
        <v>14.35</v>
      </c>
      <c r="D13" s="182">
        <v>3.58</v>
      </c>
      <c r="E13" s="182">
        <v>3.67</v>
      </c>
      <c r="F13" s="182">
        <v>0.7</v>
      </c>
      <c r="G13" s="182">
        <v>0.35</v>
      </c>
      <c r="H13" s="182">
        <v>0</v>
      </c>
      <c r="I13" s="182">
        <v>5.0999999999999996</v>
      </c>
      <c r="J13" s="182">
        <v>5.85</v>
      </c>
      <c r="K13" s="182">
        <v>7.82</v>
      </c>
      <c r="L13" s="182">
        <v>5.65</v>
      </c>
      <c r="M13" s="182">
        <v>4.42</v>
      </c>
      <c r="N13" s="144">
        <v>7.44</v>
      </c>
    </row>
    <row r="14" spans="2:14" ht="18" customHeight="1">
      <c r="B14" s="34" t="s">
        <v>249</v>
      </c>
      <c r="C14" s="182">
        <v>51.34</v>
      </c>
      <c r="D14" s="182">
        <v>42.27</v>
      </c>
      <c r="E14" s="182">
        <v>44.38</v>
      </c>
      <c r="F14" s="182">
        <v>42.72</v>
      </c>
      <c r="G14" s="182">
        <v>43.65</v>
      </c>
      <c r="H14" s="182">
        <v>44.33</v>
      </c>
      <c r="I14" s="182">
        <v>49.87</v>
      </c>
      <c r="J14" s="182">
        <v>51.432662289380424</v>
      </c>
      <c r="K14" s="182">
        <v>55.04</v>
      </c>
      <c r="L14" s="182">
        <v>54.43</v>
      </c>
      <c r="M14" s="182">
        <v>54.47</v>
      </c>
      <c r="N14" s="144">
        <v>58.24</v>
      </c>
    </row>
    <row r="15" spans="2:14" ht="18" customHeight="1">
      <c r="B15" s="34" t="s">
        <v>250</v>
      </c>
      <c r="C15" s="177">
        <v>1.07</v>
      </c>
      <c r="D15" s="177">
        <v>1.1200000000000001</v>
      </c>
      <c r="E15" s="177">
        <v>1.27</v>
      </c>
      <c r="F15" s="177">
        <v>1.27</v>
      </c>
      <c r="G15" s="177">
        <v>1.28</v>
      </c>
      <c r="H15" s="177">
        <v>1.31</v>
      </c>
      <c r="I15" s="177">
        <v>1.32</v>
      </c>
      <c r="J15" s="177">
        <v>1.34</v>
      </c>
      <c r="K15" s="128">
        <v>1.34</v>
      </c>
      <c r="L15" s="128">
        <v>1.35</v>
      </c>
      <c r="M15" s="130">
        <v>1.3591249054158001</v>
      </c>
      <c r="N15" s="124">
        <v>1.3475876104600599</v>
      </c>
    </row>
    <row r="16" spans="2:14" ht="18" customHeight="1">
      <c r="B16" s="34" t="s">
        <v>251</v>
      </c>
      <c r="C16" s="182">
        <v>54.93</v>
      </c>
      <c r="D16" s="182">
        <v>47.34</v>
      </c>
      <c r="E16" s="182">
        <v>56.36</v>
      </c>
      <c r="F16" s="182">
        <v>54.25</v>
      </c>
      <c r="G16" s="182">
        <v>55.87</v>
      </c>
      <c r="H16" s="182">
        <v>58.07</v>
      </c>
      <c r="I16" s="182">
        <v>65.83</v>
      </c>
      <c r="J16" s="182">
        <v>68.92</v>
      </c>
      <c r="K16" s="182">
        <v>73.75</v>
      </c>
      <c r="L16" s="182">
        <v>73.48</v>
      </c>
      <c r="M16" s="182">
        <v>74.03</v>
      </c>
      <c r="N16" s="144">
        <v>78.48</v>
      </c>
    </row>
    <row r="17" spans="2:14" ht="18" customHeight="1">
      <c r="B17" s="34" t="s">
        <v>252</v>
      </c>
      <c r="C17" s="183">
        <f>C12*C14</f>
        <v>1281927147.76</v>
      </c>
      <c r="D17" s="183">
        <f t="shared" ref="D17:L17" si="0">D12*D14</f>
        <v>1454288063.9100001</v>
      </c>
      <c r="E17" s="183">
        <f t="shared" si="0"/>
        <v>1987047885.6200001</v>
      </c>
      <c r="F17" s="183">
        <f t="shared" si="0"/>
        <v>2595549720</v>
      </c>
      <c r="G17" s="183">
        <f t="shared" si="0"/>
        <v>3111220316.25</v>
      </c>
      <c r="H17" s="183">
        <f t="shared" si="0"/>
        <v>3740774947.9099998</v>
      </c>
      <c r="I17" s="183">
        <f t="shared" si="0"/>
        <v>4498976069.8599997</v>
      </c>
      <c r="J17" s="183">
        <f t="shared" si="0"/>
        <v>5308924610.8199997</v>
      </c>
      <c r="K17" s="183">
        <f t="shared" si="0"/>
        <v>5924723558.3999996</v>
      </c>
      <c r="L17" s="183">
        <f t="shared" si="0"/>
        <v>6310741511.7699995</v>
      </c>
      <c r="M17" s="183">
        <f>M12*M14</f>
        <v>5733699958.0900002</v>
      </c>
      <c r="N17" s="145">
        <f>N12*N14</f>
        <v>6366340140.1599998</v>
      </c>
    </row>
    <row r="19" spans="2:14">
      <c r="C19" s="20"/>
      <c r="D19" s="20"/>
      <c r="E19" s="20"/>
      <c r="F19" s="20"/>
      <c r="G19" s="20"/>
      <c r="H19" s="20"/>
      <c r="I19" s="20"/>
      <c r="J19" s="20"/>
      <c r="K19" s="20"/>
      <c r="L19" s="20"/>
      <c r="M19" s="20"/>
      <c r="N19" s="20"/>
    </row>
    <row r="20" spans="2:14">
      <c r="B20" s="16" t="s">
        <v>75</v>
      </c>
    </row>
    <row r="21" spans="2:14">
      <c r="D21" s="78"/>
      <c r="E21" s="78"/>
      <c r="F21" s="78"/>
      <c r="G21" s="78"/>
      <c r="H21" s="78"/>
      <c r="I21" s="78"/>
      <c r="J21" s="78"/>
      <c r="K21" s="78"/>
      <c r="L21" s="78"/>
      <c r="M21" s="78"/>
    </row>
    <row r="22" spans="2:14">
      <c r="C22" s="25"/>
      <c r="D22" s="25"/>
      <c r="E22" s="25"/>
      <c r="F22" s="25"/>
      <c r="G22" s="25"/>
      <c r="H22" s="25"/>
      <c r="I22" s="25"/>
      <c r="J22" s="25"/>
      <c r="K22" s="25"/>
      <c r="L22" s="25"/>
      <c r="M22" s="25"/>
    </row>
    <row r="26" spans="2:14">
      <c r="C26" s="21"/>
    </row>
  </sheetData>
  <phoneticPr fontId="32" type="noConversion"/>
  <hyperlinks>
    <hyperlink ref="B20" location="Introduction!A1" display="Return to information tab" xr:uid="{835691DA-251C-487F-B058-18EE3E52E57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2E6D-53AA-4D5D-8102-6D147BF9445B}">
  <sheetPr>
    <tabColor rgb="FF2363AF"/>
    <pageSetUpPr autoPageBreaks="0"/>
  </sheetPr>
  <dimension ref="B5:M53"/>
  <sheetViews>
    <sheetView showGridLines="0" zoomScaleNormal="100" workbookViewId="0"/>
  </sheetViews>
  <sheetFormatPr defaultColWidth="8.7265625" defaultRowHeight="14.5"/>
  <cols>
    <col min="1" max="1" width="2.453125" customWidth="1"/>
    <col min="2" max="2" width="17" customWidth="1"/>
    <col min="3" max="3" width="23.1796875" customWidth="1"/>
    <col min="4" max="4" width="27.54296875" customWidth="1"/>
    <col min="5" max="5" width="13.453125" customWidth="1"/>
    <col min="6" max="6" width="14.7265625" customWidth="1"/>
    <col min="7" max="7" width="30.81640625" bestFit="1" customWidth="1"/>
    <col min="8" max="9" width="14" bestFit="1" customWidth="1"/>
    <col min="10" max="10" width="31.7265625" bestFit="1" customWidth="1"/>
    <col min="11" max="11" width="13.7265625" bestFit="1" customWidth="1"/>
    <col min="12" max="12" width="13.453125" bestFit="1" customWidth="1"/>
    <col min="13" max="13" width="14.453125" bestFit="1" customWidth="1"/>
    <col min="22" max="22" width="14.7265625" customWidth="1"/>
    <col min="23" max="23" width="17.1796875" customWidth="1"/>
    <col min="24" max="24" width="16" customWidth="1"/>
  </cols>
  <sheetData>
    <row r="5" spans="2:2" ht="17.5">
      <c r="B5" s="11" t="s">
        <v>27</v>
      </c>
    </row>
    <row r="7" spans="2:2" ht="15">
      <c r="B7" s="4" t="s">
        <v>37</v>
      </c>
    </row>
    <row r="8" spans="2:2" ht="15">
      <c r="B8" s="4"/>
    </row>
    <row r="9" spans="2:2">
      <c r="B9" s="106" t="s">
        <v>253</v>
      </c>
    </row>
    <row r="10" spans="2:2">
      <c r="B10" s="106" t="s">
        <v>750</v>
      </c>
    </row>
    <row r="11" spans="2:2">
      <c r="B11" s="17"/>
    </row>
    <row r="12" spans="2:2">
      <c r="B12" s="17" t="s">
        <v>254</v>
      </c>
    </row>
    <row r="29" spans="2:13">
      <c r="M29" s="9"/>
    </row>
    <row r="31" spans="2:13">
      <c r="B31" s="27" t="s">
        <v>255</v>
      </c>
      <c r="C31" s="50" t="s">
        <v>256</v>
      </c>
    </row>
    <row r="32" spans="2:13">
      <c r="B32" s="59" t="s">
        <v>257</v>
      </c>
      <c r="C32" s="60">
        <v>250439567.06</v>
      </c>
      <c r="M32" s="20"/>
    </row>
    <row r="33" spans="2:13">
      <c r="B33" s="59" t="s">
        <v>258</v>
      </c>
      <c r="C33" s="60">
        <v>406609993.92000002</v>
      </c>
      <c r="M33" s="20"/>
    </row>
    <row r="34" spans="2:13">
      <c r="B34" s="59" t="s">
        <v>259</v>
      </c>
      <c r="C34" s="60">
        <v>491227122</v>
      </c>
      <c r="M34" s="20"/>
    </row>
    <row r="35" spans="2:13">
      <c r="B35" s="59" t="s">
        <v>260</v>
      </c>
      <c r="C35" s="60">
        <v>582768945.17999995</v>
      </c>
      <c r="M35" s="20"/>
    </row>
    <row r="36" spans="2:13">
      <c r="B36" s="59" t="s">
        <v>261</v>
      </c>
      <c r="C36" s="60">
        <v>720111589.12</v>
      </c>
      <c r="M36" s="20"/>
    </row>
    <row r="37" spans="2:13" ht="14.15" customHeight="1">
      <c r="B37" s="59" t="s">
        <v>119</v>
      </c>
      <c r="C37" s="60">
        <v>871914465.45000005</v>
      </c>
      <c r="M37" s="20"/>
    </row>
    <row r="38" spans="2:13">
      <c r="B38" s="59" t="s">
        <v>120</v>
      </c>
      <c r="C38" s="60">
        <v>1030250496.8599999</v>
      </c>
      <c r="M38" s="20"/>
    </row>
    <row r="39" spans="2:13">
      <c r="B39" s="59" t="s">
        <v>121</v>
      </c>
      <c r="C39" s="60">
        <v>1117216053.8</v>
      </c>
      <c r="M39" s="20"/>
    </row>
    <row r="40" spans="2:13">
      <c r="B40" s="59" t="s">
        <v>122</v>
      </c>
      <c r="C40" s="60">
        <v>1281927147.76</v>
      </c>
      <c r="M40" s="20"/>
    </row>
    <row r="41" spans="2:13">
      <c r="B41" s="59" t="s">
        <v>123</v>
      </c>
      <c r="C41" s="60">
        <v>1454288063.9100001</v>
      </c>
      <c r="M41" s="20"/>
    </row>
    <row r="42" spans="2:13">
      <c r="B42" s="59" t="s">
        <v>124</v>
      </c>
      <c r="C42" s="60">
        <v>1987047885.6200001</v>
      </c>
      <c r="M42" s="20"/>
    </row>
    <row r="43" spans="2:13">
      <c r="B43" s="59" t="s">
        <v>125</v>
      </c>
      <c r="C43" s="60">
        <v>2595549720</v>
      </c>
      <c r="M43" s="20"/>
    </row>
    <row r="44" spans="2:13">
      <c r="B44" s="59" t="s">
        <v>126</v>
      </c>
      <c r="C44" s="60">
        <v>3111220316.25</v>
      </c>
      <c r="M44" s="20"/>
    </row>
    <row r="45" spans="2:13">
      <c r="B45" s="59" t="s">
        <v>127</v>
      </c>
      <c r="C45" s="60">
        <v>3740774947.9099998</v>
      </c>
      <c r="M45" s="20"/>
    </row>
    <row r="46" spans="2:13">
      <c r="B46" s="59" t="s">
        <v>128</v>
      </c>
      <c r="C46" s="60">
        <v>4498976069.8599997</v>
      </c>
      <c r="M46" s="20"/>
    </row>
    <row r="47" spans="2:13">
      <c r="B47" s="59" t="s">
        <v>129</v>
      </c>
      <c r="C47" s="60">
        <v>5308924610.8199997</v>
      </c>
      <c r="M47" s="20"/>
    </row>
    <row r="48" spans="2:13">
      <c r="B48" s="59" t="s">
        <v>130</v>
      </c>
      <c r="C48" s="60">
        <v>5924723558.3999996</v>
      </c>
      <c r="M48" s="20"/>
    </row>
    <row r="49" spans="2:13">
      <c r="B49" s="59" t="s">
        <v>131</v>
      </c>
      <c r="C49" s="60">
        <v>6310741511.7699995</v>
      </c>
      <c r="M49" s="20"/>
    </row>
    <row r="50" spans="2:13">
      <c r="B50" s="59" t="s">
        <v>132</v>
      </c>
      <c r="C50" s="60">
        <v>5733699958.0900002</v>
      </c>
      <c r="M50" s="20"/>
    </row>
    <row r="51" spans="2:13">
      <c r="B51" s="59" t="s">
        <v>100</v>
      </c>
      <c r="C51" s="60">
        <v>6366340140.1599998</v>
      </c>
      <c r="M51" s="20"/>
    </row>
    <row r="53" spans="2:13">
      <c r="B53" s="16" t="s">
        <v>75</v>
      </c>
    </row>
  </sheetData>
  <phoneticPr fontId="32" type="noConversion"/>
  <hyperlinks>
    <hyperlink ref="B53" location="Introduction!A1" display="Return to information tab" xr:uid="{F6B22C02-925B-4A52-8C45-0E1C7EFCBEC3}"/>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7D2D-805A-4512-9906-C648DF5417C1}">
  <sheetPr>
    <tabColor rgb="FF2363AF"/>
    <pageSetUpPr autoPageBreaks="0"/>
  </sheetPr>
  <dimension ref="B5:Q44"/>
  <sheetViews>
    <sheetView showGridLines="0" zoomScaleNormal="100" workbookViewId="0"/>
  </sheetViews>
  <sheetFormatPr defaultColWidth="8.7265625" defaultRowHeight="14.5"/>
  <cols>
    <col min="1" max="1" width="2.453125" customWidth="1"/>
    <col min="2" max="2" width="25.1796875" customWidth="1"/>
    <col min="3" max="16" width="12.54296875" customWidth="1"/>
    <col min="17" max="17" width="12.26953125" customWidth="1"/>
    <col min="22" max="22" width="14.7265625" customWidth="1"/>
    <col min="23" max="23" width="17.1796875" customWidth="1"/>
    <col min="24" max="24" width="16" customWidth="1"/>
  </cols>
  <sheetData>
    <row r="5" spans="2:2" ht="17.5">
      <c r="B5" s="11" t="s">
        <v>27</v>
      </c>
    </row>
    <row r="7" spans="2:2" ht="15">
      <c r="B7" s="4" t="s">
        <v>262</v>
      </c>
    </row>
    <row r="8" spans="2:2" ht="15">
      <c r="B8" s="4"/>
    </row>
    <row r="9" spans="2:2">
      <c r="B9" s="104" t="s">
        <v>751</v>
      </c>
    </row>
    <row r="10" spans="2:2">
      <c r="B10" s="104" t="s">
        <v>263</v>
      </c>
    </row>
    <row r="11" spans="2:2">
      <c r="B11" s="104" t="s">
        <v>752</v>
      </c>
    </row>
    <row r="12" spans="2:2">
      <c r="B12" s="104" t="s">
        <v>753</v>
      </c>
    </row>
    <row r="13" spans="2:2">
      <c r="B13" s="280"/>
    </row>
    <row r="14" spans="2:2">
      <c r="B14" s="19"/>
    </row>
    <row r="25" spans="13:13">
      <c r="M25" s="9"/>
    </row>
    <row r="33" spans="2:17" ht="24.65" customHeight="1"/>
    <row r="34" spans="2:17">
      <c r="B34" s="61" t="s">
        <v>264</v>
      </c>
      <c r="C34" s="87" t="s">
        <v>119</v>
      </c>
      <c r="D34" s="87" t="s">
        <v>120</v>
      </c>
      <c r="E34" s="87" t="s">
        <v>121</v>
      </c>
      <c r="F34" s="87" t="s">
        <v>122</v>
      </c>
      <c r="G34" s="87" t="s">
        <v>123</v>
      </c>
      <c r="H34" s="87" t="s">
        <v>124</v>
      </c>
      <c r="I34" s="87" t="s">
        <v>125</v>
      </c>
      <c r="J34" s="87" t="s">
        <v>126</v>
      </c>
      <c r="K34" s="87" t="s">
        <v>127</v>
      </c>
      <c r="L34" s="87" t="s">
        <v>128</v>
      </c>
      <c r="M34" s="87" t="s">
        <v>129</v>
      </c>
      <c r="N34" s="87" t="s">
        <v>130</v>
      </c>
      <c r="O34" s="87" t="s">
        <v>131</v>
      </c>
      <c r="P34" s="87" t="s">
        <v>132</v>
      </c>
      <c r="Q34" s="87" t="s">
        <v>100</v>
      </c>
    </row>
    <row r="35" spans="2:17">
      <c r="B35" s="133" t="s">
        <v>67</v>
      </c>
      <c r="C35" s="125">
        <v>52.95</v>
      </c>
      <c r="D35" s="125">
        <v>54.37</v>
      </c>
      <c r="E35" s="125">
        <v>56.341241561242754</v>
      </c>
      <c r="F35" s="125">
        <v>51.187638782705982</v>
      </c>
      <c r="G35" s="125">
        <v>44.384164973471172</v>
      </c>
      <c r="H35" s="125">
        <v>61.042208698619149</v>
      </c>
      <c r="I35" s="125">
        <v>51.308080230226963</v>
      </c>
      <c r="J35" s="125">
        <v>51.163278216363096</v>
      </c>
      <c r="K35" s="125">
        <v>51.749354488850699</v>
      </c>
      <c r="L35" s="125">
        <v>61.29142165867578</v>
      </c>
      <c r="M35" s="125">
        <v>68.929244561036057</v>
      </c>
      <c r="N35" s="125">
        <v>72.52249353938204</v>
      </c>
      <c r="O35" s="125">
        <v>72.396837374567667</v>
      </c>
      <c r="P35" s="125">
        <v>72.305146935608178</v>
      </c>
      <c r="Q35" s="125">
        <v>75.867521444643515</v>
      </c>
    </row>
    <row r="36" spans="2:17">
      <c r="B36" s="133" t="s">
        <v>71</v>
      </c>
      <c r="C36" s="125">
        <v>52.95</v>
      </c>
      <c r="D36" s="125">
        <v>54.37</v>
      </c>
      <c r="E36" s="125">
        <v>52.449751476914244</v>
      </c>
      <c r="F36" s="125">
        <v>51.344975473133523</v>
      </c>
      <c r="G36" s="125">
        <v>42.314232329600308</v>
      </c>
      <c r="H36" s="125">
        <v>44.477856504218387</v>
      </c>
      <c r="I36" s="125">
        <v>42.819548719082</v>
      </c>
      <c r="J36" s="125">
        <v>43.821041608927487</v>
      </c>
      <c r="K36" s="125">
        <v>44.5548355559934</v>
      </c>
      <c r="L36" s="125">
        <v>50.140166154910382</v>
      </c>
      <c r="M36" s="125">
        <v>51.97744931281207</v>
      </c>
      <c r="N36" s="125">
        <v>55.58736755425992</v>
      </c>
      <c r="O36" s="125">
        <v>55.069244854229296</v>
      </c>
      <c r="P36" s="125">
        <v>55.136596756236742</v>
      </c>
      <c r="Q36" s="125">
        <v>58.877047938852328</v>
      </c>
    </row>
    <row r="37" spans="2:17">
      <c r="B37" s="133" t="s">
        <v>112</v>
      </c>
      <c r="C37" s="125">
        <v>52.95</v>
      </c>
      <c r="D37" s="125">
        <v>54.37</v>
      </c>
      <c r="E37" s="125">
        <v>52.259499800959276</v>
      </c>
      <c r="F37" s="125">
        <v>51.34</v>
      </c>
      <c r="G37" s="125">
        <v>42.246077688651368</v>
      </c>
      <c r="H37" s="125">
        <v>44.2704400469406</v>
      </c>
      <c r="I37" s="125">
        <v>42.281469091327331</v>
      </c>
      <c r="J37" s="125">
        <v>43.101568165517683</v>
      </c>
      <c r="K37" s="125">
        <v>43.814339796629262</v>
      </c>
      <c r="L37" s="125">
        <v>49.310022673869064</v>
      </c>
      <c r="M37" s="125">
        <v>50.648528816172679</v>
      </c>
      <c r="N37" s="125">
        <v>54.124217300686524</v>
      </c>
      <c r="O37" s="125">
        <v>53.568810016189012</v>
      </c>
      <c r="P37" s="125">
        <v>53.528051043865823</v>
      </c>
      <c r="Q37" s="125">
        <v>57.061642209157199</v>
      </c>
    </row>
    <row r="38" spans="2:17">
      <c r="B38" s="133" t="s">
        <v>68</v>
      </c>
      <c r="C38" s="125">
        <v>52.95</v>
      </c>
      <c r="D38" s="125">
        <v>54.37</v>
      </c>
      <c r="E38" s="125">
        <v>68.051929601575722</v>
      </c>
      <c r="F38" s="125">
        <v>77.136196806283678</v>
      </c>
      <c r="G38" s="125">
        <v>68.924317351316958</v>
      </c>
      <c r="H38" s="125">
        <v>78.989103028952627</v>
      </c>
      <c r="I38" s="125">
        <v>78.57380786706068</v>
      </c>
      <c r="J38" s="125">
        <v>81.560519347400287</v>
      </c>
      <c r="K38" s="125">
        <v>83.601205760232844</v>
      </c>
      <c r="L38" s="125">
        <v>94.463610830026198</v>
      </c>
      <c r="M38" s="125">
        <v>97.238519701359792</v>
      </c>
      <c r="N38" s="125">
        <v>103.8640687945275</v>
      </c>
      <c r="O38" s="125">
        <v>102.94123992117473</v>
      </c>
      <c r="P38" s="125">
        <v>102.88548271996162</v>
      </c>
      <c r="Q38" s="125">
        <v>110.44970943515901</v>
      </c>
    </row>
    <row r="39" spans="2:17">
      <c r="B39" s="133" t="s">
        <v>66</v>
      </c>
      <c r="C39" s="125">
        <v>52.95</v>
      </c>
      <c r="D39" s="125">
        <v>54.37</v>
      </c>
      <c r="E39" s="125">
        <v>52.367397272496937</v>
      </c>
      <c r="F39" s="125">
        <v>51.370227200766372</v>
      </c>
      <c r="G39" s="125">
        <v>42.332235026702428</v>
      </c>
      <c r="H39" s="125">
        <v>44.522937480803243</v>
      </c>
      <c r="I39" s="125">
        <v>42.917420034586094</v>
      </c>
      <c r="J39" s="125">
        <v>43.7851212074629</v>
      </c>
      <c r="K39" s="125">
        <v>44.457572945217429</v>
      </c>
      <c r="L39" s="125">
        <v>49.811530098718045</v>
      </c>
      <c r="M39" s="125">
        <v>50.972394457157279</v>
      </c>
      <c r="N39" s="125">
        <v>54.517102813284041</v>
      </c>
      <c r="O39" s="125">
        <v>53.994541165817701</v>
      </c>
      <c r="P39" s="125">
        <v>54.109369211698869</v>
      </c>
      <c r="Q39" s="125">
        <v>57.765734842476384</v>
      </c>
    </row>
    <row r="40" spans="2:17">
      <c r="B40" s="133" t="s">
        <v>72</v>
      </c>
      <c r="C40" s="125">
        <v>52.95</v>
      </c>
      <c r="D40" s="125">
        <v>54.37</v>
      </c>
      <c r="E40" s="125">
        <v>52.36</v>
      </c>
      <c r="F40" s="125">
        <v>51.34</v>
      </c>
      <c r="G40" s="125">
        <v>42.260773487956996</v>
      </c>
      <c r="H40" s="125">
        <v>43.591508716190795</v>
      </c>
      <c r="I40" s="125">
        <v>40.741357252250864</v>
      </c>
      <c r="J40" s="125">
        <v>39.679198071484635</v>
      </c>
      <c r="K40" s="125">
        <v>39.605846276249878</v>
      </c>
      <c r="L40" s="125">
        <v>43.808136098628275</v>
      </c>
      <c r="M40" s="125">
        <v>42.084687109125404</v>
      </c>
      <c r="N40" s="125">
        <v>44.476497300784715</v>
      </c>
      <c r="O40" s="125">
        <v>44.074068323460253</v>
      </c>
      <c r="P40" s="125">
        <v>44.374036072037754</v>
      </c>
      <c r="Q40" s="125">
        <v>46.767251448435687</v>
      </c>
    </row>
    <row r="41" spans="2:17">
      <c r="B41" s="133" t="s">
        <v>69</v>
      </c>
      <c r="C41" s="125">
        <v>52.95</v>
      </c>
      <c r="D41" s="125">
        <v>54.37</v>
      </c>
      <c r="E41" s="125">
        <v>56.214433499881039</v>
      </c>
      <c r="F41" s="125">
        <v>57.172519083969469</v>
      </c>
      <c r="G41" s="125">
        <v>56.160568834290295</v>
      </c>
      <c r="H41" s="125">
        <v>70.242930257819239</v>
      </c>
      <c r="I41" s="125">
        <v>80.289485396806455</v>
      </c>
      <c r="J41" s="125">
        <v>74.070573337758375</v>
      </c>
      <c r="K41" s="125">
        <v>68.135177986507969</v>
      </c>
      <c r="L41" s="125">
        <v>74.211859309502174</v>
      </c>
      <c r="M41" s="125">
        <v>75.138059385312062</v>
      </c>
      <c r="N41" s="125">
        <v>80.219472679037253</v>
      </c>
      <c r="O41" s="125">
        <v>79.403063599455592</v>
      </c>
      <c r="P41" s="125">
        <v>79.454419616690501</v>
      </c>
      <c r="Q41" s="125">
        <v>85.036328945399717</v>
      </c>
    </row>
    <row r="42" spans="2:17">
      <c r="B42" s="309" t="s">
        <v>265</v>
      </c>
      <c r="C42" s="310">
        <v>52.95</v>
      </c>
      <c r="D42" s="310">
        <v>54.37</v>
      </c>
      <c r="E42" s="310">
        <v>54.651190406663467</v>
      </c>
      <c r="F42" s="310">
        <v>55.027222263510765</v>
      </c>
      <c r="G42" s="310">
        <v>47.28081545582215</v>
      </c>
      <c r="H42" s="310">
        <v>56.145059023805658</v>
      </c>
      <c r="I42" s="310">
        <v>54.127356146917982</v>
      </c>
      <c r="J42" s="310">
        <v>55.824606817179372</v>
      </c>
      <c r="K42" s="310">
        <v>58.031911848469633</v>
      </c>
      <c r="L42" s="310">
        <v>65.87646332520778</v>
      </c>
      <c r="M42" s="310">
        <v>68.827476466614158</v>
      </c>
      <c r="N42" s="310">
        <v>73.719520324647803</v>
      </c>
      <c r="O42" s="310">
        <v>73.515790273685596</v>
      </c>
      <c r="P42" s="310">
        <v>74.031533597998774</v>
      </c>
      <c r="Q42" s="310">
        <v>78.483502433193877</v>
      </c>
    </row>
    <row r="43" spans="2:17">
      <c r="L43" s="20"/>
    </row>
    <row r="44" spans="2:17">
      <c r="B44" s="16" t="s">
        <v>75</v>
      </c>
    </row>
  </sheetData>
  <phoneticPr fontId="32" type="noConversion"/>
  <hyperlinks>
    <hyperlink ref="B44" location="Introduction!A1" display="Return to information tab" xr:uid="{33126E92-D691-420F-B10A-FD504F6F8A8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3D42E-026C-409C-B8A0-420A44FD221F}">
  <sheetPr>
    <tabColor rgb="FF2363AF"/>
    <pageSetUpPr autoPageBreaks="0"/>
  </sheetPr>
  <dimension ref="B5:F14"/>
  <sheetViews>
    <sheetView showGridLines="0" workbookViewId="0"/>
  </sheetViews>
  <sheetFormatPr defaultRowHeight="14.5"/>
  <cols>
    <col min="1" max="1" width="2.453125" customWidth="1"/>
    <col min="2" max="2" width="22.54296875" customWidth="1"/>
    <col min="3" max="6" width="19.54296875" customWidth="1"/>
  </cols>
  <sheetData>
    <row r="5" spans="2:6" ht="17.5">
      <c r="B5" s="11" t="s">
        <v>27</v>
      </c>
    </row>
    <row r="7" spans="2:6" ht="15">
      <c r="B7" s="4" t="s">
        <v>39</v>
      </c>
    </row>
    <row r="9" spans="2:6">
      <c r="B9" s="62"/>
      <c r="C9" s="38" t="s">
        <v>201</v>
      </c>
      <c r="D9" s="38" t="s">
        <v>202</v>
      </c>
      <c r="E9" s="38" t="s">
        <v>203</v>
      </c>
      <c r="F9" s="38" t="s">
        <v>224</v>
      </c>
    </row>
    <row r="10" spans="2:6">
      <c r="B10" s="34" t="s">
        <v>266</v>
      </c>
      <c r="C10" s="137">
        <v>696865275</v>
      </c>
      <c r="D10" s="137">
        <v>71545569</v>
      </c>
      <c r="E10" s="137">
        <v>1021344</v>
      </c>
      <c r="F10" s="137">
        <f>SUM(C10:E10)</f>
        <v>769432188</v>
      </c>
    </row>
    <row r="11" spans="2:6">
      <c r="B11" s="34" t="s">
        <v>267</v>
      </c>
      <c r="C11" s="137">
        <v>42088153</v>
      </c>
      <c r="D11" s="137">
        <v>1912038</v>
      </c>
      <c r="E11" s="137">
        <v>0</v>
      </c>
      <c r="F11" s="137">
        <f>SUM(C11:E11)</f>
        <v>44000191</v>
      </c>
    </row>
    <row r="12" spans="2:6">
      <c r="B12" s="284" t="s">
        <v>64</v>
      </c>
      <c r="C12" s="298">
        <f>SUM(C10:C11)</f>
        <v>738953428</v>
      </c>
      <c r="D12" s="298">
        <f>SUM(D10:D11)</f>
        <v>73457607</v>
      </c>
      <c r="E12" s="298">
        <f>SUM(E10:E11)</f>
        <v>1021344</v>
      </c>
      <c r="F12" s="298">
        <f>SUM(F10:F11)</f>
        <v>813432379</v>
      </c>
    </row>
    <row r="14" spans="2:6">
      <c r="B14" s="16" t="s">
        <v>75</v>
      </c>
    </row>
  </sheetData>
  <hyperlinks>
    <hyperlink ref="B14" location="Introduction!A1" display="Return to information tab" xr:uid="{8943569E-01C5-4627-9D25-61E0F95DFBB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E4050-452F-44C2-AEE1-219605F3083D}">
  <sheetPr>
    <tabColor rgb="FF2363AF"/>
    <pageSetUpPr autoPageBreaks="0"/>
  </sheetPr>
  <dimension ref="B5:M52"/>
  <sheetViews>
    <sheetView showGridLines="0" zoomScaleNormal="100" workbookViewId="0"/>
  </sheetViews>
  <sheetFormatPr defaultColWidth="8.7265625" defaultRowHeight="14.5"/>
  <cols>
    <col min="1" max="1" width="2.453125" customWidth="1"/>
    <col min="2" max="2" width="11.54296875" customWidth="1"/>
    <col min="3" max="3" width="29.54296875" customWidth="1"/>
    <col min="4" max="4" width="20.7265625" customWidth="1"/>
    <col min="5" max="5" width="13.453125" customWidth="1"/>
    <col min="6" max="6" width="14.7265625" customWidth="1"/>
    <col min="22" max="22" width="14.7265625" customWidth="1"/>
    <col min="23" max="23" width="17.1796875" customWidth="1"/>
    <col min="24" max="24" width="16" customWidth="1"/>
  </cols>
  <sheetData>
    <row r="5" spans="2:2" ht="17.5">
      <c r="B5" s="11" t="s">
        <v>27</v>
      </c>
    </row>
    <row r="7" spans="2:2" ht="15">
      <c r="B7" s="4" t="s">
        <v>40</v>
      </c>
    </row>
    <row r="8" spans="2:2" ht="15">
      <c r="B8" s="4"/>
    </row>
    <row r="9" spans="2:2">
      <c r="B9" s="106" t="s">
        <v>754</v>
      </c>
    </row>
    <row r="10" spans="2:2">
      <c r="B10" s="106" t="s">
        <v>784</v>
      </c>
    </row>
    <row r="11" spans="2:2">
      <c r="B11" s="106" t="s">
        <v>785</v>
      </c>
    </row>
    <row r="27" spans="2:13">
      <c r="M27" s="9"/>
    </row>
    <row r="30" spans="2:13">
      <c r="B30" s="27" t="s">
        <v>115</v>
      </c>
      <c r="C30" s="50" t="s">
        <v>268</v>
      </c>
    </row>
    <row r="31" spans="2:13">
      <c r="B31" s="111" t="s">
        <v>257</v>
      </c>
      <c r="C31" s="252">
        <v>90519054</v>
      </c>
      <c r="F31" s="78"/>
    </row>
    <row r="32" spans="2:13">
      <c r="B32" s="251" t="s">
        <v>258</v>
      </c>
      <c r="C32" s="252">
        <v>174955257</v>
      </c>
      <c r="F32" s="78"/>
    </row>
    <row r="33" spans="2:6">
      <c r="B33" s="251" t="s">
        <v>259</v>
      </c>
      <c r="C33" s="252">
        <v>153838306</v>
      </c>
      <c r="F33" s="78"/>
    </row>
    <row r="34" spans="2:6">
      <c r="B34" s="251" t="s">
        <v>260</v>
      </c>
      <c r="C34" s="252">
        <v>139654394</v>
      </c>
      <c r="F34" s="78"/>
    </row>
    <row r="35" spans="2:6" ht="14.5" customHeight="1">
      <c r="B35" s="251" t="s">
        <v>261</v>
      </c>
      <c r="C35" s="252">
        <v>234179269</v>
      </c>
      <c r="F35" s="78"/>
    </row>
    <row r="36" spans="2:6">
      <c r="B36" s="251" t="s">
        <v>119</v>
      </c>
      <c r="C36" s="252">
        <v>307180739</v>
      </c>
      <c r="F36" s="78"/>
    </row>
    <row r="37" spans="2:6">
      <c r="B37" s="251" t="s">
        <v>120</v>
      </c>
      <c r="C37" s="252">
        <v>352651576</v>
      </c>
      <c r="F37" s="78"/>
    </row>
    <row r="38" spans="2:6">
      <c r="B38" s="251" t="s">
        <v>121</v>
      </c>
      <c r="C38" s="252">
        <v>323306752</v>
      </c>
      <c r="F38" s="78"/>
    </row>
    <row r="39" spans="2:6">
      <c r="B39" s="251" t="s">
        <v>122</v>
      </c>
      <c r="C39" s="252">
        <v>358308373</v>
      </c>
      <c r="F39" s="78"/>
    </row>
    <row r="40" spans="2:6">
      <c r="B40" s="251" t="s">
        <v>123</v>
      </c>
      <c r="C40" s="252">
        <v>123116772</v>
      </c>
      <c r="F40" s="78"/>
    </row>
    <row r="41" spans="2:6">
      <c r="B41" s="251" t="s">
        <v>124</v>
      </c>
      <c r="C41" s="252">
        <v>164420029</v>
      </c>
      <c r="F41" s="78"/>
    </row>
    <row r="42" spans="2:6">
      <c r="B42" s="251" t="s">
        <v>125</v>
      </c>
      <c r="C42" s="252">
        <v>42372844</v>
      </c>
      <c r="F42" s="78"/>
    </row>
    <row r="43" spans="2:6">
      <c r="B43" s="251" t="s">
        <v>126</v>
      </c>
      <c r="C43" s="252">
        <v>24714120</v>
      </c>
      <c r="F43" s="78"/>
    </row>
    <row r="44" spans="2:6">
      <c r="B44" s="251" t="s">
        <v>127</v>
      </c>
      <c r="C44" s="252">
        <v>0</v>
      </c>
      <c r="F44" s="78"/>
    </row>
    <row r="45" spans="2:6">
      <c r="B45" s="251" t="s">
        <v>128</v>
      </c>
      <c r="C45" s="252">
        <v>459957270</v>
      </c>
      <c r="F45" s="78"/>
    </row>
    <row r="46" spans="2:6">
      <c r="B46" s="251" t="s">
        <v>129</v>
      </c>
      <c r="C46" s="252">
        <v>604116946</v>
      </c>
      <c r="F46" s="78"/>
    </row>
    <row r="47" spans="2:6">
      <c r="B47" s="251" t="s">
        <v>130</v>
      </c>
      <c r="C47" s="252">
        <v>841941647</v>
      </c>
      <c r="F47" s="78"/>
    </row>
    <row r="48" spans="2:6">
      <c r="B48" s="251" t="s">
        <v>131</v>
      </c>
      <c r="C48" s="252">
        <v>654596272</v>
      </c>
      <c r="F48" s="78"/>
    </row>
    <row r="49" spans="2:6">
      <c r="B49" s="251" t="s">
        <v>132</v>
      </c>
      <c r="C49" s="253">
        <v>465872811</v>
      </c>
      <c r="F49" s="78"/>
    </row>
    <row r="50" spans="2:6">
      <c r="B50" s="111" t="s">
        <v>100</v>
      </c>
      <c r="C50" s="252">
        <v>813432379</v>
      </c>
      <c r="F50" s="78"/>
    </row>
    <row r="52" spans="2:6">
      <c r="B52" s="16" t="s">
        <v>75</v>
      </c>
    </row>
  </sheetData>
  <phoneticPr fontId="32" type="noConversion"/>
  <hyperlinks>
    <hyperlink ref="B52" location="Introduction!A1" display="Return to information tab" xr:uid="{3966730B-4F04-4C8E-8435-2D7C5E966D7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68AE-9C1C-48F3-B004-DAF371B44C3E}">
  <sheetPr>
    <tabColor rgb="FF2363AF"/>
    <pageSetUpPr autoPageBreaks="0"/>
  </sheetPr>
  <dimension ref="B5:G63"/>
  <sheetViews>
    <sheetView zoomScaleNormal="100" workbookViewId="0"/>
  </sheetViews>
  <sheetFormatPr defaultColWidth="8.7265625" defaultRowHeight="14.5"/>
  <cols>
    <col min="1" max="1" width="2.453125" style="80" customWidth="1"/>
    <col min="2" max="2" width="22" style="80" customWidth="1"/>
    <col min="3" max="6" width="31.54296875" style="80" customWidth="1"/>
    <col min="7" max="7" width="27" style="80" bestFit="1" customWidth="1"/>
    <col min="8" max="9" width="8.7265625" style="80"/>
    <col min="10" max="10" width="7.453125" style="80" bestFit="1" customWidth="1"/>
    <col min="11" max="11" width="13.453125" style="80" bestFit="1" customWidth="1"/>
    <col min="12" max="12" width="6.54296875" style="80" bestFit="1" customWidth="1"/>
    <col min="13" max="13" width="15.81640625" style="80" bestFit="1" customWidth="1"/>
    <col min="14" max="16384" width="8.7265625" style="80"/>
  </cols>
  <sheetData>
    <row r="5" spans="2:2" ht="17.5">
      <c r="B5" s="11" t="s">
        <v>27</v>
      </c>
    </row>
    <row r="7" spans="2:2" ht="15">
      <c r="B7" s="81" t="s">
        <v>269</v>
      </c>
    </row>
    <row r="8" spans="2:2" ht="15">
      <c r="B8" s="81"/>
    </row>
    <row r="9" spans="2:2">
      <c r="B9" s="142" t="s">
        <v>270</v>
      </c>
    </row>
    <row r="10" spans="2:2">
      <c r="B10" s="142" t="s">
        <v>755</v>
      </c>
    </row>
    <row r="11" spans="2:2">
      <c r="B11" s="142" t="s">
        <v>756</v>
      </c>
    </row>
    <row r="35" spans="2:7">
      <c r="B35" s="299" t="s">
        <v>695</v>
      </c>
    </row>
    <row r="37" spans="2:7">
      <c r="B37" s="91" t="s">
        <v>271</v>
      </c>
    </row>
    <row r="39" spans="2:7">
      <c r="B39" s="83" t="s">
        <v>115</v>
      </c>
      <c r="C39" s="50" t="s">
        <v>272</v>
      </c>
      <c r="D39" s="50" t="s">
        <v>273</v>
      </c>
      <c r="E39" s="50" t="s">
        <v>274</v>
      </c>
      <c r="F39" s="50" t="s">
        <v>275</v>
      </c>
      <c r="G39" s="79" t="s">
        <v>276</v>
      </c>
    </row>
    <row r="40" spans="2:7">
      <c r="B40" s="126" t="s">
        <v>127</v>
      </c>
      <c r="C40" s="126">
        <v>2</v>
      </c>
      <c r="D40" s="126">
        <v>4</v>
      </c>
      <c r="E40" s="126">
        <v>1</v>
      </c>
      <c r="F40" s="126">
        <v>0</v>
      </c>
      <c r="G40" s="184">
        <v>7</v>
      </c>
    </row>
    <row r="41" spans="2:7">
      <c r="B41" s="126" t="s">
        <v>128</v>
      </c>
      <c r="C41" s="126">
        <v>1</v>
      </c>
      <c r="D41" s="126">
        <v>2</v>
      </c>
      <c r="E41" s="126">
        <v>0</v>
      </c>
      <c r="F41" s="126">
        <v>1</v>
      </c>
      <c r="G41" s="184">
        <v>4</v>
      </c>
    </row>
    <row r="42" spans="2:7">
      <c r="B42" s="126" t="s">
        <v>129</v>
      </c>
      <c r="C42" s="126">
        <v>3</v>
      </c>
      <c r="D42" s="126">
        <v>1</v>
      </c>
      <c r="E42" s="126">
        <v>0</v>
      </c>
      <c r="F42" s="126">
        <v>0</v>
      </c>
      <c r="G42" s="184">
        <v>4</v>
      </c>
    </row>
    <row r="43" spans="2:7">
      <c r="B43" s="126" t="s">
        <v>130</v>
      </c>
      <c r="C43" s="126">
        <v>2</v>
      </c>
      <c r="D43" s="126">
        <v>0</v>
      </c>
      <c r="E43" s="126">
        <v>1</v>
      </c>
      <c r="F43" s="126">
        <v>1</v>
      </c>
      <c r="G43" s="184">
        <v>4</v>
      </c>
    </row>
    <row r="44" spans="2:7">
      <c r="B44" s="126" t="s">
        <v>131</v>
      </c>
      <c r="C44" s="126">
        <v>3</v>
      </c>
      <c r="D44" s="126">
        <v>0</v>
      </c>
      <c r="E44" s="126">
        <v>1</v>
      </c>
      <c r="F44" s="126">
        <v>0</v>
      </c>
      <c r="G44" s="184">
        <v>4</v>
      </c>
    </row>
    <row r="45" spans="2:7">
      <c r="B45" s="126" t="s">
        <v>132</v>
      </c>
      <c r="C45" s="126">
        <v>3</v>
      </c>
      <c r="D45" s="126">
        <v>1</v>
      </c>
      <c r="E45" s="126">
        <v>0</v>
      </c>
      <c r="F45" s="126">
        <v>0</v>
      </c>
      <c r="G45" s="184">
        <v>4</v>
      </c>
    </row>
    <row r="46" spans="2:7">
      <c r="B46" s="126" t="s">
        <v>100</v>
      </c>
      <c r="C46" s="126">
        <v>2</v>
      </c>
      <c r="D46" s="126">
        <v>1</v>
      </c>
      <c r="E46" s="126">
        <v>1</v>
      </c>
      <c r="F46" s="126">
        <v>0</v>
      </c>
      <c r="G46" s="184">
        <v>4</v>
      </c>
    </row>
    <row r="47" spans="2:7">
      <c r="B47" s="82" t="s">
        <v>64</v>
      </c>
      <c r="C47" s="27">
        <f>SUM(C40:C46)</f>
        <v>16</v>
      </c>
      <c r="D47" s="27">
        <f>SUM(D40:D46)</f>
        <v>9</v>
      </c>
      <c r="E47" s="27">
        <f>SUM(E40:E46)</f>
        <v>4</v>
      </c>
      <c r="F47" s="27">
        <f>SUM(F40:F46)</f>
        <v>2</v>
      </c>
      <c r="G47" s="27">
        <f>SUM(G40:G46)</f>
        <v>31</v>
      </c>
    </row>
    <row r="49" spans="2:7">
      <c r="B49" s="91" t="s">
        <v>277</v>
      </c>
    </row>
    <row r="50" spans="2:7">
      <c r="G50" s="116"/>
    </row>
    <row r="51" spans="2:7">
      <c r="B51" s="83" t="s">
        <v>115</v>
      </c>
      <c r="C51" s="50" t="s">
        <v>272</v>
      </c>
      <c r="D51" s="50" t="s">
        <v>273</v>
      </c>
      <c r="E51" s="50" t="s">
        <v>274</v>
      </c>
      <c r="F51" s="50" t="s">
        <v>275</v>
      </c>
      <c r="G51" s="50" t="s">
        <v>278</v>
      </c>
    </row>
    <row r="52" spans="2:7">
      <c r="B52" s="126" t="s">
        <v>127</v>
      </c>
      <c r="C52" s="254">
        <f t="shared" ref="C52:F57" si="0">C40/$G40</f>
        <v>0.2857142857142857</v>
      </c>
      <c r="D52" s="254">
        <f t="shared" si="0"/>
        <v>0.5714285714285714</v>
      </c>
      <c r="E52" s="254">
        <f t="shared" si="0"/>
        <v>0.14285714285714285</v>
      </c>
      <c r="F52" s="254">
        <f t="shared" si="0"/>
        <v>0</v>
      </c>
      <c r="G52" s="255">
        <f t="shared" ref="G52:G58" si="1">(F40+E40)/G40</f>
        <v>0.14285714285714285</v>
      </c>
    </row>
    <row r="53" spans="2:7">
      <c r="B53" s="126" t="s">
        <v>128</v>
      </c>
      <c r="C53" s="254">
        <f t="shared" si="0"/>
        <v>0.25</v>
      </c>
      <c r="D53" s="254">
        <f t="shared" si="0"/>
        <v>0.5</v>
      </c>
      <c r="E53" s="254">
        <f t="shared" si="0"/>
        <v>0</v>
      </c>
      <c r="F53" s="254">
        <f t="shared" si="0"/>
        <v>0.25</v>
      </c>
      <c r="G53" s="255">
        <f t="shared" si="1"/>
        <v>0.25</v>
      </c>
    </row>
    <row r="54" spans="2:7">
      <c r="B54" s="126" t="s">
        <v>129</v>
      </c>
      <c r="C54" s="254">
        <f t="shared" si="0"/>
        <v>0.75</v>
      </c>
      <c r="D54" s="254">
        <f t="shared" si="0"/>
        <v>0.25</v>
      </c>
      <c r="E54" s="254">
        <f t="shared" si="0"/>
        <v>0</v>
      </c>
      <c r="F54" s="254">
        <f t="shared" si="0"/>
        <v>0</v>
      </c>
      <c r="G54" s="255">
        <f t="shared" si="1"/>
        <v>0</v>
      </c>
    </row>
    <row r="55" spans="2:7">
      <c r="B55" s="126" t="s">
        <v>130</v>
      </c>
      <c r="C55" s="254">
        <f t="shared" si="0"/>
        <v>0.5</v>
      </c>
      <c r="D55" s="254">
        <f t="shared" si="0"/>
        <v>0</v>
      </c>
      <c r="E55" s="254">
        <f t="shared" si="0"/>
        <v>0.25</v>
      </c>
      <c r="F55" s="254">
        <f t="shared" si="0"/>
        <v>0.25</v>
      </c>
      <c r="G55" s="255">
        <f t="shared" si="1"/>
        <v>0.5</v>
      </c>
    </row>
    <row r="56" spans="2:7">
      <c r="B56" s="126" t="s">
        <v>131</v>
      </c>
      <c r="C56" s="254">
        <f t="shared" si="0"/>
        <v>0.75</v>
      </c>
      <c r="D56" s="254">
        <f t="shared" si="0"/>
        <v>0</v>
      </c>
      <c r="E56" s="254">
        <f t="shared" si="0"/>
        <v>0.25</v>
      </c>
      <c r="F56" s="254">
        <f t="shared" si="0"/>
        <v>0</v>
      </c>
      <c r="G56" s="255">
        <f t="shared" si="1"/>
        <v>0.25</v>
      </c>
    </row>
    <row r="57" spans="2:7">
      <c r="B57" s="126" t="s">
        <v>132</v>
      </c>
      <c r="C57" s="254">
        <f>C45/$G45</f>
        <v>0.75</v>
      </c>
      <c r="D57" s="254">
        <f t="shared" si="0"/>
        <v>0.25</v>
      </c>
      <c r="E57" s="254">
        <f t="shared" si="0"/>
        <v>0</v>
      </c>
      <c r="F57" s="254">
        <f t="shared" si="0"/>
        <v>0</v>
      </c>
      <c r="G57" s="255">
        <f t="shared" si="1"/>
        <v>0</v>
      </c>
    </row>
    <row r="58" spans="2:7">
      <c r="B58" s="126" t="s">
        <v>100</v>
      </c>
      <c r="C58" s="254">
        <f>C46/$G$46</f>
        <v>0.5</v>
      </c>
      <c r="D58" s="254">
        <f t="shared" ref="D58:F58" si="2">D46/$G$46</f>
        <v>0.25</v>
      </c>
      <c r="E58" s="254">
        <f t="shared" si="2"/>
        <v>0.25</v>
      </c>
      <c r="F58" s="254">
        <f t="shared" si="2"/>
        <v>0</v>
      </c>
      <c r="G58" s="255">
        <f t="shared" si="1"/>
        <v>0.25</v>
      </c>
    </row>
    <row r="59" spans="2:7">
      <c r="B59" s="82" t="s">
        <v>696</v>
      </c>
      <c r="C59" s="308">
        <f>C47/$G$47</f>
        <v>0.5161290322580645</v>
      </c>
      <c r="D59" s="308">
        <f>D47/$G$47</f>
        <v>0.29032258064516131</v>
      </c>
      <c r="E59" s="308">
        <f>E47/$G$47</f>
        <v>0.12903225806451613</v>
      </c>
      <c r="F59" s="308">
        <f>F47/$G$47</f>
        <v>6.4516129032258063E-2</v>
      </c>
      <c r="G59" s="308">
        <f>(F47+E47)/G47</f>
        <v>0.19354838709677419</v>
      </c>
    </row>
    <row r="63" spans="2:7">
      <c r="B63" s="85" t="s">
        <v>75</v>
      </c>
      <c r="C63" s="85"/>
      <c r="D63" s="85"/>
    </row>
  </sheetData>
  <phoneticPr fontId="32" type="noConversion"/>
  <hyperlinks>
    <hyperlink ref="B63" location="Introduction!A1" display="Return to information tab" xr:uid="{E5D70347-A589-4785-BD84-BEDC6206FCFF}"/>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19A17-1672-44A0-A61A-0C1D6AF3B71F}">
  <sheetPr>
    <tabColor rgb="FFCD1F45"/>
    <pageSetUpPr autoPageBreaks="0"/>
  </sheetPr>
  <dimension ref="B5:M51"/>
  <sheetViews>
    <sheetView showGridLines="0" zoomScaleNormal="100" workbookViewId="0"/>
  </sheetViews>
  <sheetFormatPr defaultColWidth="8.7265625" defaultRowHeight="14.5"/>
  <cols>
    <col min="1" max="1" width="2.453125" customWidth="1"/>
    <col min="2" max="2" width="17.54296875" customWidth="1"/>
    <col min="3" max="6" width="31.54296875" customWidth="1"/>
    <col min="7" max="7" width="27" bestFit="1" customWidth="1"/>
    <col min="22" max="22" width="14.7265625" customWidth="1"/>
    <col min="23" max="23" width="17.1796875" customWidth="1"/>
    <col min="24" max="24" width="16" customWidth="1"/>
  </cols>
  <sheetData>
    <row r="5" spans="2:2" ht="17.5">
      <c r="B5" s="11" t="s">
        <v>42</v>
      </c>
    </row>
    <row r="7" spans="2:2" ht="15">
      <c r="B7" s="4" t="s">
        <v>279</v>
      </c>
    </row>
    <row r="8" spans="2:2" ht="15">
      <c r="B8" s="4"/>
    </row>
    <row r="9" spans="2:2">
      <c r="B9" s="104" t="s">
        <v>760</v>
      </c>
    </row>
    <row r="10" spans="2:2">
      <c r="B10" s="104" t="s">
        <v>757</v>
      </c>
    </row>
    <row r="11" spans="2:2">
      <c r="B11" s="104" t="s">
        <v>758</v>
      </c>
    </row>
    <row r="12" spans="2:2">
      <c r="B12" s="104" t="s">
        <v>759</v>
      </c>
    </row>
    <row r="25" spans="2:13">
      <c r="M25" s="9"/>
    </row>
    <row r="31" spans="2:13">
      <c r="B31" s="29"/>
    </row>
    <row r="32" spans="2:13">
      <c r="B32" s="91" t="s">
        <v>271</v>
      </c>
    </row>
    <row r="33" spans="2:7" ht="14.15" customHeight="1"/>
    <row r="34" spans="2:7">
      <c r="B34" s="27" t="s">
        <v>280</v>
      </c>
      <c r="C34" s="50" t="s">
        <v>272</v>
      </c>
      <c r="D34" s="50" t="s">
        <v>273</v>
      </c>
      <c r="E34" s="50" t="s">
        <v>274</v>
      </c>
      <c r="F34" s="50" t="s">
        <v>275</v>
      </c>
      <c r="G34" s="50" t="s">
        <v>281</v>
      </c>
    </row>
    <row r="35" spans="2:7">
      <c r="B35" s="111" t="s">
        <v>60</v>
      </c>
      <c r="C35" s="111">
        <v>0</v>
      </c>
      <c r="D35" s="111">
        <v>8</v>
      </c>
      <c r="E35" s="111">
        <v>17</v>
      </c>
      <c r="F35" s="111">
        <v>10</v>
      </c>
      <c r="G35" s="184">
        <f>SUM(C35:F35)</f>
        <v>35</v>
      </c>
    </row>
    <row r="36" spans="2:7">
      <c r="B36" s="111" t="s">
        <v>61</v>
      </c>
      <c r="C36" s="111">
        <v>0</v>
      </c>
      <c r="D36" s="111">
        <v>2</v>
      </c>
      <c r="E36" s="111">
        <v>3</v>
      </c>
      <c r="F36" s="111">
        <v>1</v>
      </c>
      <c r="G36" s="184">
        <f t="shared" ref="G36:G38" si="0">SUM(C36:F36)</f>
        <v>6</v>
      </c>
    </row>
    <row r="37" spans="2:7">
      <c r="B37" s="111" t="s">
        <v>62</v>
      </c>
      <c r="C37" s="111">
        <v>0</v>
      </c>
      <c r="D37" s="111">
        <v>0</v>
      </c>
      <c r="E37" s="111">
        <v>4</v>
      </c>
      <c r="F37" s="111">
        <v>1</v>
      </c>
      <c r="G37" s="184">
        <f t="shared" si="0"/>
        <v>5</v>
      </c>
    </row>
    <row r="38" spans="2:7">
      <c r="B38" s="111" t="s">
        <v>63</v>
      </c>
      <c r="C38" s="111">
        <v>0</v>
      </c>
      <c r="D38" s="111">
        <v>4</v>
      </c>
      <c r="E38" s="111">
        <v>12</v>
      </c>
      <c r="F38" s="111">
        <v>4</v>
      </c>
      <c r="G38" s="184">
        <f t="shared" si="0"/>
        <v>20</v>
      </c>
    </row>
    <row r="39" spans="2:7">
      <c r="B39" s="27" t="s">
        <v>282</v>
      </c>
      <c r="C39" s="27">
        <f>C35+C36+C37+C38</f>
        <v>0</v>
      </c>
      <c r="D39" s="27">
        <f>D35+D36+D37+D38</f>
        <v>14</v>
      </c>
      <c r="E39" s="27">
        <f>E35+E36+E37+E38</f>
        <v>36</v>
      </c>
      <c r="F39" s="27">
        <f>F35+F36+F37+F38</f>
        <v>16</v>
      </c>
      <c r="G39" s="312">
        <f>SUM(C39:F39)</f>
        <v>66</v>
      </c>
    </row>
    <row r="40" spans="2:7">
      <c r="B40" s="29"/>
    </row>
    <row r="41" spans="2:7">
      <c r="B41" s="91" t="s">
        <v>277</v>
      </c>
    </row>
    <row r="43" spans="2:7">
      <c r="B43" s="27" t="s">
        <v>280</v>
      </c>
      <c r="C43" s="50" t="s">
        <v>272</v>
      </c>
      <c r="D43" s="50" t="s">
        <v>273</v>
      </c>
      <c r="E43" s="50" t="s">
        <v>274</v>
      </c>
      <c r="F43" s="50" t="s">
        <v>275</v>
      </c>
      <c r="G43" s="50" t="s">
        <v>775</v>
      </c>
    </row>
    <row r="44" spans="2:7">
      <c r="B44" s="111" t="s">
        <v>60</v>
      </c>
      <c r="C44" s="185">
        <f t="shared" ref="C44:F47" si="1">C35/SUM($C35:$F35)</f>
        <v>0</v>
      </c>
      <c r="D44" s="185">
        <f t="shared" si="1"/>
        <v>0.22857142857142856</v>
      </c>
      <c r="E44" s="185">
        <f t="shared" si="1"/>
        <v>0.48571428571428571</v>
      </c>
      <c r="F44" s="185">
        <f t="shared" si="1"/>
        <v>0.2857142857142857</v>
      </c>
      <c r="G44" s="256">
        <f>SUM(E35:F35)/G35</f>
        <v>0.77142857142857146</v>
      </c>
    </row>
    <row r="45" spans="2:7">
      <c r="B45" s="111" t="s">
        <v>61</v>
      </c>
      <c r="C45" s="185">
        <f t="shared" si="1"/>
        <v>0</v>
      </c>
      <c r="D45" s="185">
        <f t="shared" si="1"/>
        <v>0.33333333333333331</v>
      </c>
      <c r="E45" s="185">
        <f t="shared" si="1"/>
        <v>0.5</v>
      </c>
      <c r="F45" s="185">
        <f t="shared" si="1"/>
        <v>0.16666666666666666</v>
      </c>
      <c r="G45" s="256">
        <f t="shared" ref="G45:G47" si="2">SUM(E36:F36)/G36</f>
        <v>0.66666666666666663</v>
      </c>
    </row>
    <row r="46" spans="2:7">
      <c r="B46" s="111" t="s">
        <v>62</v>
      </c>
      <c r="C46" s="185">
        <f t="shared" si="1"/>
        <v>0</v>
      </c>
      <c r="D46" s="185">
        <f t="shared" si="1"/>
        <v>0</v>
      </c>
      <c r="E46" s="185">
        <f t="shared" si="1"/>
        <v>0.8</v>
      </c>
      <c r="F46" s="185">
        <f t="shared" si="1"/>
        <v>0.2</v>
      </c>
      <c r="G46" s="256">
        <f t="shared" si="2"/>
        <v>1</v>
      </c>
    </row>
    <row r="47" spans="2:7">
      <c r="B47" s="111" t="s">
        <v>63</v>
      </c>
      <c r="C47" s="185">
        <f t="shared" si="1"/>
        <v>0</v>
      </c>
      <c r="D47" s="185">
        <f t="shared" si="1"/>
        <v>0.2</v>
      </c>
      <c r="E47" s="185">
        <f t="shared" si="1"/>
        <v>0.6</v>
      </c>
      <c r="F47" s="185">
        <f t="shared" si="1"/>
        <v>0.2</v>
      </c>
      <c r="G47" s="256">
        <f t="shared" si="2"/>
        <v>0.8</v>
      </c>
    </row>
    <row r="48" spans="2:7">
      <c r="B48" s="27" t="s">
        <v>282</v>
      </c>
      <c r="C48" s="313">
        <f>C39/SUM($C39:$F39)</f>
        <v>0</v>
      </c>
      <c r="D48" s="313">
        <f t="shared" ref="D48:F48" si="3">D39/SUM($C39:$F39)</f>
        <v>0.21212121212121213</v>
      </c>
      <c r="E48" s="313">
        <f t="shared" si="3"/>
        <v>0.54545454545454541</v>
      </c>
      <c r="F48" s="313">
        <f t="shared" si="3"/>
        <v>0.24242424242424243</v>
      </c>
      <c r="G48" s="314">
        <f>SUM(E39:F39)/G39</f>
        <v>0.78787878787878785</v>
      </c>
    </row>
    <row r="49" spans="2:3">
      <c r="C49" s="85"/>
    </row>
    <row r="51" spans="2:3">
      <c r="B51" s="85" t="s">
        <v>75</v>
      </c>
    </row>
  </sheetData>
  <hyperlinks>
    <hyperlink ref="B51" location="Introduction!A1" display="Return to information tab" xr:uid="{259AFA15-DD1C-4335-8011-9D10740130D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ED21E-0856-4DAE-B08D-E0772E5F6EC9}">
  <sheetPr>
    <tabColor rgb="FFCD1F45"/>
    <pageSetUpPr autoPageBreaks="0"/>
  </sheetPr>
  <dimension ref="B5:M48"/>
  <sheetViews>
    <sheetView showGridLines="0" zoomScaleNormal="100" workbookViewId="0"/>
  </sheetViews>
  <sheetFormatPr defaultColWidth="8.7265625" defaultRowHeight="14.5"/>
  <cols>
    <col min="1" max="1" width="2.453125" customWidth="1"/>
    <col min="2" max="2" width="17" customWidth="1"/>
    <col min="3" max="3" width="26.453125" bestFit="1" customWidth="1"/>
    <col min="4" max="4" width="33.54296875" bestFit="1" customWidth="1"/>
    <col min="5" max="5" width="26.81640625" bestFit="1" customWidth="1"/>
    <col min="6" max="6" width="33.453125" bestFit="1" customWidth="1"/>
    <col min="7" max="7" width="27" bestFit="1" customWidth="1"/>
    <col min="8" max="8" width="14.1796875" customWidth="1"/>
    <col min="12" max="12" width="10.54296875" customWidth="1"/>
    <col min="13" max="13" width="13.453125" bestFit="1" customWidth="1"/>
    <col min="14" max="14" width="9.54296875" customWidth="1"/>
    <col min="15" max="15" width="15.81640625" bestFit="1" customWidth="1"/>
    <col min="22" max="22" width="14.7265625" customWidth="1"/>
    <col min="23" max="23" width="17.1796875" customWidth="1"/>
    <col min="24" max="24" width="16" customWidth="1"/>
  </cols>
  <sheetData>
    <row r="5" spans="2:2" ht="17.5">
      <c r="B5" s="11" t="s">
        <v>42</v>
      </c>
    </row>
    <row r="7" spans="2:2" ht="15">
      <c r="B7" s="4" t="s">
        <v>44</v>
      </c>
    </row>
    <row r="8" spans="2:2" ht="15">
      <c r="B8" s="4"/>
    </row>
    <row r="9" spans="2:2">
      <c r="B9" s="104" t="s">
        <v>761</v>
      </c>
    </row>
    <row r="10" spans="2:2">
      <c r="B10" s="104" t="s">
        <v>786</v>
      </c>
    </row>
    <row r="11" spans="2:2">
      <c r="B11" s="104" t="s">
        <v>762</v>
      </c>
    </row>
    <row r="12" spans="2:2">
      <c r="B12" s="104" t="s">
        <v>763</v>
      </c>
    </row>
    <row r="25" spans="2:13">
      <c r="M25" s="9"/>
    </row>
    <row r="30" spans="2:13">
      <c r="B30" s="91" t="s">
        <v>271</v>
      </c>
    </row>
    <row r="32" spans="2:13">
      <c r="B32" s="27" t="s">
        <v>76</v>
      </c>
      <c r="C32" s="50" t="s">
        <v>272</v>
      </c>
      <c r="D32" s="50" t="s">
        <v>273</v>
      </c>
      <c r="E32" s="50" t="s">
        <v>274</v>
      </c>
      <c r="F32" s="50" t="s">
        <v>275</v>
      </c>
      <c r="G32" s="50" t="s">
        <v>64</v>
      </c>
    </row>
    <row r="33" spans="2:7">
      <c r="B33" s="127" t="s">
        <v>67</v>
      </c>
      <c r="C33" s="186">
        <v>0</v>
      </c>
      <c r="D33" s="186">
        <v>3</v>
      </c>
      <c r="E33" s="186">
        <v>3</v>
      </c>
      <c r="F33" s="186">
        <v>4</v>
      </c>
      <c r="G33" s="184">
        <f>SUM(C33:F33)</f>
        <v>10</v>
      </c>
    </row>
    <row r="34" spans="2:7">
      <c r="B34" s="127" t="s">
        <v>66</v>
      </c>
      <c r="C34" s="186">
        <v>0</v>
      </c>
      <c r="D34" s="186">
        <v>3</v>
      </c>
      <c r="E34" s="186">
        <v>16</v>
      </c>
      <c r="F34" s="186">
        <v>3</v>
      </c>
      <c r="G34" s="184">
        <f t="shared" ref="G34:G36" si="0">SUM(C34:F34)</f>
        <v>22</v>
      </c>
    </row>
    <row r="35" spans="2:7">
      <c r="B35" s="127" t="s">
        <v>69</v>
      </c>
      <c r="C35" s="186">
        <v>0</v>
      </c>
      <c r="D35" s="186">
        <v>6</v>
      </c>
      <c r="E35" s="186">
        <v>16</v>
      </c>
      <c r="F35" s="186">
        <v>9</v>
      </c>
      <c r="G35" s="184">
        <f t="shared" si="0"/>
        <v>31</v>
      </c>
    </row>
    <row r="36" spans="2:7">
      <c r="B36" s="127" t="s">
        <v>72</v>
      </c>
      <c r="C36" s="186">
        <v>0</v>
      </c>
      <c r="D36" s="186">
        <v>2</v>
      </c>
      <c r="E36" s="186">
        <v>1</v>
      </c>
      <c r="F36" s="186">
        <v>0</v>
      </c>
      <c r="G36" s="184">
        <f t="shared" si="0"/>
        <v>3</v>
      </c>
    </row>
    <row r="37" spans="2:7">
      <c r="B37" s="82" t="s">
        <v>64</v>
      </c>
      <c r="C37" s="27">
        <f>SUM(C33:C36)</f>
        <v>0</v>
      </c>
      <c r="D37" s="27">
        <f>SUM(D33:D36)</f>
        <v>14</v>
      </c>
      <c r="E37" s="27">
        <f>SUM(E33:E36)</f>
        <v>36</v>
      </c>
      <c r="F37" s="27">
        <f>SUM(F33:F36)</f>
        <v>16</v>
      </c>
      <c r="G37" s="27">
        <f>SUM(G33:G36)</f>
        <v>66</v>
      </c>
    </row>
    <row r="39" spans="2:7">
      <c r="B39" s="91" t="s">
        <v>277</v>
      </c>
    </row>
    <row r="41" spans="2:7">
      <c r="B41" s="27" t="s">
        <v>76</v>
      </c>
      <c r="C41" s="50" t="s">
        <v>272</v>
      </c>
      <c r="D41" s="50" t="s">
        <v>273</v>
      </c>
      <c r="E41" s="50" t="s">
        <v>274</v>
      </c>
      <c r="F41" s="50" t="s">
        <v>275</v>
      </c>
      <c r="G41" s="50" t="s">
        <v>775</v>
      </c>
    </row>
    <row r="42" spans="2:7">
      <c r="B42" s="127" t="s">
        <v>67</v>
      </c>
      <c r="C42" s="257">
        <f>C33/SUM($C33:$F33)</f>
        <v>0</v>
      </c>
      <c r="D42" s="257">
        <f>D33/SUM($C33:$F33)</f>
        <v>0.3</v>
      </c>
      <c r="E42" s="257">
        <f>E33/SUM($C33:$F33)</f>
        <v>0.3</v>
      </c>
      <c r="F42" s="257">
        <f>F33/SUM($C33:$F33)</f>
        <v>0.4</v>
      </c>
      <c r="G42" s="256">
        <f>SUM(E33:F33)/G33</f>
        <v>0.7</v>
      </c>
    </row>
    <row r="43" spans="2:7">
      <c r="B43" s="127" t="s">
        <v>66</v>
      </c>
      <c r="C43" s="257">
        <f t="shared" ref="C43:F45" si="1">C34/SUM($C34:$F34)</f>
        <v>0</v>
      </c>
      <c r="D43" s="257">
        <f t="shared" si="1"/>
        <v>0.13636363636363635</v>
      </c>
      <c r="E43" s="257">
        <f t="shared" si="1"/>
        <v>0.72727272727272729</v>
      </c>
      <c r="F43" s="257">
        <f>F34/SUM($C34:$F34)</f>
        <v>0.13636363636363635</v>
      </c>
      <c r="G43" s="256">
        <f>SUM(E34:F34)/G34</f>
        <v>0.86363636363636365</v>
      </c>
    </row>
    <row r="44" spans="2:7">
      <c r="B44" s="127" t="s">
        <v>69</v>
      </c>
      <c r="C44" s="257">
        <f t="shared" si="1"/>
        <v>0</v>
      </c>
      <c r="D44" s="257">
        <f t="shared" si="1"/>
        <v>0.19354838709677419</v>
      </c>
      <c r="E44" s="257">
        <f t="shared" si="1"/>
        <v>0.5161290322580645</v>
      </c>
      <c r="F44" s="257">
        <f t="shared" si="1"/>
        <v>0.29032258064516131</v>
      </c>
      <c r="G44" s="256">
        <f t="shared" ref="G44" si="2">SUM(E35:F35)/G35</f>
        <v>0.80645161290322576</v>
      </c>
    </row>
    <row r="45" spans="2:7">
      <c r="B45" s="127" t="s">
        <v>72</v>
      </c>
      <c r="C45" s="257">
        <f t="shared" si="1"/>
        <v>0</v>
      </c>
      <c r="D45" s="257">
        <f t="shared" si="1"/>
        <v>0.66666666666666663</v>
      </c>
      <c r="E45" s="257">
        <f t="shared" si="1"/>
        <v>0.33333333333333331</v>
      </c>
      <c r="F45" s="257">
        <f t="shared" si="1"/>
        <v>0</v>
      </c>
      <c r="G45" s="256">
        <f>SUM(E36:F36)/G36</f>
        <v>0.33333333333333331</v>
      </c>
    </row>
    <row r="47" spans="2:7">
      <c r="C47" s="85"/>
    </row>
    <row r="48" spans="2:7">
      <c r="B48" s="85" t="s">
        <v>75</v>
      </c>
    </row>
  </sheetData>
  <hyperlinks>
    <hyperlink ref="B48" location="Introduction!A1" display="Return to information tab" xr:uid="{89CF645A-488A-4917-9851-2C4B19D915A9}"/>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6CA3F-DD22-4F97-914D-223232A7C66E}">
  <sheetPr>
    <tabColor rgb="FF45286F"/>
    <pageSetUpPr autoPageBreaks="0"/>
  </sheetPr>
  <dimension ref="A5:N65"/>
  <sheetViews>
    <sheetView showGridLines="0" zoomScaleNormal="100" workbookViewId="0"/>
  </sheetViews>
  <sheetFormatPr defaultColWidth="8.7265625" defaultRowHeight="14.5"/>
  <cols>
    <col min="1" max="1" width="2.453125" customWidth="1"/>
    <col min="2" max="2" width="17" customWidth="1"/>
    <col min="3" max="3" width="19.453125" customWidth="1"/>
    <col min="4" max="4" width="20.7265625" customWidth="1"/>
    <col min="5" max="5" width="13.453125" customWidth="1"/>
    <col min="6" max="6" width="14.7265625" customWidth="1"/>
    <col min="10" max="10" width="21.26953125" customWidth="1"/>
    <col min="11" max="11" width="16.1796875" bestFit="1" customWidth="1"/>
    <col min="12" max="12" width="20.81640625" bestFit="1" customWidth="1"/>
    <col min="22" max="22" width="14.7265625" customWidth="1"/>
    <col min="23" max="23" width="17.1796875" customWidth="1"/>
    <col min="24" max="24" width="16" customWidth="1"/>
  </cols>
  <sheetData>
    <row r="5" spans="2:12" ht="17.5">
      <c r="B5" s="11" t="s">
        <v>5</v>
      </c>
    </row>
    <row r="6" spans="2:12">
      <c r="J6" s="21"/>
    </row>
    <row r="7" spans="2:12" ht="15">
      <c r="B7" s="4" t="s">
        <v>7</v>
      </c>
    </row>
    <row r="8" spans="2:12" ht="15">
      <c r="B8" s="4"/>
    </row>
    <row r="9" spans="2:12">
      <c r="B9" s="104" t="s">
        <v>782</v>
      </c>
    </row>
    <row r="10" spans="2:12">
      <c r="B10" s="104" t="s">
        <v>649</v>
      </c>
    </row>
    <row r="11" spans="2:12" ht="15">
      <c r="B11" s="4"/>
    </row>
    <row r="12" spans="2:12" ht="15">
      <c r="B12" s="4"/>
    </row>
    <row r="14" spans="2:12">
      <c r="J14" s="96" t="s">
        <v>60</v>
      </c>
      <c r="K14" s="18"/>
      <c r="L14" s="22"/>
    </row>
    <row r="15" spans="2:12">
      <c r="J15" s="27" t="s">
        <v>76</v>
      </c>
      <c r="K15" s="50" t="s">
        <v>65</v>
      </c>
      <c r="L15" s="50" t="s">
        <v>77</v>
      </c>
    </row>
    <row r="16" spans="2:12">
      <c r="J16" s="111" t="s">
        <v>67</v>
      </c>
      <c r="K16" s="168">
        <v>7891.0656710763142</v>
      </c>
      <c r="L16" s="169">
        <f t="shared" ref="L16:L20" si="0">K16/$K$24</f>
        <v>0.35884878699583145</v>
      </c>
    </row>
    <row r="17" spans="1:13">
      <c r="J17" s="111" t="s">
        <v>68</v>
      </c>
      <c r="K17" s="168">
        <v>5480.7602000000006</v>
      </c>
      <c r="L17" s="169">
        <f>K17/$K$24</f>
        <v>0.24923935898720898</v>
      </c>
    </row>
    <row r="18" spans="1:13">
      <c r="J18" s="111" t="s">
        <v>69</v>
      </c>
      <c r="K18" s="168">
        <v>5111.9432299999953</v>
      </c>
      <c r="L18" s="169">
        <f t="shared" si="0"/>
        <v>0.23246728689647858</v>
      </c>
    </row>
    <row r="19" spans="1:13">
      <c r="J19" s="111" t="s">
        <v>66</v>
      </c>
      <c r="K19" s="168">
        <v>2595.0949200000005</v>
      </c>
      <c r="L19" s="169">
        <f t="shared" si="0"/>
        <v>0.11801278851276187</v>
      </c>
    </row>
    <row r="20" spans="1:13">
      <c r="J20" s="111" t="s">
        <v>78</v>
      </c>
      <c r="K20" s="168">
        <v>911.08259999999973</v>
      </c>
      <c r="L20" s="169">
        <f t="shared" si="0"/>
        <v>4.143177860771935E-2</v>
      </c>
    </row>
    <row r="21" spans="1:13">
      <c r="J21" s="105" t="s">
        <v>79</v>
      </c>
      <c r="K21" s="171">
        <v>700.79078999999967</v>
      </c>
      <c r="L21" s="172">
        <f>K21/$K$24</f>
        <v>3.1868689909793843E-2</v>
      </c>
    </row>
    <row r="22" spans="1:13">
      <c r="J22" s="105" t="s">
        <v>80</v>
      </c>
      <c r="K22" s="171">
        <v>189.01848000000001</v>
      </c>
      <c r="L22" s="172">
        <f t="shared" ref="L22:L23" si="1">K22/$K$24</f>
        <v>8.5956770726689658E-3</v>
      </c>
    </row>
    <row r="23" spans="1:13">
      <c r="J23" s="105" t="s">
        <v>81</v>
      </c>
      <c r="K23" s="171">
        <v>21.273330000000001</v>
      </c>
      <c r="L23" s="172">
        <f t="shared" si="1"/>
        <v>9.6741162525654061E-4</v>
      </c>
    </row>
    <row r="24" spans="1:13">
      <c r="J24" s="27" t="s">
        <v>64</v>
      </c>
      <c r="K24" s="212">
        <f>SUM(K16:K20)</f>
        <v>21989.946621076306</v>
      </c>
      <c r="L24" s="213">
        <f>SUM(L16:L20)</f>
        <v>1.0000000000000002</v>
      </c>
    </row>
    <row r="25" spans="1:13">
      <c r="M25" s="9"/>
    </row>
    <row r="27" spans="1:13">
      <c r="J27" s="96" t="s">
        <v>63</v>
      </c>
      <c r="K27" s="5"/>
      <c r="L27" s="5"/>
    </row>
    <row r="28" spans="1:13">
      <c r="J28" s="27" t="s">
        <v>76</v>
      </c>
      <c r="K28" s="50" t="s">
        <v>65</v>
      </c>
      <c r="L28" s="50" t="s">
        <v>77</v>
      </c>
    </row>
    <row r="29" spans="1:13">
      <c r="A29" t="s">
        <v>0</v>
      </c>
      <c r="J29" s="111" t="s">
        <v>66</v>
      </c>
      <c r="K29" s="168">
        <v>1246.792739999999</v>
      </c>
      <c r="L29" s="170">
        <f t="shared" ref="L29:L35" si="2">K29/$K$36</f>
        <v>0.58002394356617637</v>
      </c>
    </row>
    <row r="30" spans="1:13">
      <c r="J30" s="111" t="s">
        <v>67</v>
      </c>
      <c r="K30" s="168">
        <v>607.25045726471603</v>
      </c>
      <c r="L30" s="170">
        <f t="shared" si="2"/>
        <v>0.28250068648542559</v>
      </c>
    </row>
    <row r="31" spans="1:13">
      <c r="J31" s="111" t="s">
        <v>69</v>
      </c>
      <c r="K31" s="168">
        <v>276.21104999999415</v>
      </c>
      <c r="L31" s="170">
        <f t="shared" si="2"/>
        <v>0.12849691639811045</v>
      </c>
    </row>
    <row r="32" spans="1:13">
      <c r="J32" s="111" t="s">
        <v>78</v>
      </c>
      <c r="K32" s="168">
        <v>19.299669999999995</v>
      </c>
      <c r="L32" s="170">
        <f t="shared" si="2"/>
        <v>8.9784535502876236E-3</v>
      </c>
    </row>
    <row r="33" spans="3:14">
      <c r="J33" s="105" t="s">
        <v>79</v>
      </c>
      <c r="K33" s="171">
        <v>11.24315</v>
      </c>
      <c r="L33" s="211">
        <f t="shared" si="2"/>
        <v>5.2304573100947485E-3</v>
      </c>
      <c r="N33" s="7"/>
    </row>
    <row r="34" spans="3:14">
      <c r="J34" s="105" t="s">
        <v>81</v>
      </c>
      <c r="K34" s="171">
        <v>6.8565199999999971</v>
      </c>
      <c r="L34" s="211">
        <f t="shared" si="2"/>
        <v>3.1897408782957473E-3</v>
      </c>
    </row>
    <row r="35" spans="3:14">
      <c r="J35" s="105" t="s">
        <v>82</v>
      </c>
      <c r="K35" s="171">
        <v>1.2</v>
      </c>
      <c r="L35" s="211">
        <f t="shared" si="2"/>
        <v>5.5825536189712827E-4</v>
      </c>
    </row>
    <row r="36" spans="3:14">
      <c r="J36" s="27" t="s">
        <v>64</v>
      </c>
      <c r="K36" s="212">
        <f>SUM(K29:K32)</f>
        <v>2149.5539172647091</v>
      </c>
      <c r="L36" s="214">
        <f>SUM(L29:L32)</f>
        <v>1</v>
      </c>
    </row>
    <row r="39" spans="3:14">
      <c r="J39" s="96" t="s">
        <v>61</v>
      </c>
      <c r="K39" s="5"/>
      <c r="L39" s="5"/>
    </row>
    <row r="40" spans="3:14">
      <c r="J40" s="27" t="s">
        <v>76</v>
      </c>
      <c r="K40" s="50" t="s">
        <v>65</v>
      </c>
      <c r="L40" s="50" t="s">
        <v>77</v>
      </c>
    </row>
    <row r="41" spans="3:14">
      <c r="J41" s="111" t="s">
        <v>66</v>
      </c>
      <c r="K41" s="168">
        <v>7409.8953599999977</v>
      </c>
      <c r="L41" s="170">
        <f t="shared" ref="L41:L50" si="3">K41/$K$51</f>
        <v>0.84110548526572548</v>
      </c>
    </row>
    <row r="42" spans="3:14">
      <c r="C42" s="7"/>
      <c r="J42" s="111" t="s">
        <v>71</v>
      </c>
      <c r="K42" s="168">
        <v>618.72716000000003</v>
      </c>
      <c r="L42" s="170">
        <f t="shared" si="3"/>
        <v>7.0232409889103259E-2</v>
      </c>
    </row>
    <row r="43" spans="3:14">
      <c r="C43" s="7"/>
      <c r="J43" s="111" t="s">
        <v>68</v>
      </c>
      <c r="K43" s="168">
        <v>363.51142000000004</v>
      </c>
      <c r="L43" s="170">
        <f t="shared" si="3"/>
        <v>4.1262586644507361E-2</v>
      </c>
    </row>
    <row r="44" spans="3:14">
      <c r="J44" s="111" t="s">
        <v>67</v>
      </c>
      <c r="K44" s="168">
        <v>275.70365697417293</v>
      </c>
      <c r="L44" s="170">
        <f t="shared" si="3"/>
        <v>3.129542954690212E-2</v>
      </c>
    </row>
    <row r="45" spans="3:14">
      <c r="J45" s="111" t="s">
        <v>78</v>
      </c>
      <c r="K45" s="168">
        <v>141.87235000000001</v>
      </c>
      <c r="L45" s="170">
        <f t="shared" si="3"/>
        <v>1.6104088653761894E-2</v>
      </c>
    </row>
    <row r="46" spans="3:14">
      <c r="J46" s="105" t="s">
        <v>79</v>
      </c>
      <c r="K46" s="171">
        <v>78.088399999999979</v>
      </c>
      <c r="L46" s="172">
        <f t="shared" si="3"/>
        <v>8.8639013622486672E-3</v>
      </c>
    </row>
    <row r="47" spans="3:14">
      <c r="J47" s="105" t="s">
        <v>83</v>
      </c>
      <c r="K47" s="171">
        <v>41.082649999999994</v>
      </c>
      <c r="L47" s="172">
        <f t="shared" si="3"/>
        <v>4.6633374137488443E-3</v>
      </c>
    </row>
    <row r="48" spans="3:14">
      <c r="J48" s="105" t="s">
        <v>82</v>
      </c>
      <c r="K48" s="171">
        <v>12.596</v>
      </c>
      <c r="L48" s="172">
        <f t="shared" si="3"/>
        <v>1.429786006101857E-3</v>
      </c>
    </row>
    <row r="49" spans="2:12">
      <c r="J49" s="105" t="s">
        <v>80</v>
      </c>
      <c r="K49" s="171">
        <v>6.7523</v>
      </c>
      <c r="L49" s="172">
        <f t="shared" si="3"/>
        <v>7.6646110265176E-4</v>
      </c>
    </row>
    <row r="50" spans="2:12">
      <c r="J50" s="105" t="s">
        <v>84</v>
      </c>
      <c r="K50" s="171">
        <v>3.3529999999999998</v>
      </c>
      <c r="L50" s="172">
        <f t="shared" si="3"/>
        <v>3.8060276901075944E-4</v>
      </c>
    </row>
    <row r="51" spans="2:12">
      <c r="J51" s="27" t="s">
        <v>64</v>
      </c>
      <c r="K51" s="212">
        <f>SUM(K41:K45)</f>
        <v>8809.7099469741697</v>
      </c>
      <c r="L51" s="214">
        <f>SUM(L41:L45)</f>
        <v>1</v>
      </c>
    </row>
    <row r="52" spans="2:12">
      <c r="J52" s="5"/>
      <c r="K52" s="5"/>
      <c r="L52" s="5"/>
    </row>
    <row r="53" spans="2:12">
      <c r="J53" s="5"/>
      <c r="K53" s="5"/>
      <c r="L53" s="5"/>
    </row>
    <row r="54" spans="2:12">
      <c r="J54" s="96" t="s">
        <v>62</v>
      </c>
      <c r="K54" s="5"/>
      <c r="L54" s="5"/>
    </row>
    <row r="55" spans="2:12">
      <c r="J55" s="27" t="s">
        <v>76</v>
      </c>
      <c r="K55" s="50" t="s">
        <v>65</v>
      </c>
      <c r="L55" s="50" t="s">
        <v>77</v>
      </c>
    </row>
    <row r="56" spans="2:12">
      <c r="J56" s="111" t="s">
        <v>66</v>
      </c>
      <c r="K56" s="168">
        <v>976.66800000000023</v>
      </c>
      <c r="L56" s="170">
        <f t="shared" ref="L56:L64" si="4">K56/$K$65</f>
        <v>0.39938185031192347</v>
      </c>
    </row>
    <row r="57" spans="2:12">
      <c r="J57" s="111" t="s">
        <v>68</v>
      </c>
      <c r="K57" s="168">
        <v>720.24</v>
      </c>
      <c r="L57" s="170">
        <f t="shared" si="4"/>
        <v>0.2945225848176245</v>
      </c>
    </row>
    <row r="58" spans="2:12">
      <c r="J58" s="111" t="s">
        <v>69</v>
      </c>
      <c r="K58" s="168">
        <v>486.46791000000013</v>
      </c>
      <c r="L58" s="170">
        <f t="shared" si="4"/>
        <v>0.19892783833725922</v>
      </c>
    </row>
    <row r="59" spans="2:12">
      <c r="J59" s="111" t="s">
        <v>67</v>
      </c>
      <c r="K59" s="168">
        <v>148.93022404854787</v>
      </c>
      <c r="L59" s="170">
        <f t="shared" si="4"/>
        <v>6.0900969877049682E-2</v>
      </c>
    </row>
    <row r="60" spans="2:12">
      <c r="B60" s="16" t="s">
        <v>75</v>
      </c>
      <c r="J60" s="111" t="s">
        <v>78</v>
      </c>
      <c r="K60" s="168">
        <v>113.14300000000003</v>
      </c>
      <c r="L60" s="170">
        <f t="shared" si="4"/>
        <v>4.626675665614309E-2</v>
      </c>
    </row>
    <row r="61" spans="2:12">
      <c r="J61" s="105" t="s">
        <v>81</v>
      </c>
      <c r="K61" s="171">
        <v>76.977000000000032</v>
      </c>
      <c r="L61" s="172">
        <f t="shared" si="4"/>
        <v>3.1477653298214892E-2</v>
      </c>
    </row>
    <row r="62" spans="2:12">
      <c r="J62" s="105" t="s">
        <v>79</v>
      </c>
      <c r="K62" s="171">
        <v>23.587999999999994</v>
      </c>
      <c r="L62" s="172">
        <f t="shared" si="4"/>
        <v>9.6456719019745157E-3</v>
      </c>
    </row>
    <row r="63" spans="2:12">
      <c r="J63" s="105" t="s">
        <v>80</v>
      </c>
      <c r="K63" s="171">
        <v>12.198</v>
      </c>
      <c r="L63" s="172">
        <f t="shared" si="4"/>
        <v>4.98804077752608E-3</v>
      </c>
    </row>
    <row r="64" spans="2:12">
      <c r="J64" s="105" t="s">
        <v>82</v>
      </c>
      <c r="K64" s="171">
        <v>0.38</v>
      </c>
      <c r="L64" s="172">
        <f t="shared" si="4"/>
        <v>1.5539067842760374E-4</v>
      </c>
    </row>
    <row r="65" spans="10:12">
      <c r="J65" s="27" t="s">
        <v>64</v>
      </c>
      <c r="K65" s="212">
        <f>SUM(K56:K60)</f>
        <v>2445.4491340485483</v>
      </c>
      <c r="L65" s="214">
        <f>SUM(L56:L60)</f>
        <v>1</v>
      </c>
    </row>
  </sheetData>
  <hyperlinks>
    <hyperlink ref="B60" location="Introduction!A1" display="Return to information tab" xr:uid="{A42938AE-A20A-4875-9BC4-6414CE7E5F77}"/>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C595-3CA1-4D72-A04E-0C8EA49A0538}">
  <sheetPr>
    <tabColor rgb="FFCD1F45"/>
    <pageSetUpPr autoPageBreaks="0"/>
  </sheetPr>
  <dimension ref="B5:R56"/>
  <sheetViews>
    <sheetView showGridLines="0" zoomScaleNormal="100" workbookViewId="0"/>
  </sheetViews>
  <sheetFormatPr defaultColWidth="8.7265625" defaultRowHeight="14.5"/>
  <cols>
    <col min="1" max="1" width="2.453125" customWidth="1"/>
    <col min="2" max="2" width="20.453125" customWidth="1"/>
    <col min="3" max="3" width="26.453125" bestFit="1" customWidth="1"/>
    <col min="4" max="4" width="33.54296875" bestFit="1" customWidth="1"/>
    <col min="5" max="5" width="26.81640625" bestFit="1" customWidth="1"/>
    <col min="6" max="6" width="33.453125" bestFit="1" customWidth="1"/>
    <col min="7" max="7" width="28.453125" customWidth="1"/>
    <col min="8" max="8" width="22.453125" customWidth="1"/>
    <col min="9" max="9" width="18.81640625" bestFit="1" customWidth="1"/>
    <col min="10" max="10" width="16.81640625" customWidth="1"/>
    <col min="11" max="11" width="18.81640625" bestFit="1" customWidth="1"/>
    <col min="12" max="12" width="16.81640625" customWidth="1"/>
    <col min="13" max="13" width="9.453125" customWidth="1"/>
    <col min="14" max="14" width="13.54296875" customWidth="1"/>
    <col min="16" max="16" width="13.1796875" bestFit="1" customWidth="1"/>
    <col min="27" max="27" width="14.7265625" customWidth="1"/>
    <col min="28" max="28" width="17.1796875" customWidth="1"/>
    <col min="29" max="29" width="16" customWidth="1"/>
  </cols>
  <sheetData>
    <row r="5" spans="2:3" ht="17.5">
      <c r="B5" s="11" t="s">
        <v>42</v>
      </c>
      <c r="C5" s="11"/>
    </row>
    <row r="7" spans="2:3" ht="15">
      <c r="B7" s="4" t="s">
        <v>45</v>
      </c>
      <c r="C7" s="4"/>
    </row>
    <row r="8" spans="2:3" ht="15">
      <c r="B8" s="4"/>
      <c r="C8" s="4"/>
    </row>
    <row r="9" spans="2:3" ht="15">
      <c r="B9" s="104" t="s">
        <v>283</v>
      </c>
      <c r="C9" s="4"/>
    </row>
    <row r="10" spans="2:3" ht="15">
      <c r="B10" s="104" t="s">
        <v>764</v>
      </c>
      <c r="C10" s="4"/>
    </row>
    <row r="21" spans="8:18">
      <c r="H21" s="21"/>
    </row>
    <row r="24" spans="8:18">
      <c r="R24" s="9"/>
    </row>
    <row r="34" spans="2:7">
      <c r="B34" s="91" t="s">
        <v>271</v>
      </c>
    </row>
    <row r="36" spans="2:7">
      <c r="B36" s="64" t="s">
        <v>115</v>
      </c>
      <c r="C36" s="50" t="s">
        <v>272</v>
      </c>
      <c r="D36" s="50" t="s">
        <v>273</v>
      </c>
      <c r="E36" s="50" t="s">
        <v>274</v>
      </c>
      <c r="F36" s="50" t="s">
        <v>275</v>
      </c>
      <c r="G36" s="50" t="s">
        <v>276</v>
      </c>
    </row>
    <row r="37" spans="2:7">
      <c r="B37" s="127" t="s">
        <v>128</v>
      </c>
      <c r="C37" s="63">
        <v>1</v>
      </c>
      <c r="D37" s="63">
        <v>27</v>
      </c>
      <c r="E37" s="63">
        <v>8</v>
      </c>
      <c r="F37" s="63">
        <v>11</v>
      </c>
      <c r="G37" s="184">
        <f t="shared" ref="G37:G42" si="0">SUM(C37:F37)</f>
        <v>47</v>
      </c>
    </row>
    <row r="38" spans="2:7">
      <c r="B38" s="127" t="s">
        <v>129</v>
      </c>
      <c r="C38" s="63">
        <v>3</v>
      </c>
      <c r="D38" s="63">
        <v>59</v>
      </c>
      <c r="E38" s="63">
        <v>45</v>
      </c>
      <c r="F38" s="63">
        <v>33</v>
      </c>
      <c r="G38" s="184">
        <f t="shared" si="0"/>
        <v>140</v>
      </c>
    </row>
    <row r="39" spans="2:7">
      <c r="B39" s="127" t="s">
        <v>130</v>
      </c>
      <c r="C39" s="63">
        <v>1</v>
      </c>
      <c r="D39" s="63">
        <v>36</v>
      </c>
      <c r="E39" s="63">
        <v>73</v>
      </c>
      <c r="F39" s="63">
        <v>43</v>
      </c>
      <c r="G39" s="184">
        <f t="shared" si="0"/>
        <v>153</v>
      </c>
    </row>
    <row r="40" spans="2:7">
      <c r="B40" s="127" t="s">
        <v>131</v>
      </c>
      <c r="C40" s="63">
        <v>0</v>
      </c>
      <c r="D40" s="63">
        <v>32</v>
      </c>
      <c r="E40" s="63">
        <v>48</v>
      </c>
      <c r="F40" s="63">
        <v>28</v>
      </c>
      <c r="G40" s="184">
        <f t="shared" si="0"/>
        <v>108</v>
      </c>
    </row>
    <row r="41" spans="2:7">
      <c r="B41" s="127" t="s">
        <v>132</v>
      </c>
      <c r="C41" s="63">
        <v>3</v>
      </c>
      <c r="D41" s="63">
        <v>27</v>
      </c>
      <c r="E41" s="63">
        <v>44</v>
      </c>
      <c r="F41" s="63">
        <v>9</v>
      </c>
      <c r="G41" s="184">
        <f t="shared" si="0"/>
        <v>83</v>
      </c>
    </row>
    <row r="42" spans="2:7">
      <c r="B42" s="127" t="s">
        <v>100</v>
      </c>
      <c r="C42" s="63">
        <v>0</v>
      </c>
      <c r="D42" s="63">
        <v>14</v>
      </c>
      <c r="E42" s="63">
        <v>36</v>
      </c>
      <c r="F42" s="63">
        <v>16</v>
      </c>
      <c r="G42" s="184">
        <f t="shared" si="0"/>
        <v>66</v>
      </c>
    </row>
    <row r="43" spans="2:7">
      <c r="B43" s="82" t="s">
        <v>64</v>
      </c>
      <c r="C43" s="27">
        <f>SUM(C37:C42)</f>
        <v>8</v>
      </c>
      <c r="D43" s="27">
        <f>SUM(D37:D42)</f>
        <v>195</v>
      </c>
      <c r="E43" s="27">
        <f>SUM(E37:E42)</f>
        <v>254</v>
      </c>
      <c r="F43" s="27">
        <f>SUM(F37:F42)</f>
        <v>140</v>
      </c>
      <c r="G43" s="27">
        <f>SUM(G37:G42)</f>
        <v>597</v>
      </c>
    </row>
    <row r="45" spans="2:7">
      <c r="B45" s="91" t="s">
        <v>277</v>
      </c>
    </row>
    <row r="46" spans="2:7">
      <c r="B46" s="91"/>
    </row>
    <row r="47" spans="2:7">
      <c r="B47" s="64" t="s">
        <v>115</v>
      </c>
      <c r="C47" s="50" t="s">
        <v>272</v>
      </c>
      <c r="D47" s="50" t="s">
        <v>273</v>
      </c>
      <c r="E47" s="50" t="s">
        <v>274</v>
      </c>
      <c r="F47" s="50" t="s">
        <v>275</v>
      </c>
      <c r="G47" s="50" t="s">
        <v>775</v>
      </c>
    </row>
    <row r="48" spans="2:7">
      <c r="B48" s="127" t="s">
        <v>128</v>
      </c>
      <c r="C48" s="258">
        <f t="shared" ref="C48:F53" si="1">C37/SUM($C37:$F37)</f>
        <v>2.1276595744680851E-2</v>
      </c>
      <c r="D48" s="258">
        <f t="shared" si="1"/>
        <v>0.57446808510638303</v>
      </c>
      <c r="E48" s="258">
        <f t="shared" si="1"/>
        <v>0.1702127659574468</v>
      </c>
      <c r="F48" s="258">
        <f t="shared" si="1"/>
        <v>0.23404255319148937</v>
      </c>
      <c r="G48" s="259">
        <f>(E37+F37)/G37</f>
        <v>0.40425531914893614</v>
      </c>
    </row>
    <row r="49" spans="2:7">
      <c r="B49" s="127" t="s">
        <v>129</v>
      </c>
      <c r="C49" s="258">
        <f t="shared" si="1"/>
        <v>2.1428571428571429E-2</v>
      </c>
      <c r="D49" s="258">
        <f t="shared" si="1"/>
        <v>0.42142857142857143</v>
      </c>
      <c r="E49" s="258">
        <f t="shared" si="1"/>
        <v>0.32142857142857145</v>
      </c>
      <c r="F49" s="258">
        <f t="shared" si="1"/>
        <v>0.23571428571428571</v>
      </c>
      <c r="G49" s="259">
        <f t="shared" ref="G49:G54" si="2">(E38+F38)/G38</f>
        <v>0.55714285714285716</v>
      </c>
    </row>
    <row r="50" spans="2:7">
      <c r="B50" s="127" t="s">
        <v>130</v>
      </c>
      <c r="C50" s="258">
        <f t="shared" si="1"/>
        <v>6.5359477124183009E-3</v>
      </c>
      <c r="D50" s="258">
        <f t="shared" si="1"/>
        <v>0.23529411764705882</v>
      </c>
      <c r="E50" s="258">
        <f t="shared" si="1"/>
        <v>0.47712418300653597</v>
      </c>
      <c r="F50" s="258">
        <f t="shared" si="1"/>
        <v>0.28104575163398693</v>
      </c>
      <c r="G50" s="259">
        <f t="shared" si="2"/>
        <v>0.75816993464052285</v>
      </c>
    </row>
    <row r="51" spans="2:7">
      <c r="B51" s="127" t="s">
        <v>131</v>
      </c>
      <c r="C51" s="258">
        <f t="shared" si="1"/>
        <v>0</v>
      </c>
      <c r="D51" s="258">
        <f t="shared" si="1"/>
        <v>0.29629629629629628</v>
      </c>
      <c r="E51" s="258">
        <f t="shared" si="1"/>
        <v>0.44444444444444442</v>
      </c>
      <c r="F51" s="258">
        <f t="shared" si="1"/>
        <v>0.25925925925925924</v>
      </c>
      <c r="G51" s="259">
        <f t="shared" si="2"/>
        <v>0.70370370370370372</v>
      </c>
    </row>
    <row r="52" spans="2:7">
      <c r="B52" s="127" t="s">
        <v>132</v>
      </c>
      <c r="C52" s="258">
        <f t="shared" si="1"/>
        <v>3.614457831325301E-2</v>
      </c>
      <c r="D52" s="258">
        <f t="shared" si="1"/>
        <v>0.3253012048192771</v>
      </c>
      <c r="E52" s="258">
        <f t="shared" si="1"/>
        <v>0.53012048192771088</v>
      </c>
      <c r="F52" s="258">
        <f t="shared" si="1"/>
        <v>0.10843373493975904</v>
      </c>
      <c r="G52" s="259">
        <f t="shared" si="2"/>
        <v>0.63855421686746983</v>
      </c>
    </row>
    <row r="53" spans="2:7">
      <c r="B53" s="127" t="s">
        <v>100</v>
      </c>
      <c r="C53" s="258">
        <f t="shared" si="1"/>
        <v>0</v>
      </c>
      <c r="D53" s="258">
        <f t="shared" si="1"/>
        <v>0.21212121212121213</v>
      </c>
      <c r="E53" s="258">
        <f t="shared" si="1"/>
        <v>0.54545454545454541</v>
      </c>
      <c r="F53" s="258">
        <f t="shared" si="1"/>
        <v>0.24242424242424243</v>
      </c>
      <c r="G53" s="259">
        <f t="shared" si="2"/>
        <v>0.78787878787878785</v>
      </c>
    </row>
    <row r="54" spans="2:7">
      <c r="B54" s="82" t="s">
        <v>696</v>
      </c>
      <c r="C54" s="315">
        <f>C43/$G$43</f>
        <v>1.340033500837521E-2</v>
      </c>
      <c r="D54" s="315">
        <f>D43/$G$43</f>
        <v>0.32663316582914576</v>
      </c>
      <c r="E54" s="315">
        <f>E43/$G$43</f>
        <v>0.42546063651591287</v>
      </c>
      <c r="F54" s="315">
        <f>F43/$G$43</f>
        <v>0.23450586264656617</v>
      </c>
      <c r="G54" s="315">
        <f t="shared" si="2"/>
        <v>0.65996649916247907</v>
      </c>
    </row>
    <row r="56" spans="2:7">
      <c r="B56" s="16" t="s">
        <v>75</v>
      </c>
    </row>
  </sheetData>
  <phoneticPr fontId="32" type="noConversion"/>
  <hyperlinks>
    <hyperlink ref="B56" location="Introduction!A1" display="Return to information tab" xr:uid="{44F4F0DF-317E-48C5-9C7D-82D7E4D46CCF}"/>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58F38-C731-48C6-A413-865B424370D9}">
  <sheetPr>
    <tabColor rgb="FFCD1F45"/>
    <pageSetUpPr autoPageBreaks="0"/>
  </sheetPr>
  <dimension ref="B5:H44"/>
  <sheetViews>
    <sheetView workbookViewId="0"/>
  </sheetViews>
  <sheetFormatPr defaultColWidth="8.7265625" defaultRowHeight="13.5"/>
  <cols>
    <col min="1" max="1" width="2.453125" style="116" customWidth="1"/>
    <col min="2" max="2" width="41.54296875" style="116" customWidth="1"/>
    <col min="3" max="3" width="18.81640625" style="116" customWidth="1"/>
    <col min="4" max="4" width="33.54296875" style="116" bestFit="1" customWidth="1"/>
    <col min="5" max="5" width="26.81640625" style="116" bestFit="1" customWidth="1"/>
    <col min="6" max="6" width="33.453125" style="116" bestFit="1" customWidth="1"/>
    <col min="7" max="7" width="25.81640625" style="116" customWidth="1"/>
    <col min="8" max="8" width="22.453125" style="116" customWidth="1"/>
    <col min="9" max="9" width="18.81640625" style="116" bestFit="1" customWidth="1"/>
    <col min="10" max="10" width="16.81640625" style="116" customWidth="1"/>
    <col min="11" max="11" width="18.81640625" style="116" bestFit="1" customWidth="1"/>
    <col min="12" max="12" width="16.81640625" style="116" customWidth="1"/>
    <col min="13" max="13" width="9.453125" style="116" customWidth="1"/>
    <col min="14" max="14" width="13.54296875" style="116" customWidth="1"/>
    <col min="15" max="15" width="8.7265625" style="116"/>
    <col min="16" max="16" width="13.1796875" style="116" bestFit="1" customWidth="1"/>
    <col min="17" max="26" width="8.7265625" style="116"/>
    <col min="27" max="27" width="14.7265625" style="116" customWidth="1"/>
    <col min="28" max="28" width="17.1796875" style="116" customWidth="1"/>
    <col min="29" max="29" width="16" style="116" customWidth="1"/>
    <col min="30" max="16384" width="8.7265625" style="116"/>
  </cols>
  <sheetData>
    <row r="5" spans="2:3" ht="17.5">
      <c r="B5" s="11" t="s">
        <v>42</v>
      </c>
      <c r="C5" s="32"/>
    </row>
    <row r="7" spans="2:3" ht="15">
      <c r="B7" s="81" t="s">
        <v>46</v>
      </c>
      <c r="C7" s="91"/>
    </row>
    <row r="9" spans="2:3">
      <c r="B9" s="120" t="s">
        <v>284</v>
      </c>
    </row>
    <row r="10" spans="2:3">
      <c r="B10" s="120" t="s">
        <v>765</v>
      </c>
    </row>
    <row r="11" spans="2:3">
      <c r="B11" s="120" t="s">
        <v>766</v>
      </c>
    </row>
    <row r="33" spans="2:8">
      <c r="B33" s="261" t="s">
        <v>697</v>
      </c>
      <c r="C33" s="260" t="s">
        <v>285</v>
      </c>
    </row>
    <row r="34" spans="2:8" ht="30" customHeight="1">
      <c r="B34" s="262" t="s">
        <v>286</v>
      </c>
      <c r="C34" s="119">
        <v>1.0999999999999999E-2</v>
      </c>
    </row>
    <row r="35" spans="2:8" ht="45" customHeight="1">
      <c r="B35" s="262" t="s">
        <v>287</v>
      </c>
      <c r="C35" s="119">
        <v>1.7999999999999999E-2</v>
      </c>
    </row>
    <row r="36" spans="2:8" ht="32.15" customHeight="1">
      <c r="B36" s="262" t="s">
        <v>288</v>
      </c>
      <c r="C36" s="119">
        <v>1.7999999999999999E-2</v>
      </c>
    </row>
    <row r="37" spans="2:8" ht="43" customHeight="1">
      <c r="B37" s="262" t="s">
        <v>289</v>
      </c>
      <c r="C37" s="119">
        <v>0.28199999999999997</v>
      </c>
    </row>
    <row r="38" spans="2:8" ht="29.25" customHeight="1">
      <c r="B38" s="262" t="s">
        <v>290</v>
      </c>
      <c r="C38" s="119">
        <v>0.49099999999999999</v>
      </c>
    </row>
    <row r="39" spans="2:8">
      <c r="B39" s="118"/>
      <c r="C39" s="121"/>
    </row>
    <row r="40" spans="2:8">
      <c r="B40" s="118"/>
      <c r="C40" s="118"/>
      <c r="H40" s="117"/>
    </row>
    <row r="44" spans="2:8">
      <c r="B44" s="115" t="s">
        <v>75</v>
      </c>
    </row>
  </sheetData>
  <sortState xmlns:xlrd2="http://schemas.microsoft.com/office/spreadsheetml/2017/richdata2" ref="B34:C38">
    <sortCondition ref="C34:C38"/>
  </sortState>
  <hyperlinks>
    <hyperlink ref="B44" location="Introduction!A1" display="Return to information tab" xr:uid="{9192C3C6-64BF-4C2E-B4A9-3474DC0CAE7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4B100-7D87-49DF-943F-374C11E640BA}">
  <sheetPr>
    <tabColor rgb="FFCD1F45"/>
    <pageSetUpPr autoPageBreaks="0"/>
  </sheetPr>
  <dimension ref="B5:M50"/>
  <sheetViews>
    <sheetView showGridLines="0" zoomScaleNormal="100" workbookViewId="0"/>
  </sheetViews>
  <sheetFormatPr defaultColWidth="8.7265625" defaultRowHeight="14.5"/>
  <cols>
    <col min="1" max="1" width="2.453125" customWidth="1"/>
    <col min="2" max="2" width="17" customWidth="1"/>
    <col min="3" max="3" width="26.453125" bestFit="1" customWidth="1"/>
    <col min="4" max="4" width="33.54296875" bestFit="1" customWidth="1"/>
    <col min="5" max="5" width="26.81640625" bestFit="1" customWidth="1"/>
    <col min="6" max="6" width="33.453125" bestFit="1" customWidth="1"/>
    <col min="7" max="7" width="27.81640625" customWidth="1"/>
    <col min="8" max="8" width="16.453125" bestFit="1" customWidth="1"/>
    <col min="9" max="9" width="16.1796875" bestFit="1" customWidth="1"/>
    <col min="10" max="10" width="9.1796875" customWidth="1"/>
    <col min="11" max="11" width="13.81640625" bestFit="1" customWidth="1"/>
    <col min="12" max="12" width="14" bestFit="1" customWidth="1"/>
    <col min="13" max="13" width="12.453125" bestFit="1" customWidth="1"/>
    <col min="22" max="22" width="14.7265625" customWidth="1"/>
    <col min="23" max="23" width="17.1796875" customWidth="1"/>
    <col min="24" max="24" width="16" customWidth="1"/>
  </cols>
  <sheetData>
    <row r="5" spans="2:2" ht="17.5">
      <c r="B5" s="11" t="s">
        <v>42</v>
      </c>
    </row>
    <row r="7" spans="2:2" ht="15">
      <c r="B7" s="4" t="s">
        <v>47</v>
      </c>
    </row>
    <row r="8" spans="2:2" ht="15">
      <c r="B8" s="4"/>
    </row>
    <row r="9" spans="2:2">
      <c r="B9" s="104" t="s">
        <v>767</v>
      </c>
    </row>
    <row r="10" spans="2:2">
      <c r="B10" s="104" t="s">
        <v>291</v>
      </c>
    </row>
    <row r="11" spans="2:2">
      <c r="B11" s="104" t="s">
        <v>768</v>
      </c>
    </row>
    <row r="12" spans="2:2">
      <c r="B12" s="104" t="s">
        <v>759</v>
      </c>
    </row>
    <row r="13" spans="2:2">
      <c r="B13" s="17"/>
    </row>
    <row r="14" spans="2:2">
      <c r="B14" s="17"/>
    </row>
    <row r="15" spans="2:2">
      <c r="B15" s="107"/>
    </row>
    <row r="16" spans="2:2">
      <c r="B16" s="107"/>
    </row>
    <row r="17" spans="2:13">
      <c r="B17" s="107"/>
    </row>
    <row r="18" spans="2:13">
      <c r="B18" s="107"/>
    </row>
    <row r="19" spans="2:13">
      <c r="B19" s="17"/>
    </row>
    <row r="28" spans="2:13">
      <c r="M28" s="9"/>
    </row>
    <row r="30" spans="2:13">
      <c r="B30" s="1"/>
      <c r="C30" s="1"/>
      <c r="D30" s="1"/>
      <c r="E30" s="1"/>
      <c r="F30" s="1"/>
    </row>
    <row r="32" spans="2:13">
      <c r="B32" s="91" t="s">
        <v>271</v>
      </c>
    </row>
    <row r="33" spans="2:7">
      <c r="B33" s="29"/>
    </row>
    <row r="34" spans="2:7">
      <c r="B34" s="27" t="s">
        <v>280</v>
      </c>
      <c r="C34" s="50" t="s">
        <v>272</v>
      </c>
      <c r="D34" s="50" t="s">
        <v>273</v>
      </c>
      <c r="E34" s="50" t="s">
        <v>274</v>
      </c>
      <c r="F34" s="50" t="s">
        <v>275</v>
      </c>
      <c r="G34" s="50" t="s">
        <v>64</v>
      </c>
    </row>
    <row r="35" spans="2:7">
      <c r="B35" s="111" t="s">
        <v>60</v>
      </c>
      <c r="C35" s="111">
        <v>0</v>
      </c>
      <c r="D35" s="111">
        <v>27</v>
      </c>
      <c r="E35" s="111">
        <v>164</v>
      </c>
      <c r="F35" s="111">
        <v>31</v>
      </c>
      <c r="G35" s="184">
        <f>SUM(C35:F35)</f>
        <v>222</v>
      </c>
    </row>
    <row r="36" spans="2:7" ht="14.15" customHeight="1">
      <c r="B36" s="111" t="s">
        <v>61</v>
      </c>
      <c r="C36" s="111">
        <v>0</v>
      </c>
      <c r="D36" s="111">
        <v>14</v>
      </c>
      <c r="E36" s="111">
        <v>40</v>
      </c>
      <c r="F36" s="111">
        <v>2</v>
      </c>
      <c r="G36" s="184">
        <f t="shared" ref="G36:G38" si="0">SUM(C36:F36)</f>
        <v>56</v>
      </c>
    </row>
    <row r="37" spans="2:7">
      <c r="B37" s="111" t="s">
        <v>62</v>
      </c>
      <c r="C37" s="111">
        <v>0</v>
      </c>
      <c r="D37" s="111">
        <v>4</v>
      </c>
      <c r="E37" s="111">
        <v>20</v>
      </c>
      <c r="F37" s="111">
        <v>0</v>
      </c>
      <c r="G37" s="184">
        <f t="shared" si="0"/>
        <v>24</v>
      </c>
    </row>
    <row r="38" spans="2:7">
      <c r="B38" s="111" t="s">
        <v>63</v>
      </c>
      <c r="C38" s="111">
        <v>0</v>
      </c>
      <c r="D38" s="111">
        <v>6</v>
      </c>
      <c r="E38" s="111">
        <v>51</v>
      </c>
      <c r="F38" s="111">
        <v>5</v>
      </c>
      <c r="G38" s="184">
        <f t="shared" si="0"/>
        <v>62</v>
      </c>
    </row>
    <row r="39" spans="2:7">
      <c r="B39" s="27" t="s">
        <v>282</v>
      </c>
      <c r="C39" s="27">
        <f>SUM(C35:C38)</f>
        <v>0</v>
      </c>
      <c r="D39" s="27">
        <f t="shared" ref="D39:G39" si="1">SUM(D35:D38)</f>
        <v>51</v>
      </c>
      <c r="E39" s="27">
        <f t="shared" si="1"/>
        <v>275</v>
      </c>
      <c r="F39" s="27">
        <f t="shared" si="1"/>
        <v>38</v>
      </c>
      <c r="G39" s="27">
        <f t="shared" si="1"/>
        <v>364</v>
      </c>
    </row>
    <row r="41" spans="2:7">
      <c r="B41" s="91" t="s">
        <v>277</v>
      </c>
    </row>
    <row r="42" spans="2:7">
      <c r="B42" s="29"/>
    </row>
    <row r="43" spans="2:7">
      <c r="B43" s="27" t="s">
        <v>280</v>
      </c>
      <c r="C43" s="50" t="s">
        <v>272</v>
      </c>
      <c r="D43" s="50" t="s">
        <v>273</v>
      </c>
      <c r="E43" s="50" t="s">
        <v>274</v>
      </c>
      <c r="F43" s="50" t="s">
        <v>275</v>
      </c>
      <c r="G43" s="50" t="s">
        <v>775</v>
      </c>
    </row>
    <row r="44" spans="2:7">
      <c r="B44" s="111" t="s">
        <v>60</v>
      </c>
      <c r="C44" s="185">
        <f>C35/SUM($C35:$F35)</f>
        <v>0</v>
      </c>
      <c r="D44" s="185">
        <f t="shared" ref="D44:F44" si="2">D35/SUM($C35:$F35)</f>
        <v>0.12162162162162163</v>
      </c>
      <c r="E44" s="185">
        <f t="shared" si="2"/>
        <v>0.73873873873873874</v>
      </c>
      <c r="F44" s="185">
        <f t="shared" si="2"/>
        <v>0.13963963963963963</v>
      </c>
      <c r="G44" s="256">
        <f>SUM(E35:F35)/G35</f>
        <v>0.8783783783783784</v>
      </c>
    </row>
    <row r="45" spans="2:7">
      <c r="B45" s="111" t="s">
        <v>61</v>
      </c>
      <c r="C45" s="185">
        <f t="shared" ref="C45:F48" si="3">C36/SUM($C36:$F36)</f>
        <v>0</v>
      </c>
      <c r="D45" s="185">
        <f t="shared" si="3"/>
        <v>0.25</v>
      </c>
      <c r="E45" s="185">
        <f t="shared" si="3"/>
        <v>0.7142857142857143</v>
      </c>
      <c r="F45" s="185">
        <f t="shared" si="3"/>
        <v>3.5714285714285712E-2</v>
      </c>
      <c r="G45" s="256">
        <f>SUM(E36:F36)/G36</f>
        <v>0.75</v>
      </c>
    </row>
    <row r="46" spans="2:7">
      <c r="B46" s="111" t="s">
        <v>62</v>
      </c>
      <c r="C46" s="185">
        <f t="shared" si="3"/>
        <v>0</v>
      </c>
      <c r="D46" s="185">
        <f t="shared" si="3"/>
        <v>0.16666666666666666</v>
      </c>
      <c r="E46" s="185">
        <f t="shared" si="3"/>
        <v>0.83333333333333337</v>
      </c>
      <c r="F46" s="185">
        <f t="shared" si="3"/>
        <v>0</v>
      </c>
      <c r="G46" s="256">
        <f t="shared" ref="G46:G47" si="4">SUM(E37:F37)/G37</f>
        <v>0.83333333333333337</v>
      </c>
    </row>
    <row r="47" spans="2:7">
      <c r="B47" s="111" t="s">
        <v>63</v>
      </c>
      <c r="C47" s="185">
        <f t="shared" si="3"/>
        <v>0</v>
      </c>
      <c r="D47" s="185">
        <f t="shared" si="3"/>
        <v>9.6774193548387094E-2</v>
      </c>
      <c r="E47" s="185">
        <f t="shared" si="3"/>
        <v>0.82258064516129037</v>
      </c>
      <c r="F47" s="185">
        <f t="shared" si="3"/>
        <v>8.0645161290322578E-2</v>
      </c>
      <c r="G47" s="256">
        <f t="shared" si="4"/>
        <v>0.90322580645161288</v>
      </c>
    </row>
    <row r="48" spans="2:7">
      <c r="B48" s="27" t="s">
        <v>282</v>
      </c>
      <c r="C48" s="313">
        <f t="shared" si="3"/>
        <v>0</v>
      </c>
      <c r="D48" s="313">
        <f>D39/SUM($C39:$F39)</f>
        <v>0.14010989010989011</v>
      </c>
      <c r="E48" s="313">
        <f t="shared" si="3"/>
        <v>0.75549450549450547</v>
      </c>
      <c r="F48" s="313">
        <f t="shared" si="3"/>
        <v>0.1043956043956044</v>
      </c>
      <c r="G48" s="314">
        <f>SUM(E39:F39)/G39</f>
        <v>0.85989010989010994</v>
      </c>
    </row>
    <row r="49" spans="2:3">
      <c r="C49" s="93"/>
    </row>
    <row r="50" spans="2:3">
      <c r="B50" s="93" t="s">
        <v>75</v>
      </c>
    </row>
  </sheetData>
  <hyperlinks>
    <hyperlink ref="B50" location="Introduction!A1" display="Return to information tab" xr:uid="{8872D09D-E420-41E3-9E1D-11FE5BA859FD}"/>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0BD65-96E9-410C-B602-C99870D61B61}">
  <sheetPr>
    <tabColor rgb="FFCD1F45"/>
    <pageSetUpPr autoPageBreaks="0"/>
  </sheetPr>
  <dimension ref="B5:M55"/>
  <sheetViews>
    <sheetView showGridLines="0" zoomScaleNormal="100" workbookViewId="0"/>
  </sheetViews>
  <sheetFormatPr defaultColWidth="8.7265625" defaultRowHeight="14.5"/>
  <cols>
    <col min="1" max="1" width="2.453125" customWidth="1"/>
    <col min="2" max="2" width="17" customWidth="1"/>
    <col min="3" max="3" width="26.453125" bestFit="1" customWidth="1"/>
    <col min="4" max="4" width="33.54296875" bestFit="1" customWidth="1"/>
    <col min="5" max="5" width="26.81640625" bestFit="1" customWidth="1"/>
    <col min="6" max="6" width="33.453125" bestFit="1" customWidth="1"/>
    <col min="7" max="7" width="28.54296875" customWidth="1"/>
    <col min="8" max="8" width="16.453125" bestFit="1" customWidth="1"/>
    <col min="9" max="9" width="16.1796875" bestFit="1" customWidth="1"/>
    <col min="10" max="10" width="9.1796875" customWidth="1"/>
    <col min="11" max="11" width="13.81640625" bestFit="1" customWidth="1"/>
    <col min="12" max="12" width="14" bestFit="1" customWidth="1"/>
    <col min="13" max="13" width="12.453125" bestFit="1" customWidth="1"/>
    <col min="22" max="22" width="14.7265625" customWidth="1"/>
    <col min="23" max="23" width="17.1796875" customWidth="1"/>
    <col min="24" max="24" width="16" customWidth="1"/>
  </cols>
  <sheetData>
    <row r="5" spans="2:2" ht="17.5">
      <c r="B5" s="11" t="s">
        <v>42</v>
      </c>
    </row>
    <row r="7" spans="2:2" ht="15">
      <c r="B7" s="4" t="s">
        <v>292</v>
      </c>
    </row>
    <row r="8" spans="2:2" ht="15">
      <c r="B8" s="4"/>
    </row>
    <row r="9" spans="2:2">
      <c r="B9" s="104" t="s">
        <v>769</v>
      </c>
    </row>
    <row r="10" spans="2:2">
      <c r="B10" s="104" t="s">
        <v>293</v>
      </c>
    </row>
    <row r="11" spans="2:2">
      <c r="B11" s="104" t="s">
        <v>770</v>
      </c>
    </row>
    <row r="12" spans="2:2">
      <c r="B12" s="104"/>
    </row>
    <row r="28" spans="2:13">
      <c r="M28" s="9"/>
    </row>
    <row r="30" spans="2:13">
      <c r="B30" s="91" t="s">
        <v>271</v>
      </c>
    </row>
    <row r="31" spans="2:13">
      <c r="B31" s="113"/>
      <c r="G31" s="113"/>
    </row>
    <row r="32" spans="2:13" ht="14.15" customHeight="1">
      <c r="B32" s="82" t="s">
        <v>76</v>
      </c>
      <c r="C32" s="50" t="s">
        <v>272</v>
      </c>
      <c r="D32" s="50" t="s">
        <v>273</v>
      </c>
      <c r="E32" s="50" t="s">
        <v>274</v>
      </c>
      <c r="F32" s="50" t="s">
        <v>275</v>
      </c>
      <c r="G32" s="50" t="s">
        <v>64</v>
      </c>
    </row>
    <row r="33" spans="2:7">
      <c r="B33" s="127" t="s">
        <v>67</v>
      </c>
      <c r="C33" s="111">
        <v>0</v>
      </c>
      <c r="D33" s="111">
        <v>10</v>
      </c>
      <c r="E33" s="111">
        <v>67</v>
      </c>
      <c r="F33" s="111">
        <v>7</v>
      </c>
      <c r="G33" s="184">
        <f t="shared" ref="G33:G39" si="0">SUM(C33:F33)</f>
        <v>84</v>
      </c>
    </row>
    <row r="34" spans="2:7">
      <c r="B34" s="127" t="s">
        <v>71</v>
      </c>
      <c r="C34" s="111">
        <v>0</v>
      </c>
      <c r="D34" s="111">
        <v>10</v>
      </c>
      <c r="E34" s="111">
        <v>16</v>
      </c>
      <c r="F34" s="111">
        <v>2</v>
      </c>
      <c r="G34" s="184">
        <f t="shared" si="0"/>
        <v>28</v>
      </c>
    </row>
    <row r="35" spans="2:7">
      <c r="B35" s="127" t="s">
        <v>70</v>
      </c>
      <c r="C35" s="111">
        <v>0</v>
      </c>
      <c r="D35" s="111">
        <v>11</v>
      </c>
      <c r="E35" s="111">
        <v>33</v>
      </c>
      <c r="F35" s="111">
        <v>1</v>
      </c>
      <c r="G35" s="184">
        <f t="shared" si="0"/>
        <v>45</v>
      </c>
    </row>
    <row r="36" spans="2:7">
      <c r="B36" s="127" t="s">
        <v>68</v>
      </c>
      <c r="C36" s="111">
        <v>0</v>
      </c>
      <c r="D36" s="111">
        <v>0</v>
      </c>
      <c r="E36" s="111">
        <v>1</v>
      </c>
      <c r="F36" s="111">
        <v>0</v>
      </c>
      <c r="G36" s="184">
        <f t="shared" si="0"/>
        <v>1</v>
      </c>
    </row>
    <row r="37" spans="2:7">
      <c r="B37" s="127" t="s">
        <v>66</v>
      </c>
      <c r="C37" s="111">
        <v>0</v>
      </c>
      <c r="D37" s="111">
        <v>10</v>
      </c>
      <c r="E37" s="111">
        <v>83</v>
      </c>
      <c r="F37" s="111">
        <v>3</v>
      </c>
      <c r="G37" s="184">
        <f t="shared" si="0"/>
        <v>96</v>
      </c>
    </row>
    <row r="38" spans="2:7">
      <c r="B38" s="127" t="s">
        <v>69</v>
      </c>
      <c r="C38" s="111">
        <v>0</v>
      </c>
      <c r="D38" s="111">
        <v>7</v>
      </c>
      <c r="E38" s="111">
        <v>62</v>
      </c>
      <c r="F38" s="111">
        <v>23</v>
      </c>
      <c r="G38" s="184">
        <f t="shared" si="0"/>
        <v>92</v>
      </c>
    </row>
    <row r="39" spans="2:7">
      <c r="B39" s="127" t="s">
        <v>72</v>
      </c>
      <c r="C39" s="111">
        <v>0</v>
      </c>
      <c r="D39" s="111">
        <v>3</v>
      </c>
      <c r="E39" s="111">
        <v>13</v>
      </c>
      <c r="F39" s="111">
        <v>2</v>
      </c>
      <c r="G39" s="184">
        <f t="shared" si="0"/>
        <v>18</v>
      </c>
    </row>
    <row r="40" spans="2:7">
      <c r="B40" s="82" t="s">
        <v>64</v>
      </c>
      <c r="C40" s="27">
        <f>SUM(C33:C39)</f>
        <v>0</v>
      </c>
      <c r="D40" s="27">
        <f t="shared" ref="D40:G40" si="1">SUM(D33:D39)</f>
        <v>51</v>
      </c>
      <c r="E40" s="27">
        <f t="shared" si="1"/>
        <v>275</v>
      </c>
      <c r="F40" s="27">
        <f t="shared" si="1"/>
        <v>38</v>
      </c>
      <c r="G40" s="27">
        <f t="shared" si="1"/>
        <v>364</v>
      </c>
    </row>
    <row r="41" spans="2:7">
      <c r="B41" s="113"/>
      <c r="C41" s="113"/>
      <c r="D41" s="113"/>
      <c r="E41" s="113"/>
      <c r="F41" s="113"/>
      <c r="G41" s="113"/>
    </row>
    <row r="42" spans="2:7">
      <c r="B42" s="91" t="s">
        <v>277</v>
      </c>
      <c r="C42" s="113"/>
      <c r="D42" s="113"/>
      <c r="E42" s="113"/>
      <c r="F42" s="113"/>
      <c r="G42" s="113"/>
    </row>
    <row r="43" spans="2:7">
      <c r="B43" s="113"/>
      <c r="G43" s="113"/>
    </row>
    <row r="44" spans="2:7">
      <c r="B44" s="27" t="s">
        <v>76</v>
      </c>
      <c r="C44" s="50" t="s">
        <v>272</v>
      </c>
      <c r="D44" s="50" t="s">
        <v>273</v>
      </c>
      <c r="E44" s="50" t="s">
        <v>274</v>
      </c>
      <c r="F44" s="50" t="s">
        <v>275</v>
      </c>
      <c r="G44" s="50" t="s">
        <v>775</v>
      </c>
    </row>
    <row r="45" spans="2:7">
      <c r="B45" s="127" t="s">
        <v>67</v>
      </c>
      <c r="C45" s="257">
        <f t="shared" ref="C45:F51" si="2">C33/SUM($C33:$F33)</f>
        <v>0</v>
      </c>
      <c r="D45" s="257">
        <f t="shared" si="2"/>
        <v>0.11904761904761904</v>
      </c>
      <c r="E45" s="257">
        <f t="shared" si="2"/>
        <v>0.79761904761904767</v>
      </c>
      <c r="F45" s="257">
        <f t="shared" si="2"/>
        <v>8.3333333333333329E-2</v>
      </c>
      <c r="G45" s="256">
        <f>SUM(E33:F33)/G33</f>
        <v>0.88095238095238093</v>
      </c>
    </row>
    <row r="46" spans="2:7">
      <c r="B46" s="127" t="s">
        <v>71</v>
      </c>
      <c r="C46" s="257">
        <f t="shared" si="2"/>
        <v>0</v>
      </c>
      <c r="D46" s="257">
        <f t="shared" si="2"/>
        <v>0.35714285714285715</v>
      </c>
      <c r="E46" s="257">
        <f t="shared" si="2"/>
        <v>0.5714285714285714</v>
      </c>
      <c r="F46" s="257">
        <f t="shared" si="2"/>
        <v>7.1428571428571425E-2</v>
      </c>
      <c r="G46" s="256">
        <f t="shared" ref="G46:G50" si="3">SUM(E34:F34)/G34</f>
        <v>0.6428571428571429</v>
      </c>
    </row>
    <row r="47" spans="2:7">
      <c r="B47" s="127" t="s">
        <v>70</v>
      </c>
      <c r="C47" s="257">
        <f t="shared" si="2"/>
        <v>0</v>
      </c>
      <c r="D47" s="257">
        <f t="shared" si="2"/>
        <v>0.24444444444444444</v>
      </c>
      <c r="E47" s="257">
        <f t="shared" si="2"/>
        <v>0.73333333333333328</v>
      </c>
      <c r="F47" s="257">
        <f t="shared" si="2"/>
        <v>2.2222222222222223E-2</v>
      </c>
      <c r="G47" s="256">
        <f t="shared" si="3"/>
        <v>0.75555555555555554</v>
      </c>
    </row>
    <row r="48" spans="2:7">
      <c r="B48" s="127" t="s">
        <v>68</v>
      </c>
      <c r="C48" s="257">
        <f t="shared" si="2"/>
        <v>0</v>
      </c>
      <c r="D48" s="257">
        <f t="shared" si="2"/>
        <v>0</v>
      </c>
      <c r="E48" s="257">
        <f t="shared" si="2"/>
        <v>1</v>
      </c>
      <c r="F48" s="257">
        <f t="shared" si="2"/>
        <v>0</v>
      </c>
      <c r="G48" s="256">
        <f t="shared" si="3"/>
        <v>1</v>
      </c>
    </row>
    <row r="49" spans="2:7">
      <c r="B49" s="127" t="s">
        <v>66</v>
      </c>
      <c r="C49" s="257">
        <f t="shared" si="2"/>
        <v>0</v>
      </c>
      <c r="D49" s="257">
        <f t="shared" si="2"/>
        <v>0.10416666666666667</v>
      </c>
      <c r="E49" s="257">
        <f t="shared" si="2"/>
        <v>0.86458333333333337</v>
      </c>
      <c r="F49" s="257">
        <f t="shared" si="2"/>
        <v>3.125E-2</v>
      </c>
      <c r="G49" s="256">
        <f t="shared" si="3"/>
        <v>0.89583333333333337</v>
      </c>
    </row>
    <row r="50" spans="2:7">
      <c r="B50" s="127" t="s">
        <v>69</v>
      </c>
      <c r="C50" s="257">
        <f t="shared" si="2"/>
        <v>0</v>
      </c>
      <c r="D50" s="257">
        <f t="shared" si="2"/>
        <v>7.6086956521739135E-2</v>
      </c>
      <c r="E50" s="257">
        <f t="shared" si="2"/>
        <v>0.67391304347826086</v>
      </c>
      <c r="F50" s="257">
        <f t="shared" si="2"/>
        <v>0.25</v>
      </c>
      <c r="G50" s="256">
        <f t="shared" si="3"/>
        <v>0.92391304347826086</v>
      </c>
    </row>
    <row r="51" spans="2:7">
      <c r="B51" s="127" t="s">
        <v>72</v>
      </c>
      <c r="C51" s="257">
        <f t="shared" si="2"/>
        <v>0</v>
      </c>
      <c r="D51" s="257">
        <f t="shared" si="2"/>
        <v>0.16666666666666666</v>
      </c>
      <c r="E51" s="257">
        <f t="shared" si="2"/>
        <v>0.72222222222222221</v>
      </c>
      <c r="F51" s="257">
        <f t="shared" si="2"/>
        <v>0.1111111111111111</v>
      </c>
      <c r="G51" s="256">
        <f>SUM(E39:F39)/G39</f>
        <v>0.83333333333333337</v>
      </c>
    </row>
    <row r="55" spans="2:7">
      <c r="B55" s="93" t="s">
        <v>75</v>
      </c>
      <c r="C55" s="93"/>
    </row>
  </sheetData>
  <hyperlinks>
    <hyperlink ref="B55" location="Introduction!A1" display="Return to information tab" xr:uid="{ED91D931-51CE-4A86-A226-8CEF4270A01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6074F-3170-448B-9CE9-2C1ACD2F4862}">
  <sheetPr>
    <tabColor rgb="FFCD1F45"/>
    <pageSetUpPr autoPageBreaks="0"/>
  </sheetPr>
  <dimension ref="B5:C44"/>
  <sheetViews>
    <sheetView workbookViewId="0"/>
  </sheetViews>
  <sheetFormatPr defaultColWidth="8.7265625" defaultRowHeight="13.5"/>
  <cols>
    <col min="1" max="1" width="2.453125" style="116" customWidth="1"/>
    <col min="2" max="2" width="44" style="116" customWidth="1"/>
    <col min="3" max="3" width="18.81640625" style="116" customWidth="1"/>
    <col min="4" max="4" width="33.54296875" style="116" bestFit="1" customWidth="1"/>
    <col min="5" max="5" width="26.81640625" style="116" bestFit="1" customWidth="1"/>
    <col min="6" max="6" width="33.453125" style="116" bestFit="1" customWidth="1"/>
    <col min="7" max="7" width="25.81640625" style="116" customWidth="1"/>
    <col min="8" max="8" width="22.453125" style="116" customWidth="1"/>
    <col min="9" max="9" width="18.81640625" style="116" bestFit="1" customWidth="1"/>
    <col min="10" max="10" width="16.81640625" style="116" customWidth="1"/>
    <col min="11" max="11" width="18.81640625" style="116" bestFit="1" customWidth="1"/>
    <col min="12" max="12" width="16.81640625" style="116" customWidth="1"/>
    <col min="13" max="13" width="9.453125" style="116" customWidth="1"/>
    <col min="14" max="14" width="13.54296875" style="116" customWidth="1"/>
    <col min="15" max="15" width="8.7265625" style="116"/>
    <col min="16" max="16" width="13.1796875" style="116" bestFit="1" customWidth="1"/>
    <col min="17" max="26" width="8.7265625" style="116"/>
    <col min="27" max="27" width="14.7265625" style="116" customWidth="1"/>
    <col min="28" max="28" width="17.1796875" style="116" customWidth="1"/>
    <col min="29" max="29" width="16" style="116" customWidth="1"/>
    <col min="30" max="16384" width="8.7265625" style="116"/>
  </cols>
  <sheetData>
    <row r="5" spans="2:3" ht="17.5">
      <c r="B5" s="11" t="s">
        <v>42</v>
      </c>
      <c r="C5" s="32"/>
    </row>
    <row r="7" spans="2:3" ht="15">
      <c r="B7" s="81" t="s">
        <v>49</v>
      </c>
      <c r="C7" s="91"/>
    </row>
    <row r="9" spans="2:3">
      <c r="B9" s="120" t="s">
        <v>771</v>
      </c>
    </row>
    <row r="10" spans="2:3">
      <c r="B10" s="120" t="s">
        <v>772</v>
      </c>
    </row>
    <row r="11" spans="2:3">
      <c r="B11" s="120"/>
    </row>
    <row r="33" spans="2:3">
      <c r="B33" s="261" t="s">
        <v>697</v>
      </c>
      <c r="C33" s="260" t="s">
        <v>285</v>
      </c>
    </row>
    <row r="34" spans="2:3" ht="21" customHeight="1">
      <c r="B34" s="262" t="s">
        <v>294</v>
      </c>
      <c r="C34" s="119">
        <v>3.2000000000000001E-2</v>
      </c>
    </row>
    <row r="35" spans="2:3" ht="28.5" customHeight="1">
      <c r="B35" s="262" t="s">
        <v>288</v>
      </c>
      <c r="C35" s="119">
        <v>0.04</v>
      </c>
    </row>
    <row r="36" spans="2:3" ht="40.5" customHeight="1">
      <c r="B36" s="262" t="s">
        <v>287</v>
      </c>
      <c r="C36" s="119">
        <v>8.2000000000000003E-2</v>
      </c>
    </row>
    <row r="37" spans="2:3" ht="26.15" customHeight="1">
      <c r="B37" s="263" t="s">
        <v>286</v>
      </c>
      <c r="C37" s="119">
        <v>9.2999999999999999E-2</v>
      </c>
    </row>
    <row r="38" spans="2:3" ht="31.5" customHeight="1">
      <c r="B38" s="263" t="s">
        <v>289</v>
      </c>
      <c r="C38" s="119">
        <v>0.32600000000000001</v>
      </c>
    </row>
    <row r="39" spans="2:3" ht="26.15" customHeight="1">
      <c r="B39" s="262" t="s">
        <v>290</v>
      </c>
      <c r="C39" s="119">
        <v>0.39400000000000002</v>
      </c>
    </row>
    <row r="40" spans="2:3">
      <c r="C40" s="122"/>
    </row>
    <row r="41" spans="2:3">
      <c r="B41" s="118"/>
      <c r="C41" s="121"/>
    </row>
    <row r="44" spans="2:3">
      <c r="B44" s="115" t="s">
        <v>75</v>
      </c>
    </row>
  </sheetData>
  <sortState xmlns:xlrd2="http://schemas.microsoft.com/office/spreadsheetml/2017/richdata2" ref="B34:C39">
    <sortCondition ref="C34:C39"/>
  </sortState>
  <hyperlinks>
    <hyperlink ref="B44" location="Introduction!A1" display="Return to information tab" xr:uid="{C4233E1F-9276-4B81-9CA0-C8FF3C910D7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9DCD1-FEC1-465D-93C5-324761AD047C}">
  <sheetPr>
    <tabColor rgb="FFCD1F45"/>
    <pageSetUpPr autoPageBreaks="0"/>
  </sheetPr>
  <dimension ref="B5:D46"/>
  <sheetViews>
    <sheetView showGridLines="0" workbookViewId="0"/>
  </sheetViews>
  <sheetFormatPr defaultRowHeight="14.5"/>
  <cols>
    <col min="1" max="1" width="2.453125" customWidth="1"/>
    <col min="2" max="2" width="35.81640625" customWidth="1"/>
    <col min="3" max="3" width="26" bestFit="1" customWidth="1"/>
    <col min="4" max="4" width="27.26953125" bestFit="1" customWidth="1"/>
    <col min="5" max="5" width="24.26953125" customWidth="1"/>
  </cols>
  <sheetData>
    <row r="5" spans="2:2" ht="17.5">
      <c r="B5" s="11" t="s">
        <v>42</v>
      </c>
    </row>
    <row r="7" spans="2:2" ht="15">
      <c r="B7" s="131" t="s">
        <v>295</v>
      </c>
    </row>
    <row r="8" spans="2:2" ht="15">
      <c r="B8" s="131"/>
    </row>
    <row r="9" spans="2:2">
      <c r="B9" s="104" t="s">
        <v>296</v>
      </c>
    </row>
    <row r="10" spans="2:2">
      <c r="B10" s="104" t="s">
        <v>773</v>
      </c>
    </row>
    <row r="11" spans="2:2">
      <c r="B11" s="104" t="s">
        <v>774</v>
      </c>
    </row>
    <row r="12" spans="2:2">
      <c r="B12" s="104"/>
    </row>
    <row r="13" spans="2:2" ht="15">
      <c r="B13" s="4"/>
    </row>
    <row r="14" spans="2:2" ht="15">
      <c r="B14" s="4"/>
    </row>
    <row r="15" spans="2:2" ht="15">
      <c r="B15" s="4"/>
    </row>
    <row r="16" spans="2:2" ht="15">
      <c r="B16" s="4"/>
    </row>
    <row r="17" spans="2:2" ht="15">
      <c r="B17" s="4"/>
    </row>
    <row r="18" spans="2:2" ht="15">
      <c r="B18" s="4"/>
    </row>
    <row r="19" spans="2:2" ht="15">
      <c r="B19" s="4"/>
    </row>
    <row r="20" spans="2:2" ht="15">
      <c r="B20" s="4"/>
    </row>
    <row r="21" spans="2:2" ht="15">
      <c r="B21" s="4"/>
    </row>
    <row r="22" spans="2:2" ht="15">
      <c r="B22" s="4"/>
    </row>
    <row r="23" spans="2:2" ht="15">
      <c r="B23" s="4"/>
    </row>
    <row r="24" spans="2:2" ht="15">
      <c r="B24" s="4"/>
    </row>
    <row r="25" spans="2:2" ht="15">
      <c r="B25" s="4"/>
    </row>
    <row r="26" spans="2:2" ht="15">
      <c r="B26" s="4"/>
    </row>
    <row r="27" spans="2:2" ht="15">
      <c r="B27" s="4"/>
    </row>
    <row r="28" spans="2:2" ht="15">
      <c r="B28" s="4"/>
    </row>
    <row r="29" spans="2:2" ht="15">
      <c r="B29" s="4"/>
    </row>
    <row r="30" spans="2:2" ht="15">
      <c r="B30" s="4"/>
    </row>
    <row r="31" spans="2:2" ht="15">
      <c r="B31" s="4"/>
    </row>
    <row r="32" spans="2:2" ht="15">
      <c r="B32" s="4"/>
    </row>
    <row r="33" spans="2:4" ht="15">
      <c r="B33" s="4"/>
    </row>
    <row r="34" spans="2:4" ht="15">
      <c r="B34" s="4"/>
    </row>
    <row r="35" spans="2:4" ht="15">
      <c r="B35" s="4"/>
    </row>
    <row r="36" spans="2:4" ht="15">
      <c r="B36" s="4"/>
    </row>
    <row r="39" spans="2:4">
      <c r="C39" s="50" t="s">
        <v>132</v>
      </c>
      <c r="D39" s="50" t="s">
        <v>100</v>
      </c>
    </row>
    <row r="40" spans="2:4" ht="15.65" customHeight="1">
      <c r="B40" s="35" t="s">
        <v>698</v>
      </c>
      <c r="C40" s="265">
        <f>6162237.62</f>
        <v>6162237.6200000001</v>
      </c>
      <c r="D40" s="265">
        <f>409284.6</f>
        <v>409284.6</v>
      </c>
    </row>
    <row r="41" spans="2:4" ht="14.5" customHeight="1">
      <c r="B41" s="35" t="s">
        <v>699</v>
      </c>
      <c r="C41" s="265">
        <f>55415112.27</f>
        <v>55415112.270000003</v>
      </c>
      <c r="D41" s="265">
        <f>75656834.25</f>
        <v>75656834.25</v>
      </c>
    </row>
    <row r="42" spans="2:4">
      <c r="B42" s="34" t="s">
        <v>700</v>
      </c>
      <c r="C42" s="183">
        <f>SUM(C40:C41)</f>
        <v>61577349.890000001</v>
      </c>
      <c r="D42" s="183">
        <f>SUM(D40:D41)</f>
        <v>76066118.849999994</v>
      </c>
    </row>
    <row r="43" spans="2:4">
      <c r="B43" s="296" t="s">
        <v>297</v>
      </c>
      <c r="C43" s="266">
        <f>(6421511+1637471)</f>
        <v>8058982</v>
      </c>
      <c r="D43" s="266">
        <f>(5593198+1522839)</f>
        <v>7116037</v>
      </c>
    </row>
    <row r="44" spans="2:4">
      <c r="B44" s="296" t="s">
        <v>701</v>
      </c>
      <c r="C44" s="264">
        <f>C42/C43</f>
        <v>7.6408347716870448</v>
      </c>
      <c r="D44" s="264">
        <f>D42/D43</f>
        <v>10.689393387077667</v>
      </c>
    </row>
    <row r="46" spans="2:4">
      <c r="B46" s="16" t="s">
        <v>75</v>
      </c>
      <c r="D46" s="100"/>
    </row>
  </sheetData>
  <hyperlinks>
    <hyperlink ref="B46" location="Introduction!A1" display="Return to information tab" xr:uid="{7693BFC8-BF36-4CAA-AA96-4232692FF7BD}"/>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D65D6-98E1-42DB-8361-02D402495E74}">
  <sheetPr>
    <tabColor rgb="FFA1ABB2"/>
    <pageSetUpPr autoPageBreaks="0"/>
  </sheetPr>
  <dimension ref="B5:D12"/>
  <sheetViews>
    <sheetView showGridLines="0" workbookViewId="0"/>
  </sheetViews>
  <sheetFormatPr defaultRowHeight="14.5"/>
  <cols>
    <col min="1" max="1" width="2.453125" customWidth="1"/>
    <col min="2" max="2" width="47.7265625" customWidth="1"/>
    <col min="3" max="3" width="31.81640625" customWidth="1"/>
    <col min="4" max="4" width="39.7265625" customWidth="1"/>
    <col min="5" max="5" width="28.54296875" customWidth="1"/>
  </cols>
  <sheetData>
    <row r="5" spans="2:4" ht="17.5">
      <c r="B5" s="11" t="s">
        <v>51</v>
      </c>
    </row>
    <row r="7" spans="2:4" ht="15">
      <c r="B7" s="4" t="s">
        <v>52</v>
      </c>
    </row>
    <row r="9" spans="2:4" ht="30" customHeight="1">
      <c r="B9" s="150" t="s">
        <v>298</v>
      </c>
      <c r="C9" s="268" t="s">
        <v>299</v>
      </c>
      <c r="D9" s="242" t="s">
        <v>300</v>
      </c>
    </row>
    <row r="10" spans="2:4" ht="31.5" customHeight="1">
      <c r="B10" s="151" t="s">
        <v>301</v>
      </c>
      <c r="C10" s="267">
        <v>389</v>
      </c>
      <c r="D10" s="72">
        <v>0.99099999999999999</v>
      </c>
    </row>
    <row r="11" spans="2:4">
      <c r="B11" s="17"/>
    </row>
    <row r="12" spans="2:4">
      <c r="B12" s="16" t="s">
        <v>75</v>
      </c>
    </row>
  </sheetData>
  <hyperlinks>
    <hyperlink ref="B12" location="Introduction!A1" display="Return to information tab" xr:uid="{CEB81B07-8DC6-4DF7-9F9B-D096A2AD390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BD073-50E5-4702-8D3B-8768BB28775C}">
  <sheetPr>
    <tabColor rgb="FFA1ABB2"/>
    <pageSetUpPr autoPageBreaks="0"/>
  </sheetPr>
  <dimension ref="B5:C15"/>
  <sheetViews>
    <sheetView showGridLines="0" workbookViewId="0"/>
  </sheetViews>
  <sheetFormatPr defaultRowHeight="14.5"/>
  <cols>
    <col min="1" max="1" width="2.453125" customWidth="1"/>
    <col min="2" max="2" width="75.453125" customWidth="1"/>
    <col min="3" max="3" width="27.54296875" customWidth="1"/>
    <col min="4" max="4" width="18.54296875" customWidth="1"/>
  </cols>
  <sheetData>
    <row r="5" spans="2:3" ht="17.5">
      <c r="B5" s="11" t="s">
        <v>51</v>
      </c>
    </row>
    <row r="7" spans="2:3" ht="15">
      <c r="B7" s="4" t="s">
        <v>53</v>
      </c>
    </row>
    <row r="9" spans="2:3" ht="30" customHeight="1">
      <c r="B9" s="55" t="s">
        <v>298</v>
      </c>
      <c r="C9" s="38" t="s">
        <v>302</v>
      </c>
    </row>
    <row r="10" spans="2:3" ht="37" customHeight="1">
      <c r="B10" s="65" t="s">
        <v>303</v>
      </c>
      <c r="C10" s="72">
        <v>0.98399999999999999</v>
      </c>
    </row>
    <row r="12" spans="2:3">
      <c r="B12" s="75" t="s">
        <v>304</v>
      </c>
    </row>
    <row r="15" spans="2:3">
      <c r="B15" s="16" t="s">
        <v>75</v>
      </c>
    </row>
  </sheetData>
  <hyperlinks>
    <hyperlink ref="B15" location="Introduction!A1" display="Return to information tab" xr:uid="{BF453CED-4447-46F8-B7B6-02157A11C3D1}"/>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79533-1604-413B-AF44-E2FDD58AE089}">
  <sheetPr>
    <tabColor rgb="FFA1ABB2"/>
    <pageSetUpPr autoPageBreaks="0"/>
  </sheetPr>
  <dimension ref="B5:F15"/>
  <sheetViews>
    <sheetView showGridLines="0" workbookViewId="0"/>
  </sheetViews>
  <sheetFormatPr defaultRowHeight="14.5"/>
  <cols>
    <col min="1" max="1" width="2.453125" customWidth="1"/>
    <col min="2" max="2" width="16.1796875" customWidth="1"/>
    <col min="3" max="3" width="36.1796875" customWidth="1"/>
    <col min="4" max="4" width="14.54296875" customWidth="1"/>
    <col min="5" max="5" width="13.81640625" customWidth="1"/>
    <col min="6" max="6" width="15.26953125" customWidth="1"/>
  </cols>
  <sheetData>
    <row r="5" spans="2:6" ht="17.5">
      <c r="B5" s="11" t="s">
        <v>51</v>
      </c>
    </row>
    <row r="7" spans="2:6" ht="15">
      <c r="B7" s="4" t="s">
        <v>54</v>
      </c>
    </row>
    <row r="9" spans="2:6">
      <c r="B9" s="55" t="s">
        <v>305</v>
      </c>
      <c r="C9" s="55" t="s">
        <v>298</v>
      </c>
      <c r="D9" s="38" t="s">
        <v>306</v>
      </c>
      <c r="E9" s="38" t="s">
        <v>307</v>
      </c>
      <c r="F9" s="38" t="s">
        <v>308</v>
      </c>
    </row>
    <row r="10" spans="2:6" ht="27">
      <c r="B10" s="65" t="s">
        <v>309</v>
      </c>
      <c r="C10" s="65" t="s">
        <v>310</v>
      </c>
      <c r="D10" s="44">
        <v>503</v>
      </c>
      <c r="E10" s="44">
        <v>492</v>
      </c>
      <c r="F10" s="73">
        <v>0.97799999999999998</v>
      </c>
    </row>
    <row r="11" spans="2:6" ht="27">
      <c r="B11" s="65" t="s">
        <v>311</v>
      </c>
      <c r="C11" s="65" t="s">
        <v>312</v>
      </c>
      <c r="D11" s="41">
        <v>811</v>
      </c>
      <c r="E11" s="41">
        <v>809</v>
      </c>
      <c r="F11" s="73">
        <v>0.998</v>
      </c>
    </row>
    <row r="13" spans="2:6">
      <c r="B13" s="74" t="s">
        <v>313</v>
      </c>
    </row>
    <row r="15" spans="2:6">
      <c r="B15" s="16" t="s">
        <v>75</v>
      </c>
    </row>
  </sheetData>
  <hyperlinks>
    <hyperlink ref="B15" location="Introduction!A1" display="Return to information tab" xr:uid="{536CE1D6-A9E5-4243-B7E9-3B4148354FA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D0DE1-C465-427B-8ED1-1975BDB54C6F}">
  <sheetPr>
    <tabColor rgb="FF9E712A"/>
    <pageSetUpPr autoPageBreaks="0"/>
  </sheetPr>
  <dimension ref="B5:H135"/>
  <sheetViews>
    <sheetView workbookViewId="0"/>
  </sheetViews>
  <sheetFormatPr defaultColWidth="8.7265625" defaultRowHeight="14.5"/>
  <cols>
    <col min="1" max="1" width="2.453125" style="80" customWidth="1"/>
    <col min="2" max="2" width="41.1796875" style="80" customWidth="1"/>
    <col min="3" max="3" width="25.7265625" style="80" bestFit="1" customWidth="1"/>
    <col min="4" max="4" width="26.453125" style="80" customWidth="1"/>
    <col min="5" max="5" width="26.54296875" style="80" customWidth="1"/>
    <col min="6" max="6" width="25.7265625" style="80" customWidth="1"/>
    <col min="7" max="11" width="8.7265625" style="80"/>
    <col min="12" max="12" width="20.453125" style="80" customWidth="1"/>
    <col min="13" max="16384" width="8.7265625" style="80"/>
  </cols>
  <sheetData>
    <row r="5" spans="2:6" ht="17.5">
      <c r="B5" s="11" t="s">
        <v>314</v>
      </c>
    </row>
    <row r="7" spans="2:6" ht="15">
      <c r="B7" s="81" t="s">
        <v>588</v>
      </c>
    </row>
    <row r="9" spans="2:6" ht="20.149999999999999" customHeight="1">
      <c r="B9" s="36" t="s">
        <v>589</v>
      </c>
      <c r="C9" s="37" t="s">
        <v>590</v>
      </c>
      <c r="D9" s="37" t="s">
        <v>315</v>
      </c>
      <c r="E9" s="37" t="s">
        <v>591</v>
      </c>
      <c r="F9" s="37" t="s">
        <v>592</v>
      </c>
    </row>
    <row r="10" spans="2:6">
      <c r="B10" s="192" t="s">
        <v>316</v>
      </c>
      <c r="C10" s="193">
        <v>13168</v>
      </c>
      <c r="D10" s="193">
        <v>5675</v>
      </c>
      <c r="E10" s="287">
        <v>380644.4</v>
      </c>
      <c r="F10" s="285">
        <v>42229</v>
      </c>
    </row>
    <row r="11" spans="2:6">
      <c r="B11" s="192" t="s">
        <v>317</v>
      </c>
      <c r="C11" s="194">
        <v>15</v>
      </c>
      <c r="D11" s="194">
        <v>0</v>
      </c>
      <c r="E11" s="287">
        <v>762</v>
      </c>
      <c r="F11" s="286">
        <v>0</v>
      </c>
    </row>
    <row r="12" spans="2:6">
      <c r="B12" s="192" t="s">
        <v>318</v>
      </c>
      <c r="C12" s="193">
        <v>71400</v>
      </c>
      <c r="D12" s="194">
        <v>0</v>
      </c>
      <c r="E12" s="287">
        <v>0</v>
      </c>
      <c r="F12" s="285">
        <v>0</v>
      </c>
    </row>
    <row r="13" spans="2:6">
      <c r="B13" s="192" t="s">
        <v>319</v>
      </c>
      <c r="C13" s="193">
        <v>538250</v>
      </c>
      <c r="D13" s="194">
        <v>0</v>
      </c>
      <c r="E13" s="287">
        <v>0</v>
      </c>
      <c r="F13" s="286">
        <v>0</v>
      </c>
    </row>
    <row r="14" spans="2:6">
      <c r="B14" s="192" t="s">
        <v>320</v>
      </c>
      <c r="C14" s="193">
        <v>340980</v>
      </c>
      <c r="D14" s="193">
        <v>227841</v>
      </c>
      <c r="E14" s="287">
        <v>5747461.2000000002</v>
      </c>
      <c r="F14" s="285">
        <v>1695447</v>
      </c>
    </row>
    <row r="15" spans="2:6">
      <c r="B15" s="192" t="s">
        <v>321</v>
      </c>
      <c r="C15" s="193">
        <v>191555</v>
      </c>
      <c r="D15" s="194">
        <v>0</v>
      </c>
      <c r="E15" s="287">
        <v>9800701.2799999993</v>
      </c>
      <c r="F15" s="286">
        <v>0</v>
      </c>
    </row>
    <row r="16" spans="2:6">
      <c r="B16" s="192" t="s">
        <v>593</v>
      </c>
      <c r="C16" s="194">
        <v>106</v>
      </c>
      <c r="D16" s="194">
        <v>0</v>
      </c>
      <c r="E16" s="287">
        <v>5384.8</v>
      </c>
      <c r="F16" s="285">
        <v>0</v>
      </c>
    </row>
    <row r="17" spans="2:6">
      <c r="B17" s="192" t="s">
        <v>322</v>
      </c>
      <c r="C17" s="193">
        <v>6491</v>
      </c>
      <c r="D17" s="194">
        <v>0</v>
      </c>
      <c r="E17" s="287">
        <v>0</v>
      </c>
      <c r="F17" s="286">
        <v>0</v>
      </c>
    </row>
    <row r="18" spans="2:6">
      <c r="B18" s="192" t="s">
        <v>323</v>
      </c>
      <c r="C18" s="194">
        <v>698</v>
      </c>
      <c r="D18" s="194">
        <v>174</v>
      </c>
      <c r="E18" s="287">
        <v>26619.200000000001</v>
      </c>
      <c r="F18" s="285">
        <v>1292</v>
      </c>
    </row>
    <row r="19" spans="2:6">
      <c r="B19" s="192" t="s">
        <v>324</v>
      </c>
      <c r="C19" s="193">
        <v>14758153</v>
      </c>
      <c r="D19" s="193">
        <v>14338695</v>
      </c>
      <c r="E19" s="287">
        <v>21308466.399999999</v>
      </c>
      <c r="F19" s="286">
        <v>106699571</v>
      </c>
    </row>
    <row r="20" spans="2:6">
      <c r="B20" s="192" t="s">
        <v>325</v>
      </c>
      <c r="C20" s="193">
        <v>608763</v>
      </c>
      <c r="D20" s="193">
        <v>150000</v>
      </c>
      <c r="E20" s="287">
        <v>23305160.399999999</v>
      </c>
      <c r="F20" s="285">
        <v>1116204</v>
      </c>
    </row>
    <row r="21" spans="2:6">
      <c r="B21" s="192" t="s">
        <v>326</v>
      </c>
      <c r="C21" s="193">
        <v>1180977</v>
      </c>
      <c r="D21" s="193">
        <v>1159000</v>
      </c>
      <c r="E21" s="287">
        <v>1116431.6000000001</v>
      </c>
      <c r="F21" s="286">
        <v>8624548</v>
      </c>
    </row>
    <row r="22" spans="2:6">
      <c r="B22" s="192" t="s">
        <v>327</v>
      </c>
      <c r="C22" s="193">
        <v>63915</v>
      </c>
      <c r="D22" s="193">
        <v>63915</v>
      </c>
      <c r="E22" s="287">
        <v>0</v>
      </c>
      <c r="F22" s="285">
        <v>475613</v>
      </c>
    </row>
    <row r="23" spans="2:6">
      <c r="B23" s="192" t="s">
        <v>328</v>
      </c>
      <c r="C23" s="193">
        <v>3281769</v>
      </c>
      <c r="D23" s="193">
        <v>116703</v>
      </c>
      <c r="E23" s="287">
        <v>160785352.80000001</v>
      </c>
      <c r="F23" s="286">
        <v>868427</v>
      </c>
    </row>
    <row r="24" spans="2:6">
      <c r="B24" s="192" t="s">
        <v>329</v>
      </c>
      <c r="C24" s="193">
        <v>286011</v>
      </c>
      <c r="D24" s="194">
        <v>0</v>
      </c>
      <c r="E24" s="287">
        <v>14529358.800000001</v>
      </c>
      <c r="F24" s="285">
        <v>0</v>
      </c>
    </row>
    <row r="25" spans="2:6">
      <c r="B25" s="192" t="s">
        <v>594</v>
      </c>
      <c r="C25" s="194">
        <v>331</v>
      </c>
      <c r="D25" s="194">
        <v>0</v>
      </c>
      <c r="E25" s="287">
        <v>16814.8</v>
      </c>
      <c r="F25" s="286">
        <v>0</v>
      </c>
    </row>
    <row r="26" spans="2:6">
      <c r="B26" s="192" t="s">
        <v>330</v>
      </c>
      <c r="C26" s="193">
        <v>25434</v>
      </c>
      <c r="D26" s="193">
        <v>25434</v>
      </c>
      <c r="E26" s="287">
        <v>0</v>
      </c>
      <c r="F26" s="285">
        <v>189260</v>
      </c>
    </row>
    <row r="27" spans="2:6">
      <c r="B27" s="192" t="s">
        <v>331</v>
      </c>
      <c r="C27" s="193">
        <v>1500</v>
      </c>
      <c r="D27" s="194">
        <v>0</v>
      </c>
      <c r="E27" s="287">
        <v>0</v>
      </c>
      <c r="F27" s="286">
        <v>0</v>
      </c>
    </row>
    <row r="28" spans="2:6">
      <c r="B28" s="192" t="s">
        <v>332</v>
      </c>
      <c r="C28" s="193">
        <v>12269</v>
      </c>
      <c r="D28" s="194">
        <v>0</v>
      </c>
      <c r="E28" s="287">
        <v>0</v>
      </c>
      <c r="F28" s="285">
        <v>0</v>
      </c>
    </row>
    <row r="29" spans="2:6">
      <c r="B29" s="192" t="s">
        <v>595</v>
      </c>
      <c r="C29" s="193">
        <v>11867</v>
      </c>
      <c r="D29" s="193">
        <v>9140</v>
      </c>
      <c r="E29" s="287">
        <v>138531.6</v>
      </c>
      <c r="F29" s="286">
        <v>68012</v>
      </c>
    </row>
    <row r="30" spans="2:6">
      <c r="B30" s="192" t="s">
        <v>333</v>
      </c>
      <c r="C30" s="193">
        <v>287204</v>
      </c>
      <c r="D30" s="193">
        <v>204999</v>
      </c>
      <c r="E30" s="287">
        <v>4176014</v>
      </c>
      <c r="F30" s="285">
        <v>1525472</v>
      </c>
    </row>
    <row r="31" spans="2:6">
      <c r="B31" s="192" t="s">
        <v>334</v>
      </c>
      <c r="C31" s="193">
        <v>39552</v>
      </c>
      <c r="D31" s="194">
        <v>0</v>
      </c>
      <c r="E31" s="287">
        <v>2009241.6000000001</v>
      </c>
      <c r="F31" s="286">
        <v>0</v>
      </c>
    </row>
    <row r="32" spans="2:6">
      <c r="B32" s="192" t="s">
        <v>596</v>
      </c>
      <c r="C32" s="193">
        <v>12687</v>
      </c>
      <c r="D32" s="194">
        <v>0</v>
      </c>
      <c r="E32" s="287">
        <v>114720.62</v>
      </c>
      <c r="F32" s="285">
        <v>0</v>
      </c>
    </row>
    <row r="33" spans="2:6">
      <c r="B33" s="192" t="s">
        <v>335</v>
      </c>
      <c r="C33" s="193">
        <v>3176</v>
      </c>
      <c r="D33" s="194">
        <v>0</v>
      </c>
      <c r="E33" s="287">
        <v>161340.79999999999</v>
      </c>
      <c r="F33" s="286">
        <v>0</v>
      </c>
    </row>
    <row r="34" spans="2:6">
      <c r="B34" s="192" t="s">
        <v>597</v>
      </c>
      <c r="C34" s="194">
        <v>8</v>
      </c>
      <c r="D34" s="194">
        <v>0</v>
      </c>
      <c r="E34" s="287">
        <v>406.4</v>
      </c>
      <c r="F34" s="285">
        <v>0</v>
      </c>
    </row>
    <row r="35" spans="2:6">
      <c r="B35" s="192" t="s">
        <v>336</v>
      </c>
      <c r="C35" s="193">
        <v>5745371</v>
      </c>
      <c r="D35" s="193">
        <v>5745371</v>
      </c>
      <c r="E35" s="287">
        <v>0</v>
      </c>
      <c r="F35" s="286">
        <v>42753444</v>
      </c>
    </row>
    <row r="36" spans="2:6">
      <c r="B36" s="192" t="s">
        <v>598</v>
      </c>
      <c r="C36" s="194">
        <v>18</v>
      </c>
      <c r="D36" s="194">
        <v>0</v>
      </c>
      <c r="E36" s="287">
        <v>914.4</v>
      </c>
      <c r="F36" s="285">
        <v>0</v>
      </c>
    </row>
    <row r="37" spans="2:6">
      <c r="B37" s="192" t="s">
        <v>337</v>
      </c>
      <c r="C37" s="193">
        <v>257656</v>
      </c>
      <c r="D37" s="193">
        <v>257656</v>
      </c>
      <c r="E37" s="287">
        <v>0</v>
      </c>
      <c r="F37" s="286">
        <v>1917311</v>
      </c>
    </row>
    <row r="38" spans="2:6">
      <c r="B38" s="192" t="s">
        <v>338</v>
      </c>
      <c r="C38" s="193">
        <v>3930294</v>
      </c>
      <c r="D38" s="193">
        <v>3930294</v>
      </c>
      <c r="E38" s="287">
        <v>0</v>
      </c>
      <c r="F38" s="285">
        <v>29246779</v>
      </c>
    </row>
    <row r="39" spans="2:6">
      <c r="B39" s="192" t="s">
        <v>339</v>
      </c>
      <c r="C39" s="193">
        <v>6490865</v>
      </c>
      <c r="D39" s="193">
        <v>6490865</v>
      </c>
      <c r="E39" s="287">
        <v>0</v>
      </c>
      <c r="F39" s="286">
        <v>48300944</v>
      </c>
    </row>
    <row r="40" spans="2:6">
      <c r="B40" s="192" t="s">
        <v>340</v>
      </c>
      <c r="C40" s="193">
        <v>3955005</v>
      </c>
      <c r="D40" s="193">
        <v>3955005</v>
      </c>
      <c r="E40" s="287">
        <v>0</v>
      </c>
      <c r="F40" s="285">
        <v>29430664</v>
      </c>
    </row>
    <row r="41" spans="2:6">
      <c r="B41" s="192" t="s">
        <v>341</v>
      </c>
      <c r="C41" s="193">
        <v>612233</v>
      </c>
      <c r="D41" s="193">
        <v>169628</v>
      </c>
      <c r="E41" s="287">
        <v>22484334</v>
      </c>
      <c r="F41" s="286">
        <v>1262262</v>
      </c>
    </row>
    <row r="42" spans="2:6">
      <c r="B42" s="192" t="s">
        <v>342</v>
      </c>
      <c r="C42" s="193">
        <v>21268705</v>
      </c>
      <c r="D42" s="193">
        <v>20668513</v>
      </c>
      <c r="E42" s="287">
        <v>30489753.600000001</v>
      </c>
      <c r="F42" s="285">
        <v>153802105</v>
      </c>
    </row>
    <row r="43" spans="2:6">
      <c r="B43" s="192" t="s">
        <v>343</v>
      </c>
      <c r="C43" s="193">
        <v>408621</v>
      </c>
      <c r="D43" s="193">
        <v>408621</v>
      </c>
      <c r="E43" s="287">
        <v>0</v>
      </c>
      <c r="F43" s="286">
        <v>3040698</v>
      </c>
    </row>
    <row r="44" spans="2:6">
      <c r="B44" s="192" t="s">
        <v>344</v>
      </c>
      <c r="C44" s="193">
        <v>1082400</v>
      </c>
      <c r="D44" s="193">
        <v>951322</v>
      </c>
      <c r="E44" s="287">
        <v>6658762.4000000004</v>
      </c>
      <c r="F44" s="285">
        <v>7079140</v>
      </c>
    </row>
    <row r="45" spans="2:6">
      <c r="B45" s="192" t="s">
        <v>345</v>
      </c>
      <c r="C45" s="193">
        <v>254596</v>
      </c>
      <c r="D45" s="193">
        <v>254596</v>
      </c>
      <c r="E45" s="287">
        <v>0</v>
      </c>
      <c r="F45" s="286">
        <v>1894541</v>
      </c>
    </row>
    <row r="46" spans="2:6">
      <c r="B46" s="192" t="s">
        <v>346</v>
      </c>
      <c r="C46" s="193">
        <v>101648</v>
      </c>
      <c r="D46" s="193">
        <v>101648</v>
      </c>
      <c r="E46" s="287">
        <v>0</v>
      </c>
      <c r="F46" s="285">
        <v>756399</v>
      </c>
    </row>
    <row r="47" spans="2:6">
      <c r="B47" s="192" t="s">
        <v>347</v>
      </c>
      <c r="C47" s="193">
        <v>3218715</v>
      </c>
      <c r="D47" s="193">
        <v>3213863</v>
      </c>
      <c r="E47" s="287">
        <v>246481.6</v>
      </c>
      <c r="F47" s="286">
        <v>23915551</v>
      </c>
    </row>
    <row r="48" spans="2:6">
      <c r="B48" s="192" t="s">
        <v>348</v>
      </c>
      <c r="C48" s="193">
        <v>6052</v>
      </c>
      <c r="D48" s="194">
        <v>0</v>
      </c>
      <c r="E48" s="287">
        <v>0</v>
      </c>
      <c r="F48" s="285">
        <v>0</v>
      </c>
    </row>
    <row r="49" spans="2:6">
      <c r="B49" s="192" t="s">
        <v>349</v>
      </c>
      <c r="C49" s="193">
        <v>18549</v>
      </c>
      <c r="D49" s="194">
        <v>0</v>
      </c>
      <c r="E49" s="287">
        <v>942289.2</v>
      </c>
      <c r="F49" s="286">
        <v>0</v>
      </c>
    </row>
    <row r="50" spans="2:6">
      <c r="B50" s="192" t="s">
        <v>599</v>
      </c>
      <c r="C50" s="194">
        <v>10</v>
      </c>
      <c r="D50" s="194">
        <v>0</v>
      </c>
      <c r="E50" s="287">
        <v>508</v>
      </c>
      <c r="F50" s="285">
        <v>0</v>
      </c>
    </row>
    <row r="51" spans="2:6">
      <c r="B51" s="192" t="s">
        <v>350</v>
      </c>
      <c r="C51" s="193">
        <v>129822</v>
      </c>
      <c r="D51" s="193">
        <v>23999</v>
      </c>
      <c r="E51" s="287">
        <v>5375808.4000000004</v>
      </c>
      <c r="F51" s="286">
        <v>178583</v>
      </c>
    </row>
    <row r="52" spans="2:6">
      <c r="B52" s="192" t="s">
        <v>351</v>
      </c>
      <c r="C52" s="193">
        <v>8918</v>
      </c>
      <c r="D52" s="194">
        <v>0</v>
      </c>
      <c r="E52" s="287">
        <v>0</v>
      </c>
      <c r="F52" s="285">
        <v>0</v>
      </c>
    </row>
    <row r="53" spans="2:6">
      <c r="B53" s="192" t="s">
        <v>352</v>
      </c>
      <c r="C53" s="193">
        <v>52895</v>
      </c>
      <c r="D53" s="193">
        <v>1063</v>
      </c>
      <c r="E53" s="287">
        <v>2633065.6</v>
      </c>
      <c r="F53" s="286">
        <v>7907</v>
      </c>
    </row>
    <row r="54" spans="2:6">
      <c r="B54" s="192" t="s">
        <v>353</v>
      </c>
      <c r="C54" s="193">
        <v>2254</v>
      </c>
      <c r="D54" s="194">
        <v>0</v>
      </c>
      <c r="E54" s="287">
        <v>114503.2</v>
      </c>
      <c r="F54" s="285">
        <v>0</v>
      </c>
    </row>
    <row r="55" spans="2:6">
      <c r="B55" s="192" t="s">
        <v>354</v>
      </c>
      <c r="C55" s="193">
        <v>5187</v>
      </c>
      <c r="D55" s="194">
        <v>0</v>
      </c>
      <c r="E55" s="287">
        <v>263499.59999999998</v>
      </c>
      <c r="F55" s="286">
        <v>0</v>
      </c>
    </row>
    <row r="56" spans="2:6">
      <c r="B56" s="192" t="s">
        <v>355</v>
      </c>
      <c r="C56" s="193">
        <v>5623</v>
      </c>
      <c r="D56" s="194">
        <v>0</v>
      </c>
      <c r="E56" s="287">
        <v>285648.40000000002</v>
      </c>
      <c r="F56" s="285">
        <v>0</v>
      </c>
    </row>
    <row r="57" spans="2:6">
      <c r="B57" s="192" t="s">
        <v>356</v>
      </c>
      <c r="C57" s="193">
        <v>246731</v>
      </c>
      <c r="D57" s="194">
        <v>0</v>
      </c>
      <c r="E57" s="287">
        <v>12581863.82</v>
      </c>
      <c r="F57" s="286">
        <v>0</v>
      </c>
    </row>
    <row r="58" spans="2:6">
      <c r="B58" s="192" t="s">
        <v>357</v>
      </c>
      <c r="C58" s="193">
        <v>30487</v>
      </c>
      <c r="D58" s="194">
        <v>0</v>
      </c>
      <c r="E58" s="287">
        <v>0</v>
      </c>
      <c r="F58" s="285">
        <v>0</v>
      </c>
    </row>
    <row r="59" spans="2:6">
      <c r="B59" s="192" t="s">
        <v>358</v>
      </c>
      <c r="C59" s="193">
        <v>243547</v>
      </c>
      <c r="D59" s="193">
        <v>243547</v>
      </c>
      <c r="E59" s="287">
        <v>0</v>
      </c>
      <c r="F59" s="286">
        <v>1812322</v>
      </c>
    </row>
    <row r="60" spans="2:6">
      <c r="B60" s="192" t="s">
        <v>359</v>
      </c>
      <c r="C60" s="193">
        <v>124501</v>
      </c>
      <c r="D60" s="193">
        <v>117850</v>
      </c>
      <c r="E60" s="287">
        <v>337870.8</v>
      </c>
      <c r="F60" s="285">
        <v>876964</v>
      </c>
    </row>
    <row r="61" spans="2:6">
      <c r="B61" s="192" t="s">
        <v>360</v>
      </c>
      <c r="C61" s="193">
        <v>332194</v>
      </c>
      <c r="D61" s="193">
        <v>288043</v>
      </c>
      <c r="E61" s="287">
        <v>2242870.7999999998</v>
      </c>
      <c r="F61" s="286">
        <v>2143433</v>
      </c>
    </row>
    <row r="62" spans="2:6">
      <c r="B62" s="192" t="s">
        <v>361</v>
      </c>
      <c r="C62" s="193">
        <v>32587</v>
      </c>
      <c r="D62" s="194">
        <v>0</v>
      </c>
      <c r="E62" s="287">
        <v>0</v>
      </c>
      <c r="F62" s="285">
        <v>0</v>
      </c>
    </row>
    <row r="63" spans="2:6">
      <c r="B63" s="192" t="s">
        <v>362</v>
      </c>
      <c r="C63" s="193">
        <v>52780</v>
      </c>
      <c r="D63" s="193">
        <v>52780</v>
      </c>
      <c r="E63" s="287">
        <v>0</v>
      </c>
      <c r="F63" s="286">
        <v>392753</v>
      </c>
    </row>
    <row r="64" spans="2:6">
      <c r="B64" s="192" t="s">
        <v>363</v>
      </c>
      <c r="C64" s="193">
        <v>201893</v>
      </c>
      <c r="D64" s="194">
        <v>0</v>
      </c>
      <c r="E64" s="287">
        <v>0</v>
      </c>
      <c r="F64" s="285">
        <v>0</v>
      </c>
    </row>
    <row r="65" spans="2:6">
      <c r="B65" s="192" t="s">
        <v>600</v>
      </c>
      <c r="C65" s="193">
        <v>7647</v>
      </c>
      <c r="D65" s="193">
        <v>3820</v>
      </c>
      <c r="E65" s="287">
        <v>194411.6</v>
      </c>
      <c r="F65" s="286">
        <v>28423</v>
      </c>
    </row>
    <row r="66" spans="2:6">
      <c r="B66" s="192" t="s">
        <v>364</v>
      </c>
      <c r="C66" s="194">
        <v>12</v>
      </c>
      <c r="D66" s="194">
        <v>0</v>
      </c>
      <c r="E66" s="287">
        <v>610.39</v>
      </c>
      <c r="F66" s="285">
        <v>0</v>
      </c>
    </row>
    <row r="67" spans="2:6">
      <c r="B67" s="192" t="s">
        <v>365</v>
      </c>
      <c r="C67" s="193">
        <v>180886</v>
      </c>
      <c r="D67" s="194">
        <v>0</v>
      </c>
      <c r="E67" s="287">
        <v>0</v>
      </c>
      <c r="F67" s="286">
        <v>0</v>
      </c>
    </row>
    <row r="68" spans="2:6">
      <c r="B68" s="192" t="s">
        <v>366</v>
      </c>
      <c r="C68" s="193">
        <v>3653</v>
      </c>
      <c r="D68" s="193">
        <v>3653</v>
      </c>
      <c r="E68" s="287">
        <v>0</v>
      </c>
      <c r="F68" s="285">
        <v>27180</v>
      </c>
    </row>
    <row r="69" spans="2:6">
      <c r="B69" s="192" t="s">
        <v>367</v>
      </c>
      <c r="C69" s="193">
        <v>7430</v>
      </c>
      <c r="D69" s="194">
        <v>0</v>
      </c>
      <c r="E69" s="287">
        <v>380375.65</v>
      </c>
      <c r="F69" s="286">
        <v>0</v>
      </c>
    </row>
    <row r="70" spans="2:6">
      <c r="B70" s="192" t="s">
        <v>368</v>
      </c>
      <c r="C70" s="193">
        <v>18164</v>
      </c>
      <c r="D70" s="194">
        <v>0</v>
      </c>
      <c r="E70" s="287">
        <v>0</v>
      </c>
      <c r="F70" s="285">
        <v>0</v>
      </c>
    </row>
    <row r="71" spans="2:6">
      <c r="B71" s="192" t="s">
        <v>369</v>
      </c>
      <c r="C71" s="193">
        <v>156115</v>
      </c>
      <c r="D71" s="194">
        <v>0</v>
      </c>
      <c r="E71" s="287">
        <v>8012773.0300000003</v>
      </c>
      <c r="F71" s="286">
        <v>0</v>
      </c>
    </row>
    <row r="72" spans="2:6">
      <c r="B72" s="192" t="s">
        <v>370</v>
      </c>
      <c r="C72" s="193">
        <v>27784</v>
      </c>
      <c r="D72" s="194">
        <v>0</v>
      </c>
      <c r="E72" s="287">
        <v>1422082.74</v>
      </c>
      <c r="F72" s="285">
        <v>0</v>
      </c>
    </row>
    <row r="73" spans="2:6">
      <c r="B73" s="192" t="s">
        <v>371</v>
      </c>
      <c r="C73" s="193">
        <v>11844</v>
      </c>
      <c r="D73" s="194">
        <v>0</v>
      </c>
      <c r="E73" s="287">
        <v>0</v>
      </c>
      <c r="F73" s="286">
        <v>0</v>
      </c>
    </row>
    <row r="74" spans="2:6">
      <c r="B74" s="192" t="s">
        <v>372</v>
      </c>
      <c r="C74" s="193">
        <v>6745</v>
      </c>
      <c r="D74" s="194">
        <v>0</v>
      </c>
      <c r="E74" s="287">
        <v>342646</v>
      </c>
      <c r="F74" s="285">
        <v>0</v>
      </c>
    </row>
    <row r="75" spans="2:6">
      <c r="B75" s="192" t="s">
        <v>373</v>
      </c>
      <c r="C75" s="193">
        <v>24262</v>
      </c>
      <c r="D75" s="194">
        <v>0</v>
      </c>
      <c r="E75" s="287">
        <v>0</v>
      </c>
      <c r="F75" s="286">
        <v>0</v>
      </c>
    </row>
    <row r="76" spans="2:6">
      <c r="B76" s="192" t="s">
        <v>374</v>
      </c>
      <c r="C76" s="193">
        <v>30812</v>
      </c>
      <c r="D76" s="194">
        <v>0</v>
      </c>
      <c r="E76" s="287">
        <v>0</v>
      </c>
      <c r="F76" s="285">
        <v>0</v>
      </c>
    </row>
    <row r="77" spans="2:6">
      <c r="B77" s="192" t="s">
        <v>375</v>
      </c>
      <c r="C77" s="193">
        <v>9790196</v>
      </c>
      <c r="D77" s="193">
        <v>9452082</v>
      </c>
      <c r="E77" s="287">
        <v>17176191.199999999</v>
      </c>
      <c r="F77" s="286">
        <v>70336462</v>
      </c>
    </row>
    <row r="78" spans="2:6">
      <c r="B78" s="192" t="s">
        <v>376</v>
      </c>
      <c r="C78" s="193">
        <v>20724</v>
      </c>
      <c r="D78" s="194">
        <v>0</v>
      </c>
      <c r="E78" s="287">
        <v>1052779.2</v>
      </c>
      <c r="F78" s="285">
        <v>0</v>
      </c>
    </row>
    <row r="79" spans="2:6">
      <c r="B79" s="192" t="s">
        <v>601</v>
      </c>
      <c r="C79" s="193">
        <v>2839</v>
      </c>
      <c r="D79" s="194">
        <v>0</v>
      </c>
      <c r="E79" s="287">
        <v>144221.20000000001</v>
      </c>
      <c r="F79" s="286">
        <v>0</v>
      </c>
    </row>
    <row r="80" spans="2:6">
      <c r="B80" s="192" t="s">
        <v>377</v>
      </c>
      <c r="C80" s="193">
        <v>5441194</v>
      </c>
      <c r="D80" s="193">
        <v>1421397</v>
      </c>
      <c r="E80" s="287">
        <v>204205687.59999999</v>
      </c>
      <c r="F80" s="285">
        <v>10577141</v>
      </c>
    </row>
    <row r="81" spans="2:6">
      <c r="B81" s="192" t="s">
        <v>378</v>
      </c>
      <c r="C81" s="193">
        <v>4463</v>
      </c>
      <c r="D81" s="194">
        <v>0</v>
      </c>
      <c r="E81" s="287">
        <v>0</v>
      </c>
      <c r="F81" s="286">
        <v>0</v>
      </c>
    </row>
    <row r="82" spans="2:6">
      <c r="B82" s="192" t="s">
        <v>602</v>
      </c>
      <c r="C82" s="193">
        <v>1468786</v>
      </c>
      <c r="D82" s="193">
        <v>1468786</v>
      </c>
      <c r="E82" s="287">
        <v>0</v>
      </c>
      <c r="F82" s="285">
        <v>10929780</v>
      </c>
    </row>
    <row r="83" spans="2:6">
      <c r="B83" s="192" t="s">
        <v>379</v>
      </c>
      <c r="C83" s="193">
        <v>85246</v>
      </c>
      <c r="D83" s="194">
        <v>0</v>
      </c>
      <c r="E83" s="287">
        <v>4330496.8</v>
      </c>
      <c r="F83" s="286">
        <v>0</v>
      </c>
    </row>
    <row r="84" spans="2:6">
      <c r="B84" s="192" t="s">
        <v>380</v>
      </c>
      <c r="C84" s="193">
        <v>716078</v>
      </c>
      <c r="D84" s="193">
        <v>716078</v>
      </c>
      <c r="E84" s="287">
        <v>0</v>
      </c>
      <c r="F84" s="285">
        <v>5328601</v>
      </c>
    </row>
    <row r="85" spans="2:6">
      <c r="B85" s="192" t="s">
        <v>381</v>
      </c>
      <c r="C85" s="193">
        <v>6748449</v>
      </c>
      <c r="D85" s="193">
        <v>4418750</v>
      </c>
      <c r="E85" s="287">
        <v>118348709.2</v>
      </c>
      <c r="F85" s="286">
        <v>32881562</v>
      </c>
    </row>
    <row r="86" spans="2:6">
      <c r="B86" s="192" t="s">
        <v>603</v>
      </c>
      <c r="C86" s="193">
        <v>5060</v>
      </c>
      <c r="D86" s="194">
        <v>0</v>
      </c>
      <c r="E86" s="287">
        <v>257048</v>
      </c>
      <c r="F86" s="285">
        <v>0</v>
      </c>
    </row>
    <row r="87" spans="2:6">
      <c r="B87" s="192" t="s">
        <v>382</v>
      </c>
      <c r="C87" s="193">
        <v>329815</v>
      </c>
      <c r="D87" s="194">
        <v>0</v>
      </c>
      <c r="E87" s="287">
        <v>0</v>
      </c>
      <c r="F87" s="286">
        <v>0</v>
      </c>
    </row>
    <row r="88" spans="2:6">
      <c r="B88" s="192" t="s">
        <v>383</v>
      </c>
      <c r="C88" s="193">
        <v>59743</v>
      </c>
      <c r="D88" s="194">
        <v>0</v>
      </c>
      <c r="E88" s="287">
        <v>0</v>
      </c>
      <c r="F88" s="285">
        <v>0</v>
      </c>
    </row>
    <row r="89" spans="2:6">
      <c r="B89" s="192" t="s">
        <v>604</v>
      </c>
      <c r="C89" s="193">
        <v>454691</v>
      </c>
      <c r="D89" s="193">
        <v>454691</v>
      </c>
      <c r="E89" s="287">
        <v>0</v>
      </c>
      <c r="F89" s="286">
        <v>3383523</v>
      </c>
    </row>
    <row r="90" spans="2:6">
      <c r="B90" s="192" t="s">
        <v>384</v>
      </c>
      <c r="C90" s="193">
        <v>775565</v>
      </c>
      <c r="D90" s="194">
        <v>0</v>
      </c>
      <c r="E90" s="287">
        <v>39453721.75</v>
      </c>
      <c r="F90" s="285">
        <v>0</v>
      </c>
    </row>
    <row r="91" spans="2:6">
      <c r="B91" s="192" t="s">
        <v>385</v>
      </c>
      <c r="C91" s="193">
        <v>249873</v>
      </c>
      <c r="D91" s="194">
        <v>0</v>
      </c>
      <c r="E91" s="287">
        <v>0</v>
      </c>
      <c r="F91" s="286">
        <v>0</v>
      </c>
    </row>
    <row r="92" spans="2:6">
      <c r="B92" s="192" t="s">
        <v>386</v>
      </c>
      <c r="C92" s="193">
        <v>18778</v>
      </c>
      <c r="D92" s="194">
        <v>0</v>
      </c>
      <c r="E92" s="287">
        <v>953922.4</v>
      </c>
      <c r="F92" s="285">
        <v>0</v>
      </c>
    </row>
    <row r="93" spans="2:6">
      <c r="B93" s="192" t="s">
        <v>387</v>
      </c>
      <c r="C93" s="194">
        <v>20</v>
      </c>
      <c r="D93" s="194">
        <v>0</v>
      </c>
      <c r="E93" s="287">
        <v>1016</v>
      </c>
      <c r="F93" s="286">
        <v>0</v>
      </c>
    </row>
    <row r="94" spans="2:6">
      <c r="B94" s="192" t="s">
        <v>388</v>
      </c>
      <c r="C94" s="193">
        <v>32802</v>
      </c>
      <c r="D94" s="194">
        <v>0</v>
      </c>
      <c r="E94" s="287">
        <v>1666346.46</v>
      </c>
      <c r="F94" s="285">
        <v>0</v>
      </c>
    </row>
    <row r="95" spans="2:6">
      <c r="B95" s="192" t="s">
        <v>389</v>
      </c>
      <c r="C95" s="193">
        <v>8730480</v>
      </c>
      <c r="D95" s="193">
        <v>8730480</v>
      </c>
      <c r="E95" s="287">
        <v>0</v>
      </c>
      <c r="F95" s="286">
        <v>64966753</v>
      </c>
    </row>
    <row r="96" spans="2:6">
      <c r="B96" s="192" t="s">
        <v>390</v>
      </c>
      <c r="C96" s="193">
        <v>2057558</v>
      </c>
      <c r="D96" s="193">
        <v>1721691</v>
      </c>
      <c r="E96" s="287">
        <v>17062043.600000001</v>
      </c>
      <c r="F96" s="285">
        <v>12811742</v>
      </c>
    </row>
    <row r="97" spans="2:6">
      <c r="B97" s="192" t="s">
        <v>391</v>
      </c>
      <c r="C97" s="193">
        <v>649128</v>
      </c>
      <c r="D97" s="193">
        <v>649128</v>
      </c>
      <c r="E97" s="287">
        <v>0</v>
      </c>
      <c r="F97" s="286">
        <v>4830401</v>
      </c>
    </row>
    <row r="98" spans="2:6">
      <c r="B98" s="192" t="s">
        <v>392</v>
      </c>
      <c r="C98" s="193">
        <v>30647</v>
      </c>
      <c r="D98" s="194">
        <v>0</v>
      </c>
      <c r="E98" s="287">
        <v>1556867.6</v>
      </c>
      <c r="F98" s="285">
        <v>0</v>
      </c>
    </row>
    <row r="99" spans="2:6">
      <c r="B99" s="192" t="s">
        <v>393</v>
      </c>
      <c r="C99" s="193">
        <v>4671</v>
      </c>
      <c r="D99" s="194">
        <v>0</v>
      </c>
      <c r="E99" s="287">
        <v>0</v>
      </c>
      <c r="F99" s="286">
        <v>0</v>
      </c>
    </row>
    <row r="100" spans="2:6">
      <c r="B100" s="192" t="s">
        <v>605</v>
      </c>
      <c r="C100" s="193">
        <v>121309</v>
      </c>
      <c r="D100" s="193">
        <v>108001</v>
      </c>
      <c r="E100" s="287">
        <v>676046.4</v>
      </c>
      <c r="F100" s="285">
        <v>803674</v>
      </c>
    </row>
    <row r="101" spans="2:6">
      <c r="B101" s="192" t="s">
        <v>606</v>
      </c>
      <c r="C101" s="193">
        <v>262073</v>
      </c>
      <c r="D101" s="193">
        <v>262073</v>
      </c>
      <c r="E101" s="287">
        <v>0</v>
      </c>
      <c r="F101" s="286">
        <v>1950181</v>
      </c>
    </row>
    <row r="102" spans="2:6">
      <c r="B102" s="192" t="s">
        <v>394</v>
      </c>
      <c r="C102" s="193">
        <v>2836854</v>
      </c>
      <c r="D102" s="193">
        <v>2836854</v>
      </c>
      <c r="E102" s="287">
        <v>0</v>
      </c>
      <c r="F102" s="285">
        <v>21110085</v>
      </c>
    </row>
    <row r="103" spans="2:6">
      <c r="B103" s="192" t="s">
        <v>395</v>
      </c>
      <c r="C103" s="193">
        <v>526482</v>
      </c>
      <c r="D103" s="194">
        <v>0</v>
      </c>
      <c r="E103" s="287">
        <v>26745285.600000001</v>
      </c>
      <c r="F103" s="286">
        <v>0</v>
      </c>
    </row>
    <row r="104" spans="2:6">
      <c r="B104" s="192" t="s">
        <v>396</v>
      </c>
      <c r="C104" s="193">
        <v>5627</v>
      </c>
      <c r="D104" s="194">
        <v>0</v>
      </c>
      <c r="E104" s="287">
        <v>0</v>
      </c>
      <c r="F104" s="285">
        <v>0</v>
      </c>
    </row>
    <row r="105" spans="2:6">
      <c r="B105" s="192" t="s">
        <v>397</v>
      </c>
      <c r="C105" s="194">
        <v>497</v>
      </c>
      <c r="D105" s="194">
        <v>0</v>
      </c>
      <c r="E105" s="287">
        <v>25247.599999999999</v>
      </c>
      <c r="F105" s="286">
        <v>0</v>
      </c>
    </row>
    <row r="106" spans="2:6">
      <c r="B106" s="192" t="s">
        <v>398</v>
      </c>
      <c r="C106" s="193">
        <v>143553</v>
      </c>
      <c r="D106" s="193">
        <v>143553</v>
      </c>
      <c r="E106" s="287">
        <v>0</v>
      </c>
      <c r="F106" s="285">
        <v>1068228</v>
      </c>
    </row>
    <row r="107" spans="2:6">
      <c r="B107" s="192" t="s">
        <v>399</v>
      </c>
      <c r="C107" s="193">
        <v>270360</v>
      </c>
      <c r="D107" s="193">
        <v>270360</v>
      </c>
      <c r="E107" s="287">
        <v>0</v>
      </c>
      <c r="F107" s="286">
        <v>2011848</v>
      </c>
    </row>
    <row r="108" spans="2:6">
      <c r="B108" s="192" t="s">
        <v>400</v>
      </c>
      <c r="C108" s="193">
        <v>6091393</v>
      </c>
      <c r="D108" s="193">
        <v>6091393</v>
      </c>
      <c r="E108" s="287">
        <v>0</v>
      </c>
      <c r="F108" s="285">
        <v>45328323</v>
      </c>
    </row>
    <row r="109" spans="2:6">
      <c r="B109" s="192" t="s">
        <v>401</v>
      </c>
      <c r="C109" s="193">
        <v>3913</v>
      </c>
      <c r="D109" s="194">
        <v>0</v>
      </c>
      <c r="E109" s="287">
        <v>198780.4</v>
      </c>
      <c r="F109" s="286">
        <v>0</v>
      </c>
    </row>
    <row r="110" spans="2:6">
      <c r="B110" s="192" t="s">
        <v>402</v>
      </c>
      <c r="C110" s="193">
        <v>1467</v>
      </c>
      <c r="D110" s="194">
        <v>0</v>
      </c>
      <c r="E110" s="287">
        <v>74523.600000000006</v>
      </c>
      <c r="F110" s="285">
        <v>0</v>
      </c>
    </row>
    <row r="111" spans="2:6">
      <c r="B111" s="192" t="s">
        <v>403</v>
      </c>
      <c r="C111" s="193">
        <v>71198</v>
      </c>
      <c r="D111" s="194">
        <v>0</v>
      </c>
      <c r="E111" s="287">
        <v>0</v>
      </c>
      <c r="F111" s="286">
        <v>0</v>
      </c>
    </row>
    <row r="112" spans="2:6">
      <c r="B112" s="192" t="s">
        <v>404</v>
      </c>
      <c r="C112" s="193">
        <v>244121</v>
      </c>
      <c r="D112" s="194">
        <v>0</v>
      </c>
      <c r="E112" s="287">
        <v>0</v>
      </c>
      <c r="F112" s="285">
        <v>0</v>
      </c>
    </row>
    <row r="113" spans="2:6">
      <c r="B113" s="192" t="s">
        <v>405</v>
      </c>
      <c r="C113" s="193">
        <v>6380941</v>
      </c>
      <c r="D113" s="193">
        <v>6368730</v>
      </c>
      <c r="E113" s="287">
        <v>620318.80000000005</v>
      </c>
      <c r="F113" s="286">
        <v>47392090</v>
      </c>
    </row>
    <row r="114" spans="2:6">
      <c r="B114" s="192" t="s">
        <v>406</v>
      </c>
      <c r="C114" s="193">
        <v>1494</v>
      </c>
      <c r="D114" s="194">
        <v>0</v>
      </c>
      <c r="E114" s="287">
        <v>75895.199999999997</v>
      </c>
      <c r="F114" s="285">
        <v>0</v>
      </c>
    </row>
    <row r="115" spans="2:6">
      <c r="B115" s="192" t="s">
        <v>607</v>
      </c>
      <c r="C115" s="194">
        <v>296</v>
      </c>
      <c r="D115" s="194">
        <v>296</v>
      </c>
      <c r="E115" s="287">
        <v>0</v>
      </c>
      <c r="F115" s="286">
        <v>2200</v>
      </c>
    </row>
    <row r="116" spans="2:6">
      <c r="B116" s="192" t="s">
        <v>407</v>
      </c>
      <c r="C116" s="193">
        <v>18192</v>
      </c>
      <c r="D116" s="194">
        <v>0</v>
      </c>
      <c r="E116" s="287">
        <v>924153.6</v>
      </c>
      <c r="F116" s="285">
        <v>0</v>
      </c>
    </row>
    <row r="117" spans="2:6">
      <c r="B117" s="192" t="s">
        <v>408</v>
      </c>
      <c r="C117" s="193">
        <v>2126</v>
      </c>
      <c r="D117" s="193">
        <v>2126</v>
      </c>
      <c r="E117" s="287">
        <v>0</v>
      </c>
      <c r="F117" s="286">
        <v>15818</v>
      </c>
    </row>
    <row r="118" spans="2:6">
      <c r="B118" s="192" t="s">
        <v>409</v>
      </c>
      <c r="C118" s="193">
        <v>45127</v>
      </c>
      <c r="D118" s="194">
        <v>0</v>
      </c>
      <c r="E118" s="287">
        <v>2292451.6</v>
      </c>
      <c r="F118" s="285">
        <v>0</v>
      </c>
    </row>
    <row r="119" spans="2:6">
      <c r="B119" s="192" t="s">
        <v>410</v>
      </c>
      <c r="C119" s="193">
        <v>118272</v>
      </c>
      <c r="D119" s="194">
        <v>0</v>
      </c>
      <c r="E119" s="287">
        <v>6008217.5999999996</v>
      </c>
      <c r="F119" s="286">
        <v>0</v>
      </c>
    </row>
    <row r="120" spans="2:6">
      <c r="B120" s="192" t="s">
        <v>411</v>
      </c>
      <c r="C120" s="193">
        <v>1343388</v>
      </c>
      <c r="D120" s="193">
        <v>946000</v>
      </c>
      <c r="E120" s="287">
        <v>20187310.399999999</v>
      </c>
      <c r="F120" s="285">
        <v>7039536</v>
      </c>
    </row>
    <row r="121" spans="2:6">
      <c r="B121" s="192" t="s">
        <v>412</v>
      </c>
      <c r="C121" s="193">
        <v>178642</v>
      </c>
      <c r="D121" s="194">
        <v>0</v>
      </c>
      <c r="E121" s="287">
        <v>0</v>
      </c>
      <c r="F121" s="286">
        <v>0</v>
      </c>
    </row>
    <row r="122" spans="2:6">
      <c r="B122" s="192" t="s">
        <v>413</v>
      </c>
      <c r="C122" s="193">
        <v>27272</v>
      </c>
      <c r="D122" s="194">
        <v>0</v>
      </c>
      <c r="E122" s="287">
        <v>1385417.6</v>
      </c>
      <c r="F122" s="285">
        <v>0</v>
      </c>
    </row>
    <row r="123" spans="2:6">
      <c r="B123" s="192" t="s">
        <v>414</v>
      </c>
      <c r="C123" s="193">
        <v>1235</v>
      </c>
      <c r="D123" s="193">
        <v>1235</v>
      </c>
      <c r="E123" s="287">
        <v>0</v>
      </c>
      <c r="F123" s="286">
        <v>9188</v>
      </c>
    </row>
    <row r="124" spans="2:6">
      <c r="B124" s="192" t="s">
        <v>415</v>
      </c>
      <c r="C124" s="193">
        <v>5007</v>
      </c>
      <c r="D124" s="194">
        <v>0</v>
      </c>
      <c r="E124" s="287">
        <v>0</v>
      </c>
      <c r="F124" s="285">
        <v>0</v>
      </c>
    </row>
    <row r="125" spans="2:6">
      <c r="B125" s="192" t="s">
        <v>416</v>
      </c>
      <c r="C125" s="193">
        <v>7726</v>
      </c>
      <c r="D125" s="193">
        <v>7726</v>
      </c>
      <c r="E125" s="287">
        <v>0</v>
      </c>
      <c r="F125" s="286">
        <v>57490</v>
      </c>
    </row>
    <row r="126" spans="2:6">
      <c r="B126" s="192" t="s">
        <v>417</v>
      </c>
      <c r="C126" s="193">
        <v>57234</v>
      </c>
      <c r="D126" s="193">
        <v>57016</v>
      </c>
      <c r="E126" s="287">
        <v>11074.4</v>
      </c>
      <c r="F126" s="285">
        <v>424275</v>
      </c>
    </row>
    <row r="127" spans="2:6">
      <c r="B127" s="192" t="s">
        <v>418</v>
      </c>
      <c r="C127" s="193">
        <v>324407</v>
      </c>
      <c r="D127" s="194">
        <v>0</v>
      </c>
      <c r="E127" s="287">
        <v>16479875.6</v>
      </c>
      <c r="F127" s="286">
        <v>0</v>
      </c>
    </row>
    <row r="128" spans="2:6">
      <c r="B128" s="192" t="s">
        <v>419</v>
      </c>
      <c r="C128" s="193">
        <v>16245</v>
      </c>
      <c r="D128" s="194">
        <v>0</v>
      </c>
      <c r="E128" s="287">
        <v>0</v>
      </c>
      <c r="F128" s="285">
        <v>0</v>
      </c>
    </row>
    <row r="129" spans="2:8">
      <c r="B129" s="192" t="s">
        <v>608</v>
      </c>
      <c r="C129" s="194">
        <v>6</v>
      </c>
      <c r="D129" s="194">
        <v>0</v>
      </c>
      <c r="E129" s="287">
        <v>0</v>
      </c>
      <c r="F129" s="286">
        <v>0</v>
      </c>
    </row>
    <row r="130" spans="2:8">
      <c r="B130" s="36" t="s">
        <v>64</v>
      </c>
      <c r="C130" s="134">
        <f>SUM(C10:C129)</f>
        <v>127815053</v>
      </c>
      <c r="D130" s="134">
        <f>SUM(D10:D129)</f>
        <v>109312159</v>
      </c>
      <c r="E130" s="190">
        <f>SUM(E10:E129)</f>
        <v>820548135.34000015</v>
      </c>
      <c r="F130" s="191">
        <f>SUM(F10:F129)</f>
        <v>813432379</v>
      </c>
      <c r="H130" s="195"/>
    </row>
    <row r="131" spans="2:8">
      <c r="B131" s="196"/>
      <c r="C131" s="199"/>
      <c r="D131" s="199"/>
      <c r="E131" s="199"/>
      <c r="F131" s="199"/>
    </row>
    <row r="132" spans="2:8">
      <c r="B132" s="198"/>
    </row>
    <row r="133" spans="2:8">
      <c r="B133" s="196"/>
      <c r="C133" s="197"/>
      <c r="D133" s="197"/>
      <c r="E133" s="197"/>
      <c r="F133" s="197"/>
    </row>
    <row r="134" spans="2:8">
      <c r="B134" s="115" t="s">
        <v>75</v>
      </c>
      <c r="C134" s="197"/>
      <c r="D134" s="197"/>
      <c r="E134" s="197"/>
      <c r="F134" s="197"/>
    </row>
    <row r="135" spans="2:8">
      <c r="B135" s="196"/>
      <c r="C135" s="197"/>
      <c r="D135" s="197"/>
      <c r="E135" s="197"/>
      <c r="F135" s="197"/>
    </row>
  </sheetData>
  <hyperlinks>
    <hyperlink ref="B134" location="Introduction!A1" display="Return to information tab" xr:uid="{D4E55697-3345-4AD2-9218-3D1FE168945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3D024-872C-4495-AEB0-B5A81F1FBCFB}">
  <sheetPr>
    <tabColor rgb="FF45286F"/>
    <pageSetUpPr autoPageBreaks="0"/>
  </sheetPr>
  <dimension ref="B5:M43"/>
  <sheetViews>
    <sheetView showGridLines="0" zoomScaleNormal="100" workbookViewId="0"/>
  </sheetViews>
  <sheetFormatPr defaultColWidth="8.7265625" defaultRowHeight="14.5"/>
  <cols>
    <col min="1" max="1" width="2.453125" customWidth="1"/>
    <col min="2" max="2" width="17" customWidth="1"/>
    <col min="3" max="3" width="22.453125" customWidth="1"/>
    <col min="4" max="4" width="15.1796875" customWidth="1"/>
    <col min="5" max="5" width="13.453125" customWidth="1"/>
    <col min="6" max="6" width="14.7265625" customWidth="1"/>
    <col min="7" max="7" width="20.7265625" customWidth="1"/>
    <col min="8" max="8" width="13.7265625" customWidth="1"/>
    <col min="22" max="22" width="14.7265625" customWidth="1"/>
    <col min="23" max="23" width="17.1796875" customWidth="1"/>
    <col min="24" max="24" width="16" customWidth="1"/>
  </cols>
  <sheetData>
    <row r="5" spans="2:2" ht="17.5">
      <c r="B5" s="11" t="s">
        <v>5</v>
      </c>
    </row>
    <row r="7" spans="2:2" ht="15">
      <c r="B7" s="4" t="s">
        <v>85</v>
      </c>
    </row>
    <row r="8" spans="2:2" ht="15">
      <c r="B8" s="4"/>
    </row>
    <row r="9" spans="2:2">
      <c r="B9" s="106" t="s">
        <v>650</v>
      </c>
    </row>
    <row r="10" spans="2:2">
      <c r="B10" s="106" t="s">
        <v>651</v>
      </c>
    </row>
    <row r="11" spans="2:2">
      <c r="B11" s="106" t="s">
        <v>652</v>
      </c>
    </row>
    <row r="12" spans="2:2">
      <c r="B12" s="17"/>
    </row>
    <row r="13" spans="2:2">
      <c r="B13" s="17"/>
    </row>
    <row r="25" spans="2:13">
      <c r="M25" s="9"/>
    </row>
    <row r="30" spans="2:13">
      <c r="B30" s="66" t="s">
        <v>86</v>
      </c>
      <c r="C30" s="67" t="s">
        <v>87</v>
      </c>
      <c r="D30" s="67" t="s">
        <v>88</v>
      </c>
      <c r="E30" s="15"/>
      <c r="F30" s="66" t="s">
        <v>86</v>
      </c>
      <c r="G30" s="67" t="s">
        <v>65</v>
      </c>
      <c r="H30" s="50" t="s">
        <v>88</v>
      </c>
    </row>
    <row r="31" spans="2:13">
      <c r="B31" s="112" t="s">
        <v>89</v>
      </c>
      <c r="C31" s="215">
        <v>3925</v>
      </c>
      <c r="D31" s="169">
        <f>C31/(C31+C32)</f>
        <v>0.14750648276898792</v>
      </c>
      <c r="E31" s="15"/>
      <c r="F31" s="112" t="s">
        <v>89</v>
      </c>
      <c r="G31" s="217">
        <v>35273.118929363598</v>
      </c>
      <c r="H31" s="169">
        <f>G31/(G31+G32)</f>
        <v>0.9965661291475304</v>
      </c>
    </row>
    <row r="32" spans="2:13">
      <c r="B32" s="112" t="s">
        <v>90</v>
      </c>
      <c r="C32" s="215">
        <v>22684</v>
      </c>
      <c r="D32" s="169">
        <f>C32/(C31+C32)</f>
        <v>0.85249351723101208</v>
      </c>
      <c r="E32" s="15"/>
      <c r="F32" s="112" t="s">
        <v>90</v>
      </c>
      <c r="G32" s="217">
        <v>121.54069000001816</v>
      </c>
      <c r="H32" s="169">
        <f>G32/(G31+G32)</f>
        <v>3.4338708524696763E-3</v>
      </c>
    </row>
    <row r="33" spans="2:8" ht="24.65" customHeight="1">
      <c r="B33" s="15"/>
      <c r="C33" s="15"/>
      <c r="D33" s="15"/>
      <c r="E33" s="15"/>
      <c r="F33" s="15"/>
      <c r="G33" s="17"/>
      <c r="H33" s="15"/>
    </row>
    <row r="34" spans="2:8">
      <c r="C34" s="14"/>
      <c r="G34" s="17"/>
    </row>
    <row r="35" spans="2:8">
      <c r="B35" s="16" t="s">
        <v>75</v>
      </c>
    </row>
    <row r="42" spans="2:8">
      <c r="C42" s="7"/>
    </row>
    <row r="43" spans="2:8">
      <c r="C43" s="7"/>
    </row>
  </sheetData>
  <hyperlinks>
    <hyperlink ref="B35" location="Introduction!A1" display="Return to information tab" xr:uid="{87A9DA28-C403-43D5-990D-13A125369077}"/>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4EB34-80FF-489D-BA0F-3AD7F1F9A8BB}">
  <sheetPr>
    <tabColor rgb="FF9E712A"/>
    <pageSetUpPr autoPageBreaks="0"/>
  </sheetPr>
  <dimension ref="B5:I129"/>
  <sheetViews>
    <sheetView workbookViewId="0"/>
  </sheetViews>
  <sheetFormatPr defaultColWidth="8.7265625" defaultRowHeight="14.5"/>
  <cols>
    <col min="1" max="1" width="2.453125" style="80" customWidth="1"/>
    <col min="2" max="2" width="50.453125" style="80" customWidth="1"/>
    <col min="3" max="3" width="23.453125" style="80" customWidth="1"/>
    <col min="4" max="4" width="27.1796875" style="80" customWidth="1"/>
    <col min="5" max="5" width="27.453125" style="80" customWidth="1"/>
    <col min="6" max="6" width="25.7265625" style="80" customWidth="1"/>
    <col min="7" max="7" width="25.81640625" style="80" customWidth="1"/>
    <col min="8" max="8" width="23.81640625" style="80" customWidth="1"/>
    <col min="9" max="11" width="8.7265625" style="80"/>
    <col min="12" max="12" width="20.453125" style="80" customWidth="1"/>
    <col min="13" max="16384" width="8.7265625" style="80"/>
  </cols>
  <sheetData>
    <row r="5" spans="2:9" ht="17.5">
      <c r="B5" s="11" t="s">
        <v>314</v>
      </c>
    </row>
    <row r="7" spans="2:9" ht="15">
      <c r="B7" s="81" t="s">
        <v>609</v>
      </c>
    </row>
    <row r="9" spans="2:9" ht="30.65" customHeight="1">
      <c r="B9" s="36" t="s">
        <v>420</v>
      </c>
      <c r="C9" s="188" t="s">
        <v>421</v>
      </c>
      <c r="D9" s="188" t="s">
        <v>315</v>
      </c>
      <c r="E9" s="188" t="s">
        <v>422</v>
      </c>
      <c r="F9" s="188" t="s">
        <v>423</v>
      </c>
      <c r="G9" s="188" t="s">
        <v>424</v>
      </c>
      <c r="H9" s="188" t="s">
        <v>425</v>
      </c>
      <c r="I9" s="153"/>
    </row>
    <row r="10" spans="2:9">
      <c r="B10" s="155" t="s">
        <v>317</v>
      </c>
      <c r="C10" s="194">
        <v>15</v>
      </c>
      <c r="D10" s="194">
        <v>0</v>
      </c>
      <c r="E10" s="194">
        <v>0</v>
      </c>
      <c r="F10" s="194">
        <v>0</v>
      </c>
      <c r="G10" s="287">
        <v>762</v>
      </c>
      <c r="H10" s="287">
        <v>0</v>
      </c>
      <c r="I10" s="153"/>
    </row>
    <row r="11" spans="2:9">
      <c r="B11" s="155" t="s">
        <v>318</v>
      </c>
      <c r="C11" s="193">
        <v>65445</v>
      </c>
      <c r="D11" s="194">
        <v>0</v>
      </c>
      <c r="E11" s="194">
        <v>0</v>
      </c>
      <c r="F11" s="194">
        <v>0</v>
      </c>
      <c r="G11" s="287">
        <v>0</v>
      </c>
      <c r="H11" s="287">
        <v>0</v>
      </c>
      <c r="I11" s="153"/>
    </row>
    <row r="12" spans="2:9">
      <c r="B12" s="155" t="s">
        <v>319</v>
      </c>
      <c r="C12" s="193">
        <v>526169</v>
      </c>
      <c r="D12" s="194">
        <v>0</v>
      </c>
      <c r="E12" s="194">
        <v>0</v>
      </c>
      <c r="F12" s="194">
        <v>0</v>
      </c>
      <c r="G12" s="287">
        <v>0</v>
      </c>
      <c r="H12" s="287">
        <v>0</v>
      </c>
      <c r="I12" s="153"/>
    </row>
    <row r="13" spans="2:9">
      <c r="B13" s="155" t="s">
        <v>320</v>
      </c>
      <c r="C13" s="193">
        <v>320159</v>
      </c>
      <c r="D13" s="193">
        <v>227841</v>
      </c>
      <c r="E13" s="194">
        <v>570</v>
      </c>
      <c r="F13" s="193">
        <v>11476</v>
      </c>
      <c r="G13" s="287">
        <v>4689754.4000000004</v>
      </c>
      <c r="H13" s="287">
        <v>0</v>
      </c>
      <c r="I13" s="153"/>
    </row>
    <row r="14" spans="2:9">
      <c r="B14" s="155" t="s">
        <v>321</v>
      </c>
      <c r="C14" s="193">
        <v>175326</v>
      </c>
      <c r="D14" s="194">
        <v>0</v>
      </c>
      <c r="E14" s="194">
        <v>0</v>
      </c>
      <c r="F14" s="194">
        <v>0</v>
      </c>
      <c r="G14" s="287">
        <v>3000000</v>
      </c>
      <c r="H14" s="287">
        <v>5967730.1100000003</v>
      </c>
      <c r="I14" s="153"/>
    </row>
    <row r="15" spans="2:9">
      <c r="B15" s="155" t="s">
        <v>593</v>
      </c>
      <c r="C15" s="194">
        <v>106</v>
      </c>
      <c r="D15" s="194">
        <v>0</v>
      </c>
      <c r="E15" s="194">
        <v>0</v>
      </c>
      <c r="F15" s="194">
        <v>0</v>
      </c>
      <c r="G15" s="287">
        <v>5384.8</v>
      </c>
      <c r="H15" s="287">
        <v>0</v>
      </c>
      <c r="I15" s="153"/>
    </row>
    <row r="16" spans="2:9">
      <c r="B16" s="155" t="s">
        <v>322</v>
      </c>
      <c r="C16" s="193">
        <v>6400</v>
      </c>
      <c r="D16" s="194">
        <v>0</v>
      </c>
      <c r="E16" s="194">
        <v>0</v>
      </c>
      <c r="F16" s="194">
        <v>0</v>
      </c>
      <c r="G16" s="287">
        <v>0</v>
      </c>
      <c r="H16" s="287">
        <v>0</v>
      </c>
      <c r="I16" s="153"/>
    </row>
    <row r="17" spans="2:9">
      <c r="B17" s="155" t="s">
        <v>324</v>
      </c>
      <c r="C17" s="193">
        <v>13671019</v>
      </c>
      <c r="D17" s="193">
        <v>13282460</v>
      </c>
      <c r="E17" s="193">
        <v>231977</v>
      </c>
      <c r="F17" s="193">
        <v>225175</v>
      </c>
      <c r="G17" s="287">
        <v>19738797.199999999</v>
      </c>
      <c r="H17" s="287">
        <v>0</v>
      </c>
      <c r="I17" s="153"/>
    </row>
    <row r="18" spans="2:9">
      <c r="B18" s="155" t="s">
        <v>325</v>
      </c>
      <c r="C18" s="193">
        <v>577647</v>
      </c>
      <c r="D18" s="193">
        <v>150000</v>
      </c>
      <c r="E18" s="194">
        <v>0</v>
      </c>
      <c r="F18" s="194">
        <v>0</v>
      </c>
      <c r="G18" s="287">
        <v>21724467.600000001</v>
      </c>
      <c r="H18" s="287">
        <v>0</v>
      </c>
      <c r="I18" s="153"/>
    </row>
    <row r="19" spans="2:9">
      <c r="B19" s="155" t="s">
        <v>326</v>
      </c>
      <c r="C19" s="193">
        <v>1109459</v>
      </c>
      <c r="D19" s="193">
        <v>1087482</v>
      </c>
      <c r="E19" s="194">
        <v>0</v>
      </c>
      <c r="F19" s="193">
        <v>3947</v>
      </c>
      <c r="G19" s="287">
        <v>1116431.6000000001</v>
      </c>
      <c r="H19" s="287">
        <v>0</v>
      </c>
      <c r="I19" s="153"/>
    </row>
    <row r="20" spans="2:9">
      <c r="B20" s="155" t="s">
        <v>328</v>
      </c>
      <c r="C20" s="193">
        <v>2918166</v>
      </c>
      <c r="D20" s="193">
        <v>116703</v>
      </c>
      <c r="E20" s="194">
        <v>0</v>
      </c>
      <c r="F20" s="194">
        <v>777</v>
      </c>
      <c r="G20" s="287">
        <v>142314320.40000001</v>
      </c>
      <c r="H20" s="287">
        <v>0</v>
      </c>
      <c r="I20" s="153"/>
    </row>
    <row r="21" spans="2:9">
      <c r="B21" s="155" t="s">
        <v>329</v>
      </c>
      <c r="C21" s="193">
        <v>268549</v>
      </c>
      <c r="D21" s="194">
        <v>0</v>
      </c>
      <c r="E21" s="194">
        <v>0</v>
      </c>
      <c r="F21" s="194">
        <v>0</v>
      </c>
      <c r="G21" s="287">
        <v>13642289.199999999</v>
      </c>
      <c r="H21" s="287">
        <v>0</v>
      </c>
      <c r="I21" s="153"/>
    </row>
    <row r="22" spans="2:9">
      <c r="B22" s="155" t="s">
        <v>426</v>
      </c>
      <c r="C22" s="194">
        <v>294</v>
      </c>
      <c r="D22" s="194">
        <v>0</v>
      </c>
      <c r="E22" s="194">
        <v>0</v>
      </c>
      <c r="F22" s="194">
        <v>0</v>
      </c>
      <c r="G22" s="287">
        <v>14935.2</v>
      </c>
      <c r="H22" s="287">
        <v>0</v>
      </c>
      <c r="I22" s="153"/>
    </row>
    <row r="23" spans="2:9">
      <c r="B23" s="155" t="s">
        <v>331</v>
      </c>
      <c r="C23" s="193">
        <v>1445</v>
      </c>
      <c r="D23" s="194">
        <v>0</v>
      </c>
      <c r="E23" s="194">
        <v>0</v>
      </c>
      <c r="F23" s="194">
        <v>0</v>
      </c>
      <c r="G23" s="287">
        <v>0</v>
      </c>
      <c r="H23" s="287">
        <v>0</v>
      </c>
      <c r="I23" s="153"/>
    </row>
    <row r="24" spans="2:9">
      <c r="B24" s="155" t="s">
        <v>332</v>
      </c>
      <c r="C24" s="193">
        <v>11838</v>
      </c>
      <c r="D24" s="194">
        <v>0</v>
      </c>
      <c r="E24" s="194">
        <v>0</v>
      </c>
      <c r="F24" s="194">
        <v>0</v>
      </c>
      <c r="G24" s="287">
        <v>0</v>
      </c>
      <c r="H24" s="287">
        <v>0</v>
      </c>
      <c r="I24" s="153"/>
    </row>
    <row r="25" spans="2:9">
      <c r="B25" s="155" t="s">
        <v>427</v>
      </c>
      <c r="C25" s="193">
        <v>11865</v>
      </c>
      <c r="D25" s="193">
        <v>9138</v>
      </c>
      <c r="E25" s="194">
        <v>0</v>
      </c>
      <c r="F25" s="194">
        <v>0</v>
      </c>
      <c r="G25" s="287">
        <v>138531.6</v>
      </c>
      <c r="H25" s="287">
        <v>0</v>
      </c>
      <c r="I25" s="153"/>
    </row>
    <row r="26" spans="2:9">
      <c r="B26" s="155" t="s">
        <v>333</v>
      </c>
      <c r="C26" s="193">
        <v>266410</v>
      </c>
      <c r="D26" s="193">
        <v>184205</v>
      </c>
      <c r="E26" s="194">
        <v>57</v>
      </c>
      <c r="F26" s="194">
        <v>0</v>
      </c>
      <c r="G26" s="287">
        <v>4176014</v>
      </c>
      <c r="H26" s="287">
        <v>0</v>
      </c>
      <c r="I26" s="153"/>
    </row>
    <row r="27" spans="2:9">
      <c r="B27" s="155" t="s">
        <v>334</v>
      </c>
      <c r="C27" s="193">
        <v>39552</v>
      </c>
      <c r="D27" s="194">
        <v>0</v>
      </c>
      <c r="E27" s="194">
        <v>0</v>
      </c>
      <c r="F27" s="194">
        <v>0</v>
      </c>
      <c r="G27" s="287">
        <v>2009241.6000000001</v>
      </c>
      <c r="H27" s="287">
        <v>0</v>
      </c>
      <c r="I27" s="153"/>
    </row>
    <row r="28" spans="2:9">
      <c r="B28" s="155" t="s">
        <v>428</v>
      </c>
      <c r="C28" s="193">
        <v>10449</v>
      </c>
      <c r="D28" s="194">
        <v>0</v>
      </c>
      <c r="E28" s="194">
        <v>0</v>
      </c>
      <c r="F28" s="194">
        <v>0</v>
      </c>
      <c r="G28" s="287">
        <v>0</v>
      </c>
      <c r="H28" s="287">
        <v>0</v>
      </c>
      <c r="I28" s="153"/>
    </row>
    <row r="29" spans="2:9">
      <c r="B29" s="155" t="s">
        <v>335</v>
      </c>
      <c r="C29" s="193">
        <v>2795</v>
      </c>
      <c r="D29" s="194">
        <v>0</v>
      </c>
      <c r="E29" s="194">
        <v>0</v>
      </c>
      <c r="F29" s="194">
        <v>0</v>
      </c>
      <c r="G29" s="287">
        <v>141986</v>
      </c>
      <c r="H29" s="287">
        <v>0</v>
      </c>
      <c r="I29" s="153"/>
    </row>
    <row r="30" spans="2:9">
      <c r="B30" s="155" t="s">
        <v>597</v>
      </c>
      <c r="C30" s="194">
        <v>8</v>
      </c>
      <c r="D30" s="194">
        <v>0</v>
      </c>
      <c r="E30" s="194">
        <v>0</v>
      </c>
      <c r="F30" s="194">
        <v>0</v>
      </c>
      <c r="G30" s="287">
        <v>406.4</v>
      </c>
      <c r="H30" s="287">
        <v>0</v>
      </c>
      <c r="I30" s="153"/>
    </row>
    <row r="31" spans="2:9">
      <c r="B31" s="155" t="s">
        <v>336</v>
      </c>
      <c r="C31" s="193">
        <v>5424345</v>
      </c>
      <c r="D31" s="193">
        <v>5424345</v>
      </c>
      <c r="E31" s="194">
        <v>0</v>
      </c>
      <c r="F31" s="193">
        <v>51459</v>
      </c>
      <c r="G31" s="287">
        <v>0</v>
      </c>
      <c r="H31" s="287">
        <v>0</v>
      </c>
      <c r="I31" s="153"/>
    </row>
    <row r="32" spans="2:9">
      <c r="B32" s="155" t="s">
        <v>598</v>
      </c>
      <c r="C32" s="194">
        <v>18</v>
      </c>
      <c r="D32" s="194">
        <v>0</v>
      </c>
      <c r="E32" s="194">
        <v>0</v>
      </c>
      <c r="F32" s="194">
        <v>0</v>
      </c>
      <c r="G32" s="287">
        <v>914.4</v>
      </c>
      <c r="H32" s="287">
        <v>0</v>
      </c>
      <c r="I32" s="153"/>
    </row>
    <row r="33" spans="2:9">
      <c r="B33" s="155" t="s">
        <v>337</v>
      </c>
      <c r="C33" s="193">
        <v>229787</v>
      </c>
      <c r="D33" s="193">
        <v>229787</v>
      </c>
      <c r="E33" s="194">
        <v>0</v>
      </c>
      <c r="F33" s="193">
        <v>1796</v>
      </c>
      <c r="G33" s="287">
        <v>0</v>
      </c>
      <c r="H33" s="287">
        <v>0</v>
      </c>
      <c r="I33" s="153"/>
    </row>
    <row r="34" spans="2:9">
      <c r="B34" s="155" t="s">
        <v>338</v>
      </c>
      <c r="C34" s="193">
        <v>3720667</v>
      </c>
      <c r="D34" s="193">
        <v>3720667</v>
      </c>
      <c r="E34" s="194">
        <v>0</v>
      </c>
      <c r="F34" s="194">
        <v>0</v>
      </c>
      <c r="G34" s="287">
        <v>0</v>
      </c>
      <c r="H34" s="287">
        <v>0</v>
      </c>
      <c r="I34" s="153"/>
    </row>
    <row r="35" spans="2:9">
      <c r="B35" s="155" t="s">
        <v>339</v>
      </c>
      <c r="C35" s="193">
        <v>6216814</v>
      </c>
      <c r="D35" s="193">
        <v>6216814</v>
      </c>
      <c r="E35" s="194">
        <v>0</v>
      </c>
      <c r="F35" s="193">
        <v>22128</v>
      </c>
      <c r="G35" s="287">
        <v>0</v>
      </c>
      <c r="H35" s="287">
        <v>0</v>
      </c>
      <c r="I35" s="153"/>
    </row>
    <row r="36" spans="2:9">
      <c r="B36" s="155" t="s">
        <v>340</v>
      </c>
      <c r="C36" s="193">
        <v>3765692</v>
      </c>
      <c r="D36" s="193">
        <v>3765692</v>
      </c>
      <c r="E36" s="194">
        <v>0</v>
      </c>
      <c r="F36" s="194">
        <v>0</v>
      </c>
      <c r="G36" s="287">
        <v>0</v>
      </c>
      <c r="H36" s="287">
        <v>0</v>
      </c>
      <c r="I36" s="153"/>
    </row>
    <row r="37" spans="2:9">
      <c r="B37" s="155" t="s">
        <v>341</v>
      </c>
      <c r="C37" s="193">
        <v>591171</v>
      </c>
      <c r="D37" s="193">
        <v>148566</v>
      </c>
      <c r="E37" s="194">
        <v>0</v>
      </c>
      <c r="F37" s="194">
        <v>0</v>
      </c>
      <c r="G37" s="287">
        <v>22484334</v>
      </c>
      <c r="H37" s="287">
        <v>0</v>
      </c>
      <c r="I37" s="153"/>
    </row>
    <row r="38" spans="2:9">
      <c r="B38" s="155" t="s">
        <v>342</v>
      </c>
      <c r="C38" s="193">
        <v>19048439</v>
      </c>
      <c r="D38" s="193">
        <v>18448247</v>
      </c>
      <c r="E38" s="193">
        <v>3591</v>
      </c>
      <c r="F38" s="193">
        <v>1300396</v>
      </c>
      <c r="G38" s="287">
        <v>30489753.600000001</v>
      </c>
      <c r="H38" s="287">
        <v>0</v>
      </c>
      <c r="I38" s="153"/>
    </row>
    <row r="39" spans="2:9">
      <c r="B39" s="155" t="s">
        <v>344</v>
      </c>
      <c r="C39" s="193">
        <v>1028744</v>
      </c>
      <c r="D39" s="193">
        <v>897666</v>
      </c>
      <c r="E39" s="194">
        <v>0</v>
      </c>
      <c r="F39" s="194">
        <v>0</v>
      </c>
      <c r="G39" s="287">
        <v>6658762.4000000004</v>
      </c>
      <c r="H39" s="287">
        <v>0</v>
      </c>
      <c r="I39" s="153"/>
    </row>
    <row r="40" spans="2:9">
      <c r="B40" s="155" t="s">
        <v>429</v>
      </c>
      <c r="C40" s="193">
        <v>239172</v>
      </c>
      <c r="D40" s="193">
        <v>239172</v>
      </c>
      <c r="E40" s="194">
        <v>0</v>
      </c>
      <c r="F40" s="193">
        <v>11336</v>
      </c>
      <c r="G40" s="287">
        <v>0</v>
      </c>
      <c r="H40" s="287">
        <v>0</v>
      </c>
      <c r="I40" s="153"/>
    </row>
    <row r="41" spans="2:9">
      <c r="B41" s="155" t="s">
        <v>347</v>
      </c>
      <c r="C41" s="193">
        <v>2971033</v>
      </c>
      <c r="D41" s="193">
        <v>2966181</v>
      </c>
      <c r="E41" s="194">
        <v>0</v>
      </c>
      <c r="F41" s="193">
        <v>579200</v>
      </c>
      <c r="G41" s="287">
        <v>246481.6</v>
      </c>
      <c r="H41" s="287">
        <v>0</v>
      </c>
      <c r="I41" s="153"/>
    </row>
    <row r="42" spans="2:9">
      <c r="B42" s="155" t="s">
        <v>348</v>
      </c>
      <c r="C42" s="193">
        <v>5620</v>
      </c>
      <c r="D42" s="194">
        <v>0</v>
      </c>
      <c r="E42" s="194">
        <v>0</v>
      </c>
      <c r="F42" s="194">
        <v>0</v>
      </c>
      <c r="G42" s="287">
        <v>0</v>
      </c>
      <c r="H42" s="287">
        <v>0</v>
      </c>
      <c r="I42" s="153"/>
    </row>
    <row r="43" spans="2:9">
      <c r="B43" s="155" t="s">
        <v>349</v>
      </c>
      <c r="C43" s="193">
        <v>18347</v>
      </c>
      <c r="D43" s="194">
        <v>0</v>
      </c>
      <c r="E43" s="194">
        <v>0</v>
      </c>
      <c r="F43" s="194">
        <v>0</v>
      </c>
      <c r="G43" s="287">
        <v>932027.6</v>
      </c>
      <c r="H43" s="287">
        <v>0</v>
      </c>
      <c r="I43" s="153"/>
    </row>
    <row r="44" spans="2:9">
      <c r="B44" s="155" t="s">
        <v>599</v>
      </c>
      <c r="C44" s="194">
        <v>10</v>
      </c>
      <c r="D44" s="194">
        <v>0</v>
      </c>
      <c r="E44" s="194">
        <v>0</v>
      </c>
      <c r="F44" s="194">
        <v>0</v>
      </c>
      <c r="G44" s="287">
        <v>508</v>
      </c>
      <c r="H44" s="287">
        <v>0</v>
      </c>
      <c r="I44" s="153"/>
    </row>
    <row r="45" spans="2:9">
      <c r="B45" s="155" t="s">
        <v>350</v>
      </c>
      <c r="C45" s="193">
        <v>121720</v>
      </c>
      <c r="D45" s="193">
        <v>23999</v>
      </c>
      <c r="E45" s="194">
        <v>0</v>
      </c>
      <c r="F45" s="193">
        <v>5999</v>
      </c>
      <c r="G45" s="287">
        <v>4964226.8</v>
      </c>
      <c r="H45" s="287">
        <v>0</v>
      </c>
      <c r="I45" s="153"/>
    </row>
    <row r="46" spans="2:9">
      <c r="B46" s="155" t="s">
        <v>430</v>
      </c>
      <c r="C46" s="193">
        <v>8102</v>
      </c>
      <c r="D46" s="194">
        <v>0</v>
      </c>
      <c r="E46" s="194">
        <v>0</v>
      </c>
      <c r="F46" s="194">
        <v>0</v>
      </c>
      <c r="G46" s="287">
        <v>0</v>
      </c>
      <c r="H46" s="287">
        <v>0</v>
      </c>
      <c r="I46" s="153"/>
    </row>
    <row r="47" spans="2:9">
      <c r="B47" s="155" t="s">
        <v>352</v>
      </c>
      <c r="C47" s="193">
        <v>50270</v>
      </c>
      <c r="D47" s="193">
        <v>1063</v>
      </c>
      <c r="E47" s="194">
        <v>0</v>
      </c>
      <c r="F47" s="194">
        <v>202</v>
      </c>
      <c r="G47" s="287">
        <v>2499715.6</v>
      </c>
      <c r="H47" s="287">
        <v>0</v>
      </c>
      <c r="I47" s="153"/>
    </row>
    <row r="48" spans="2:9">
      <c r="B48" s="155" t="s">
        <v>353</v>
      </c>
      <c r="C48" s="193">
        <v>2050</v>
      </c>
      <c r="D48" s="194">
        <v>0</v>
      </c>
      <c r="E48" s="194">
        <v>0</v>
      </c>
      <c r="F48" s="194">
        <v>0</v>
      </c>
      <c r="G48" s="287">
        <v>104140</v>
      </c>
      <c r="H48" s="287">
        <v>0</v>
      </c>
      <c r="I48" s="153"/>
    </row>
    <row r="49" spans="2:9">
      <c r="B49" s="155" t="s">
        <v>354</v>
      </c>
      <c r="C49" s="193">
        <v>5187</v>
      </c>
      <c r="D49" s="194">
        <v>0</v>
      </c>
      <c r="E49" s="194">
        <v>0</v>
      </c>
      <c r="F49" s="194">
        <v>0</v>
      </c>
      <c r="G49" s="287">
        <v>263499.59999999998</v>
      </c>
      <c r="H49" s="287">
        <v>0</v>
      </c>
      <c r="I49" s="153"/>
    </row>
    <row r="50" spans="2:9">
      <c r="B50" s="155" t="s">
        <v>356</v>
      </c>
      <c r="C50" s="193">
        <v>226466</v>
      </c>
      <c r="D50" s="194">
        <v>0</v>
      </c>
      <c r="E50" s="194">
        <v>0</v>
      </c>
      <c r="F50" s="194">
        <v>0</v>
      </c>
      <c r="G50" s="287">
        <v>5237520.4000000004</v>
      </c>
      <c r="H50" s="287">
        <v>6314881.4199999999</v>
      </c>
      <c r="I50" s="153"/>
    </row>
    <row r="51" spans="2:9">
      <c r="B51" s="155" t="s">
        <v>357</v>
      </c>
      <c r="C51" s="193">
        <v>27914</v>
      </c>
      <c r="D51" s="194">
        <v>0</v>
      </c>
      <c r="E51" s="194">
        <v>0</v>
      </c>
      <c r="F51" s="194">
        <v>0</v>
      </c>
      <c r="G51" s="287">
        <v>0</v>
      </c>
      <c r="H51" s="287">
        <v>0</v>
      </c>
      <c r="I51" s="153"/>
    </row>
    <row r="52" spans="2:9">
      <c r="B52" s="155" t="s">
        <v>358</v>
      </c>
      <c r="C52" s="193">
        <v>230663</v>
      </c>
      <c r="D52" s="193">
        <v>230663</v>
      </c>
      <c r="E52" s="194">
        <v>0</v>
      </c>
      <c r="F52" s="193">
        <v>8222</v>
      </c>
      <c r="G52" s="287">
        <v>0</v>
      </c>
      <c r="H52" s="287">
        <v>0</v>
      </c>
      <c r="I52" s="153"/>
    </row>
    <row r="53" spans="2:9">
      <c r="B53" s="155" t="s">
        <v>360</v>
      </c>
      <c r="C53" s="193">
        <v>317504</v>
      </c>
      <c r="D53" s="193">
        <v>273353</v>
      </c>
      <c r="E53" s="194">
        <v>0</v>
      </c>
      <c r="F53" s="193">
        <v>10497</v>
      </c>
      <c r="G53" s="287">
        <v>2242870.7999999998</v>
      </c>
      <c r="H53" s="287">
        <v>0</v>
      </c>
      <c r="I53" s="153"/>
    </row>
    <row r="54" spans="2:9">
      <c r="B54" s="155" t="s">
        <v>361</v>
      </c>
      <c r="C54" s="193">
        <v>29467</v>
      </c>
      <c r="D54" s="194">
        <v>0</v>
      </c>
      <c r="E54" s="194">
        <v>0</v>
      </c>
      <c r="F54" s="194">
        <v>0</v>
      </c>
      <c r="G54" s="287">
        <v>0</v>
      </c>
      <c r="H54" s="287">
        <v>0</v>
      </c>
      <c r="I54" s="153"/>
    </row>
    <row r="55" spans="2:9">
      <c r="B55" s="155" t="s">
        <v>362</v>
      </c>
      <c r="C55" s="193">
        <v>50810</v>
      </c>
      <c r="D55" s="193">
        <v>50810</v>
      </c>
      <c r="E55" s="194">
        <v>0</v>
      </c>
      <c r="F55" s="194">
        <v>562</v>
      </c>
      <c r="G55" s="287">
        <v>0</v>
      </c>
      <c r="H55" s="287">
        <v>0</v>
      </c>
      <c r="I55" s="153"/>
    </row>
    <row r="56" spans="2:9">
      <c r="B56" s="155" t="s">
        <v>363</v>
      </c>
      <c r="C56" s="193">
        <v>187356</v>
      </c>
      <c r="D56" s="194">
        <v>0</v>
      </c>
      <c r="E56" s="194">
        <v>0</v>
      </c>
      <c r="F56" s="194">
        <v>0</v>
      </c>
      <c r="G56" s="287">
        <v>0</v>
      </c>
      <c r="H56" s="287">
        <v>0</v>
      </c>
      <c r="I56" s="153"/>
    </row>
    <row r="57" spans="2:9">
      <c r="B57" s="155" t="s">
        <v>600</v>
      </c>
      <c r="C57" s="193">
        <v>7647</v>
      </c>
      <c r="D57" s="193">
        <v>3820</v>
      </c>
      <c r="E57" s="194">
        <v>0</v>
      </c>
      <c r="F57" s="193">
        <v>1911</v>
      </c>
      <c r="G57" s="287">
        <v>194411.6</v>
      </c>
      <c r="H57" s="287">
        <v>0</v>
      </c>
      <c r="I57" s="153"/>
    </row>
    <row r="58" spans="2:9">
      <c r="B58" s="155" t="s">
        <v>364</v>
      </c>
      <c r="C58" s="194">
        <v>12</v>
      </c>
      <c r="D58" s="194">
        <v>0</v>
      </c>
      <c r="E58" s="194">
        <v>0</v>
      </c>
      <c r="F58" s="194">
        <v>0</v>
      </c>
      <c r="G58" s="287">
        <v>0</v>
      </c>
      <c r="H58" s="287">
        <v>610.39</v>
      </c>
      <c r="I58" s="153"/>
    </row>
    <row r="59" spans="2:9">
      <c r="B59" s="155" t="s">
        <v>365</v>
      </c>
      <c r="C59" s="193">
        <v>173984</v>
      </c>
      <c r="D59" s="194">
        <v>0</v>
      </c>
      <c r="E59" s="194">
        <v>0</v>
      </c>
      <c r="F59" s="194">
        <v>0</v>
      </c>
      <c r="G59" s="287">
        <v>0</v>
      </c>
      <c r="H59" s="287">
        <v>0</v>
      </c>
      <c r="I59" s="153"/>
    </row>
    <row r="60" spans="2:9">
      <c r="B60" s="155" t="s">
        <v>366</v>
      </c>
      <c r="C60" s="193">
        <v>2380</v>
      </c>
      <c r="D60" s="193">
        <v>2380</v>
      </c>
      <c r="E60" s="194">
        <v>0</v>
      </c>
      <c r="F60" s="194">
        <v>0</v>
      </c>
      <c r="G60" s="287">
        <v>0</v>
      </c>
      <c r="H60" s="287">
        <v>0</v>
      </c>
      <c r="I60" s="153"/>
    </row>
    <row r="61" spans="2:9">
      <c r="B61" s="155" t="s">
        <v>367</v>
      </c>
      <c r="C61" s="193">
        <v>6789</v>
      </c>
      <c r="D61" s="194">
        <v>0</v>
      </c>
      <c r="E61" s="194">
        <v>0</v>
      </c>
      <c r="F61" s="194">
        <v>0</v>
      </c>
      <c r="G61" s="287">
        <v>0</v>
      </c>
      <c r="H61" s="287">
        <v>347559.93</v>
      </c>
      <c r="I61" s="153"/>
    </row>
    <row r="62" spans="2:9">
      <c r="B62" s="155" t="s">
        <v>368</v>
      </c>
      <c r="C62" s="193">
        <v>16415</v>
      </c>
      <c r="D62" s="194">
        <v>0</v>
      </c>
      <c r="E62" s="194">
        <v>0</v>
      </c>
      <c r="F62" s="194">
        <v>0</v>
      </c>
      <c r="G62" s="287">
        <v>0</v>
      </c>
      <c r="H62" s="287">
        <v>0</v>
      </c>
      <c r="I62" s="153"/>
    </row>
    <row r="63" spans="2:9">
      <c r="B63" s="155" t="s">
        <v>369</v>
      </c>
      <c r="C63" s="193">
        <v>137988</v>
      </c>
      <c r="D63" s="194">
        <v>0</v>
      </c>
      <c r="E63" s="194">
        <v>0</v>
      </c>
      <c r="F63" s="194">
        <v>0</v>
      </c>
      <c r="G63" s="287">
        <v>0</v>
      </c>
      <c r="H63" s="287">
        <v>7082384.9400000004</v>
      </c>
      <c r="I63" s="153"/>
    </row>
    <row r="64" spans="2:9">
      <c r="B64" s="155" t="s">
        <v>370</v>
      </c>
      <c r="C64" s="193">
        <v>25279</v>
      </c>
      <c r="D64" s="194">
        <v>0</v>
      </c>
      <c r="E64" s="194">
        <v>0</v>
      </c>
      <c r="F64" s="194">
        <v>0</v>
      </c>
      <c r="G64" s="287">
        <v>0</v>
      </c>
      <c r="H64" s="287">
        <v>1294828.74</v>
      </c>
      <c r="I64" s="153"/>
    </row>
    <row r="65" spans="2:9">
      <c r="B65" s="155" t="s">
        <v>371</v>
      </c>
      <c r="C65" s="193">
        <v>9628</v>
      </c>
      <c r="D65" s="194">
        <v>0</v>
      </c>
      <c r="E65" s="194">
        <v>0</v>
      </c>
      <c r="F65" s="194">
        <v>0</v>
      </c>
      <c r="G65" s="287">
        <v>0</v>
      </c>
      <c r="H65" s="287">
        <v>0</v>
      </c>
      <c r="I65" s="153"/>
    </row>
    <row r="66" spans="2:9">
      <c r="B66" s="155" t="s">
        <v>372</v>
      </c>
      <c r="C66" s="193">
        <v>5990</v>
      </c>
      <c r="D66" s="194">
        <v>0</v>
      </c>
      <c r="E66" s="194">
        <v>0</v>
      </c>
      <c r="F66" s="194">
        <v>0</v>
      </c>
      <c r="G66" s="287">
        <v>304292</v>
      </c>
      <c r="H66" s="287">
        <v>0</v>
      </c>
      <c r="I66" s="153"/>
    </row>
    <row r="67" spans="2:9">
      <c r="B67" s="155" t="s">
        <v>373</v>
      </c>
      <c r="C67" s="193">
        <v>21861</v>
      </c>
      <c r="D67" s="194">
        <v>0</v>
      </c>
      <c r="E67" s="194">
        <v>0</v>
      </c>
      <c r="F67" s="194">
        <v>0</v>
      </c>
      <c r="G67" s="287">
        <v>0</v>
      </c>
      <c r="H67" s="287">
        <v>0</v>
      </c>
      <c r="I67" s="153"/>
    </row>
    <row r="68" spans="2:9">
      <c r="B68" s="155" t="s">
        <v>374</v>
      </c>
      <c r="C68" s="193">
        <v>28497</v>
      </c>
      <c r="D68" s="194">
        <v>0</v>
      </c>
      <c r="E68" s="194">
        <v>0</v>
      </c>
      <c r="F68" s="194">
        <v>0</v>
      </c>
      <c r="G68" s="287">
        <v>0</v>
      </c>
      <c r="H68" s="287">
        <v>0</v>
      </c>
      <c r="I68" s="153"/>
    </row>
    <row r="69" spans="2:9">
      <c r="B69" s="155" t="s">
        <v>375</v>
      </c>
      <c r="C69" s="193">
        <v>8957118</v>
      </c>
      <c r="D69" s="193">
        <v>8619004</v>
      </c>
      <c r="E69" s="193">
        <v>5104</v>
      </c>
      <c r="F69" s="193">
        <v>85903</v>
      </c>
      <c r="G69" s="287">
        <v>17176191.199999999</v>
      </c>
      <c r="H69" s="287">
        <v>0</v>
      </c>
      <c r="I69" s="153"/>
    </row>
    <row r="70" spans="2:9">
      <c r="B70" s="155" t="s">
        <v>376</v>
      </c>
      <c r="C70" s="193">
        <v>19344</v>
      </c>
      <c r="D70" s="194">
        <v>0</v>
      </c>
      <c r="E70" s="194">
        <v>0</v>
      </c>
      <c r="F70" s="194">
        <v>0</v>
      </c>
      <c r="G70" s="287">
        <v>982675.2</v>
      </c>
      <c r="H70" s="287">
        <v>0</v>
      </c>
      <c r="I70" s="153"/>
    </row>
    <row r="71" spans="2:9">
      <c r="B71" s="155" t="s">
        <v>431</v>
      </c>
      <c r="C71" s="193">
        <v>2839</v>
      </c>
      <c r="D71" s="194">
        <v>0</v>
      </c>
      <c r="E71" s="194">
        <v>0</v>
      </c>
      <c r="F71" s="194">
        <v>0</v>
      </c>
      <c r="G71" s="287">
        <v>144221.20000000001</v>
      </c>
      <c r="H71" s="287">
        <v>0</v>
      </c>
      <c r="I71" s="153"/>
    </row>
    <row r="72" spans="2:9">
      <c r="B72" s="155" t="s">
        <v>377</v>
      </c>
      <c r="C72" s="193">
        <v>5077463</v>
      </c>
      <c r="D72" s="193">
        <v>1421397</v>
      </c>
      <c r="E72" s="194">
        <v>0</v>
      </c>
      <c r="F72" s="194">
        <v>0</v>
      </c>
      <c r="G72" s="287">
        <v>185728152.80000001</v>
      </c>
      <c r="H72" s="287">
        <v>0</v>
      </c>
      <c r="I72" s="153"/>
    </row>
    <row r="73" spans="2:9">
      <c r="B73" s="155" t="s">
        <v>378</v>
      </c>
      <c r="C73" s="193">
        <v>4013</v>
      </c>
      <c r="D73" s="194">
        <v>0</v>
      </c>
      <c r="E73" s="194">
        <v>0</v>
      </c>
      <c r="F73" s="194">
        <v>0</v>
      </c>
      <c r="G73" s="287">
        <v>0</v>
      </c>
      <c r="H73" s="287">
        <v>0</v>
      </c>
      <c r="I73" s="153"/>
    </row>
    <row r="74" spans="2:9">
      <c r="B74" s="155" t="s">
        <v>432</v>
      </c>
      <c r="C74" s="193">
        <v>557808</v>
      </c>
      <c r="D74" s="193">
        <v>557808</v>
      </c>
      <c r="E74" s="194">
        <v>0</v>
      </c>
      <c r="F74" s="194">
        <v>34</v>
      </c>
      <c r="G74" s="287">
        <v>0</v>
      </c>
      <c r="H74" s="287">
        <v>0</v>
      </c>
      <c r="I74" s="153"/>
    </row>
    <row r="75" spans="2:9">
      <c r="B75" s="155" t="s">
        <v>433</v>
      </c>
      <c r="C75" s="193">
        <v>790039</v>
      </c>
      <c r="D75" s="193">
        <v>790039</v>
      </c>
      <c r="E75" s="194">
        <v>0</v>
      </c>
      <c r="F75" s="193">
        <v>1291</v>
      </c>
      <c r="G75" s="287">
        <v>0</v>
      </c>
      <c r="H75" s="287">
        <v>0</v>
      </c>
      <c r="I75" s="153"/>
    </row>
    <row r="76" spans="2:9">
      <c r="B76" s="155" t="s">
        <v>379</v>
      </c>
      <c r="C76" s="193">
        <v>79839</v>
      </c>
      <c r="D76" s="194">
        <v>0</v>
      </c>
      <c r="E76" s="194">
        <v>0</v>
      </c>
      <c r="F76" s="194">
        <v>0</v>
      </c>
      <c r="G76" s="287">
        <v>4055821.2</v>
      </c>
      <c r="H76" s="287">
        <v>0</v>
      </c>
      <c r="I76" s="153"/>
    </row>
    <row r="77" spans="2:9">
      <c r="B77" s="155" t="s">
        <v>380</v>
      </c>
      <c r="C77" s="193">
        <v>585183</v>
      </c>
      <c r="D77" s="193">
        <v>585183</v>
      </c>
      <c r="E77" s="194">
        <v>145</v>
      </c>
      <c r="F77" s="193">
        <v>44338</v>
      </c>
      <c r="G77" s="287">
        <v>0</v>
      </c>
      <c r="H77" s="287">
        <v>0</v>
      </c>
      <c r="I77" s="153"/>
    </row>
    <row r="78" spans="2:9">
      <c r="B78" s="155" t="s">
        <v>434</v>
      </c>
      <c r="C78" s="193">
        <v>5717059</v>
      </c>
      <c r="D78" s="193">
        <v>3787837</v>
      </c>
      <c r="E78" s="194">
        <v>996</v>
      </c>
      <c r="F78" s="194">
        <v>0</v>
      </c>
      <c r="G78" s="287">
        <v>98004477.599999994</v>
      </c>
      <c r="H78" s="287">
        <v>0</v>
      </c>
      <c r="I78" s="153"/>
    </row>
    <row r="79" spans="2:9">
      <c r="B79" s="155" t="s">
        <v>603</v>
      </c>
      <c r="C79" s="193">
        <v>5060</v>
      </c>
      <c r="D79" s="194">
        <v>0</v>
      </c>
      <c r="E79" s="194">
        <v>0</v>
      </c>
      <c r="F79" s="194">
        <v>0</v>
      </c>
      <c r="G79" s="287">
        <v>257048</v>
      </c>
      <c r="H79" s="287">
        <v>0</v>
      </c>
      <c r="I79" s="153"/>
    </row>
    <row r="80" spans="2:9">
      <c r="B80" s="155" t="s">
        <v>382</v>
      </c>
      <c r="C80" s="193">
        <v>298313</v>
      </c>
      <c r="D80" s="194">
        <v>0</v>
      </c>
      <c r="E80" s="194">
        <v>0</v>
      </c>
      <c r="F80" s="194">
        <v>0</v>
      </c>
      <c r="G80" s="287">
        <v>0</v>
      </c>
      <c r="H80" s="287">
        <v>0</v>
      </c>
      <c r="I80" s="153"/>
    </row>
    <row r="81" spans="2:9">
      <c r="B81" s="155" t="s">
        <v>383</v>
      </c>
      <c r="C81" s="193">
        <v>52392</v>
      </c>
      <c r="D81" s="194">
        <v>0</v>
      </c>
      <c r="E81" s="194">
        <v>0</v>
      </c>
      <c r="F81" s="194">
        <v>0</v>
      </c>
      <c r="G81" s="287">
        <v>0</v>
      </c>
      <c r="H81" s="287">
        <v>0</v>
      </c>
      <c r="I81" s="153"/>
    </row>
    <row r="82" spans="2:9">
      <c r="B82" s="155" t="s">
        <v>384</v>
      </c>
      <c r="C82" s="193">
        <v>748047</v>
      </c>
      <c r="D82" s="194">
        <v>0</v>
      </c>
      <c r="E82" s="194">
        <v>0</v>
      </c>
      <c r="F82" s="194">
        <v>0</v>
      </c>
      <c r="G82" s="287">
        <v>17000787.600000001</v>
      </c>
      <c r="H82" s="287">
        <v>21055019.670000002</v>
      </c>
      <c r="I82" s="153"/>
    </row>
    <row r="83" spans="2:9">
      <c r="B83" s="155" t="s">
        <v>385</v>
      </c>
      <c r="C83" s="193">
        <v>230696</v>
      </c>
      <c r="D83" s="194">
        <v>0</v>
      </c>
      <c r="E83" s="194">
        <v>0</v>
      </c>
      <c r="F83" s="194">
        <v>0</v>
      </c>
      <c r="G83" s="287">
        <v>0</v>
      </c>
      <c r="H83" s="287">
        <v>0</v>
      </c>
      <c r="I83" s="153"/>
    </row>
    <row r="84" spans="2:9">
      <c r="B84" s="155" t="s">
        <v>386</v>
      </c>
      <c r="C84" s="193">
        <v>18778</v>
      </c>
      <c r="D84" s="194">
        <v>0</v>
      </c>
      <c r="E84" s="194">
        <v>0</v>
      </c>
      <c r="F84" s="194">
        <v>0</v>
      </c>
      <c r="G84" s="287">
        <v>953922.4</v>
      </c>
      <c r="H84" s="287">
        <v>0</v>
      </c>
      <c r="I84" s="153"/>
    </row>
    <row r="85" spans="2:9">
      <c r="B85" s="155" t="s">
        <v>387</v>
      </c>
      <c r="C85" s="194">
        <v>20</v>
      </c>
      <c r="D85" s="194">
        <v>0</v>
      </c>
      <c r="E85" s="194">
        <v>0</v>
      </c>
      <c r="F85" s="194">
        <v>0</v>
      </c>
      <c r="G85" s="287">
        <v>1016</v>
      </c>
      <c r="H85" s="287">
        <v>0</v>
      </c>
      <c r="I85" s="153"/>
    </row>
    <row r="86" spans="2:9">
      <c r="B86" s="155" t="s">
        <v>435</v>
      </c>
      <c r="C86" s="193">
        <v>31406</v>
      </c>
      <c r="D86" s="194">
        <v>0</v>
      </c>
      <c r="E86" s="194">
        <v>0</v>
      </c>
      <c r="F86" s="194">
        <v>0</v>
      </c>
      <c r="G86" s="287">
        <v>1570300</v>
      </c>
      <c r="H86" s="287">
        <v>25129.45</v>
      </c>
      <c r="I86" s="153"/>
    </row>
    <row r="87" spans="2:9">
      <c r="B87" s="155" t="s">
        <v>389</v>
      </c>
      <c r="C87" s="193">
        <v>7198037</v>
      </c>
      <c r="D87" s="193">
        <v>7198037</v>
      </c>
      <c r="E87" s="194">
        <v>0</v>
      </c>
      <c r="F87" s="193">
        <v>7369</v>
      </c>
      <c r="G87" s="287">
        <v>0</v>
      </c>
      <c r="H87" s="287">
        <v>0</v>
      </c>
      <c r="I87" s="153"/>
    </row>
    <row r="88" spans="2:9">
      <c r="B88" s="155" t="s">
        <v>390</v>
      </c>
      <c r="C88" s="193">
        <v>1933752</v>
      </c>
      <c r="D88" s="193">
        <v>1597885</v>
      </c>
      <c r="E88" s="194">
        <v>0</v>
      </c>
      <c r="F88" s="193">
        <v>12481</v>
      </c>
      <c r="G88" s="287">
        <v>17062043.600000001</v>
      </c>
      <c r="H88" s="287">
        <v>0</v>
      </c>
      <c r="I88" s="153"/>
    </row>
    <row r="89" spans="2:9">
      <c r="B89" s="155" t="s">
        <v>391</v>
      </c>
      <c r="C89" s="193">
        <v>547868</v>
      </c>
      <c r="D89" s="193">
        <v>547868</v>
      </c>
      <c r="E89" s="194">
        <v>0</v>
      </c>
      <c r="F89" s="193">
        <v>11516</v>
      </c>
      <c r="G89" s="287">
        <v>0</v>
      </c>
      <c r="H89" s="287">
        <v>0</v>
      </c>
      <c r="I89" s="153"/>
    </row>
    <row r="90" spans="2:9">
      <c r="B90" s="155" t="s">
        <v>436</v>
      </c>
      <c r="C90" s="193">
        <v>19923</v>
      </c>
      <c r="D90" s="194">
        <v>0</v>
      </c>
      <c r="E90" s="194">
        <v>0</v>
      </c>
      <c r="F90" s="194">
        <v>0</v>
      </c>
      <c r="G90" s="287">
        <v>1012088.4</v>
      </c>
      <c r="H90" s="287">
        <v>0</v>
      </c>
      <c r="I90" s="153"/>
    </row>
    <row r="91" spans="2:9">
      <c r="B91" s="155" t="s">
        <v>393</v>
      </c>
      <c r="C91" s="193">
        <v>4142</v>
      </c>
      <c r="D91" s="194">
        <v>0</v>
      </c>
      <c r="E91" s="194">
        <v>0</v>
      </c>
      <c r="F91" s="194">
        <v>0</v>
      </c>
      <c r="G91" s="287">
        <v>0</v>
      </c>
      <c r="H91" s="287">
        <v>0</v>
      </c>
      <c r="I91" s="153"/>
    </row>
    <row r="92" spans="2:9">
      <c r="B92" s="155" t="s">
        <v>437</v>
      </c>
      <c r="C92" s="193">
        <v>77362</v>
      </c>
      <c r="D92" s="193">
        <v>77362</v>
      </c>
      <c r="E92" s="194">
        <v>0</v>
      </c>
      <c r="F92" s="194">
        <v>1</v>
      </c>
      <c r="G92" s="287">
        <v>0</v>
      </c>
      <c r="H92" s="287">
        <v>0</v>
      </c>
      <c r="I92" s="153"/>
    </row>
    <row r="93" spans="2:9">
      <c r="B93" s="155" t="s">
        <v>438</v>
      </c>
      <c r="C93" s="193">
        <v>238446</v>
      </c>
      <c r="D93" s="193">
        <v>238446</v>
      </c>
      <c r="E93" s="194">
        <v>0</v>
      </c>
      <c r="F93" s="194">
        <v>0</v>
      </c>
      <c r="G93" s="287">
        <v>0</v>
      </c>
      <c r="H93" s="287">
        <v>0</v>
      </c>
      <c r="I93" s="153"/>
    </row>
    <row r="94" spans="2:9">
      <c r="B94" s="155" t="s">
        <v>394</v>
      </c>
      <c r="C94" s="193">
        <v>2668002</v>
      </c>
      <c r="D94" s="193">
        <v>2668002</v>
      </c>
      <c r="E94" s="193">
        <v>3917</v>
      </c>
      <c r="F94" s="193">
        <v>496520</v>
      </c>
      <c r="G94" s="287">
        <v>0</v>
      </c>
      <c r="H94" s="287">
        <v>0</v>
      </c>
      <c r="I94" s="153"/>
    </row>
    <row r="95" spans="2:9">
      <c r="B95" s="155" t="s">
        <v>395</v>
      </c>
      <c r="C95" s="193">
        <v>471796</v>
      </c>
      <c r="D95" s="194">
        <v>0</v>
      </c>
      <c r="E95" s="194">
        <v>0</v>
      </c>
      <c r="F95" s="194">
        <v>0</v>
      </c>
      <c r="G95" s="287">
        <v>23967236.800000001</v>
      </c>
      <c r="H95" s="287">
        <v>0</v>
      </c>
      <c r="I95" s="153"/>
    </row>
    <row r="96" spans="2:9">
      <c r="B96" s="155" t="s">
        <v>396</v>
      </c>
      <c r="C96" s="193">
        <v>5434</v>
      </c>
      <c r="D96" s="194">
        <v>0</v>
      </c>
      <c r="E96" s="194">
        <v>0</v>
      </c>
      <c r="F96" s="194">
        <v>0</v>
      </c>
      <c r="G96" s="287">
        <v>0</v>
      </c>
      <c r="H96" s="287">
        <v>0</v>
      </c>
      <c r="I96" s="153"/>
    </row>
    <row r="97" spans="2:9">
      <c r="B97" s="155" t="s">
        <v>397</v>
      </c>
      <c r="C97" s="194">
        <v>493</v>
      </c>
      <c r="D97" s="194">
        <v>0</v>
      </c>
      <c r="E97" s="194">
        <v>0</v>
      </c>
      <c r="F97" s="194">
        <v>0</v>
      </c>
      <c r="G97" s="287">
        <v>25044.400000000001</v>
      </c>
      <c r="H97" s="287">
        <v>0</v>
      </c>
      <c r="I97" s="153"/>
    </row>
    <row r="98" spans="2:9">
      <c r="B98" s="155" t="s">
        <v>398</v>
      </c>
      <c r="C98" s="193">
        <v>128723</v>
      </c>
      <c r="D98" s="193">
        <v>128723</v>
      </c>
      <c r="E98" s="194">
        <v>0</v>
      </c>
      <c r="F98" s="194">
        <v>0</v>
      </c>
      <c r="G98" s="287">
        <v>0</v>
      </c>
      <c r="H98" s="287">
        <v>0</v>
      </c>
      <c r="I98" s="153"/>
    </row>
    <row r="99" spans="2:9">
      <c r="B99" s="155" t="s">
        <v>439</v>
      </c>
      <c r="C99" s="193">
        <v>5303742</v>
      </c>
      <c r="D99" s="193">
        <v>5303742</v>
      </c>
      <c r="E99" s="194">
        <v>0</v>
      </c>
      <c r="F99" s="193">
        <v>1250323</v>
      </c>
      <c r="G99" s="287">
        <v>0</v>
      </c>
      <c r="H99" s="287">
        <v>0</v>
      </c>
      <c r="I99" s="153"/>
    </row>
    <row r="100" spans="2:9">
      <c r="B100" s="155" t="s">
        <v>401</v>
      </c>
      <c r="C100" s="193">
        <v>3009</v>
      </c>
      <c r="D100" s="194">
        <v>0</v>
      </c>
      <c r="E100" s="194">
        <v>0</v>
      </c>
      <c r="F100" s="194">
        <v>0</v>
      </c>
      <c r="G100" s="287">
        <v>152857.20000000001</v>
      </c>
      <c r="H100" s="287">
        <v>0</v>
      </c>
      <c r="I100" s="153"/>
    </row>
    <row r="101" spans="2:9">
      <c r="B101" s="155" t="s">
        <v>402</v>
      </c>
      <c r="C101" s="193">
        <v>1347</v>
      </c>
      <c r="D101" s="194">
        <v>0</v>
      </c>
      <c r="E101" s="194">
        <v>0</v>
      </c>
      <c r="F101" s="194">
        <v>0</v>
      </c>
      <c r="G101" s="287">
        <v>68427.600000000006</v>
      </c>
      <c r="H101" s="287">
        <v>0</v>
      </c>
      <c r="I101" s="153"/>
    </row>
    <row r="102" spans="2:9">
      <c r="B102" s="155" t="s">
        <v>403</v>
      </c>
      <c r="C102" s="193">
        <v>65505</v>
      </c>
      <c r="D102" s="194">
        <v>0</v>
      </c>
      <c r="E102" s="194">
        <v>0</v>
      </c>
      <c r="F102" s="194">
        <v>0</v>
      </c>
      <c r="G102" s="287">
        <v>0</v>
      </c>
      <c r="H102" s="287">
        <v>0</v>
      </c>
      <c r="I102" s="153"/>
    </row>
    <row r="103" spans="2:9">
      <c r="B103" s="155" t="s">
        <v>404</v>
      </c>
      <c r="C103" s="193">
        <v>225262</v>
      </c>
      <c r="D103" s="194">
        <v>0</v>
      </c>
      <c r="E103" s="194">
        <v>0</v>
      </c>
      <c r="F103" s="194">
        <v>0</v>
      </c>
      <c r="G103" s="287">
        <v>0</v>
      </c>
      <c r="H103" s="287">
        <v>0</v>
      </c>
      <c r="I103" s="153"/>
    </row>
    <row r="104" spans="2:9">
      <c r="B104" s="155" t="s">
        <v>405</v>
      </c>
      <c r="C104" s="193">
        <v>5947784</v>
      </c>
      <c r="D104" s="193">
        <v>5947784</v>
      </c>
      <c r="E104" s="194">
        <v>0</v>
      </c>
      <c r="F104" s="193">
        <v>657831</v>
      </c>
      <c r="G104" s="287">
        <v>0</v>
      </c>
      <c r="H104" s="287">
        <v>0</v>
      </c>
      <c r="I104" s="153"/>
    </row>
    <row r="105" spans="2:9">
      <c r="B105" s="155" t="s">
        <v>440</v>
      </c>
      <c r="C105" s="193">
        <v>1494</v>
      </c>
      <c r="D105" s="194">
        <v>0</v>
      </c>
      <c r="E105" s="194">
        <v>0</v>
      </c>
      <c r="F105" s="194">
        <v>0</v>
      </c>
      <c r="G105" s="287">
        <v>75895.199999999997</v>
      </c>
      <c r="H105" s="287">
        <v>0</v>
      </c>
      <c r="I105" s="153"/>
    </row>
    <row r="106" spans="2:9">
      <c r="B106" s="155" t="s">
        <v>607</v>
      </c>
      <c r="C106" s="194">
        <v>296</v>
      </c>
      <c r="D106" s="194">
        <v>296</v>
      </c>
      <c r="E106" s="194">
        <v>0</v>
      </c>
      <c r="F106" s="194">
        <v>0</v>
      </c>
      <c r="G106" s="287">
        <v>0</v>
      </c>
      <c r="H106" s="287">
        <v>0</v>
      </c>
      <c r="I106" s="153"/>
    </row>
    <row r="107" spans="2:9">
      <c r="B107" s="155" t="s">
        <v>407</v>
      </c>
      <c r="C107" s="193">
        <v>18146</v>
      </c>
      <c r="D107" s="194">
        <v>0</v>
      </c>
      <c r="E107" s="194">
        <v>0</v>
      </c>
      <c r="F107" s="194">
        <v>0</v>
      </c>
      <c r="G107" s="287">
        <v>921816.8</v>
      </c>
      <c r="H107" s="287">
        <v>0</v>
      </c>
      <c r="I107" s="153"/>
    </row>
    <row r="108" spans="2:9">
      <c r="B108" s="155" t="s">
        <v>408</v>
      </c>
      <c r="C108" s="193">
        <v>2126</v>
      </c>
      <c r="D108" s="193">
        <v>2126</v>
      </c>
      <c r="E108" s="194">
        <v>0</v>
      </c>
      <c r="F108" s="194">
        <v>0</v>
      </c>
      <c r="G108" s="287">
        <v>0</v>
      </c>
      <c r="H108" s="287">
        <v>0</v>
      </c>
      <c r="I108" s="153"/>
    </row>
    <row r="109" spans="2:9">
      <c r="B109" s="155" t="s">
        <v>409</v>
      </c>
      <c r="C109" s="193">
        <v>44072</v>
      </c>
      <c r="D109" s="194">
        <v>0</v>
      </c>
      <c r="E109" s="194">
        <v>0</v>
      </c>
      <c r="F109" s="194">
        <v>0</v>
      </c>
      <c r="G109" s="287">
        <v>2238857.6</v>
      </c>
      <c r="H109" s="287">
        <v>0</v>
      </c>
      <c r="I109" s="153"/>
    </row>
    <row r="110" spans="2:9">
      <c r="B110" s="155" t="s">
        <v>410</v>
      </c>
      <c r="C110" s="193">
        <v>110398</v>
      </c>
      <c r="D110" s="194">
        <v>0</v>
      </c>
      <c r="E110" s="194">
        <v>0</v>
      </c>
      <c r="F110" s="194">
        <v>0</v>
      </c>
      <c r="G110" s="287">
        <v>5608218.4000000004</v>
      </c>
      <c r="H110" s="287">
        <v>0</v>
      </c>
      <c r="I110" s="153"/>
    </row>
    <row r="111" spans="2:9">
      <c r="B111" s="155" t="s">
        <v>411</v>
      </c>
      <c r="C111" s="193">
        <v>1204353</v>
      </c>
      <c r="D111" s="193">
        <v>806965</v>
      </c>
      <c r="E111" s="194">
        <v>0</v>
      </c>
      <c r="F111" s="194">
        <v>0</v>
      </c>
      <c r="G111" s="287">
        <v>20187310.399999999</v>
      </c>
      <c r="H111" s="287">
        <v>0</v>
      </c>
      <c r="I111" s="153"/>
    </row>
    <row r="112" spans="2:9">
      <c r="B112" s="155" t="s">
        <v>412</v>
      </c>
      <c r="C112" s="193">
        <v>167192</v>
      </c>
      <c r="D112" s="194">
        <v>0</v>
      </c>
      <c r="E112" s="194">
        <v>0</v>
      </c>
      <c r="F112" s="194">
        <v>0</v>
      </c>
      <c r="G112" s="287">
        <v>0</v>
      </c>
      <c r="H112" s="287">
        <v>0</v>
      </c>
      <c r="I112" s="153"/>
    </row>
    <row r="113" spans="2:9">
      <c r="B113" s="155" t="s">
        <v>413</v>
      </c>
      <c r="C113" s="193">
        <v>25013</v>
      </c>
      <c r="D113" s="194">
        <v>0</v>
      </c>
      <c r="E113" s="194">
        <v>0</v>
      </c>
      <c r="F113" s="194">
        <v>0</v>
      </c>
      <c r="G113" s="287">
        <v>1270660.3999999999</v>
      </c>
      <c r="H113" s="287">
        <v>0</v>
      </c>
      <c r="I113" s="153"/>
    </row>
    <row r="114" spans="2:9">
      <c r="B114" s="155" t="s">
        <v>414</v>
      </c>
      <c r="C114" s="193">
        <v>1151</v>
      </c>
      <c r="D114" s="193">
        <v>1151</v>
      </c>
      <c r="E114" s="194">
        <v>0</v>
      </c>
      <c r="F114" s="194">
        <v>0</v>
      </c>
      <c r="G114" s="287">
        <v>0</v>
      </c>
      <c r="H114" s="287">
        <v>0</v>
      </c>
      <c r="I114" s="153"/>
    </row>
    <row r="115" spans="2:9">
      <c r="B115" s="155" t="s">
        <v>415</v>
      </c>
      <c r="C115" s="193">
        <v>2521</v>
      </c>
      <c r="D115" s="194">
        <v>0</v>
      </c>
      <c r="E115" s="194">
        <v>0</v>
      </c>
      <c r="F115" s="194">
        <v>0</v>
      </c>
      <c r="G115" s="287">
        <v>0</v>
      </c>
      <c r="H115" s="287">
        <v>0</v>
      </c>
      <c r="I115" s="153"/>
    </row>
    <row r="116" spans="2:9">
      <c r="B116" s="155" t="s">
        <v>416</v>
      </c>
      <c r="C116" s="193">
        <v>7726</v>
      </c>
      <c r="D116" s="193">
        <v>7726</v>
      </c>
      <c r="E116" s="194">
        <v>0</v>
      </c>
      <c r="F116" s="194">
        <v>0</v>
      </c>
      <c r="G116" s="287">
        <v>0</v>
      </c>
      <c r="H116" s="287">
        <v>0</v>
      </c>
      <c r="I116" s="153"/>
    </row>
    <row r="117" spans="2:9">
      <c r="B117" s="155" t="s">
        <v>441</v>
      </c>
      <c r="C117" s="193">
        <v>52685</v>
      </c>
      <c r="D117" s="193">
        <v>52467</v>
      </c>
      <c r="E117" s="194">
        <v>0</v>
      </c>
      <c r="F117" s="194">
        <v>0</v>
      </c>
      <c r="G117" s="287">
        <v>11074.4</v>
      </c>
      <c r="H117" s="287">
        <v>0</v>
      </c>
      <c r="I117" s="153"/>
    </row>
    <row r="118" spans="2:9">
      <c r="B118" s="155" t="s">
        <v>442</v>
      </c>
      <c r="C118" s="193">
        <v>305059</v>
      </c>
      <c r="D118" s="194">
        <v>0</v>
      </c>
      <c r="E118" s="194">
        <v>0</v>
      </c>
      <c r="F118" s="194">
        <v>0</v>
      </c>
      <c r="G118" s="287">
        <v>15496997.199999999</v>
      </c>
      <c r="H118" s="287">
        <v>0</v>
      </c>
      <c r="I118" s="153"/>
    </row>
    <row r="119" spans="2:9">
      <c r="B119" s="155" t="s">
        <v>419</v>
      </c>
      <c r="C119" s="193">
        <v>14524</v>
      </c>
      <c r="D119" s="194">
        <v>0</v>
      </c>
      <c r="E119" s="194">
        <v>0</v>
      </c>
      <c r="F119" s="194">
        <v>0</v>
      </c>
      <c r="G119" s="287">
        <v>0</v>
      </c>
      <c r="H119" s="287">
        <v>0</v>
      </c>
      <c r="I119" s="153"/>
    </row>
    <row r="120" spans="2:9">
      <c r="B120" s="155" t="s">
        <v>608</v>
      </c>
      <c r="C120" s="194">
        <v>6</v>
      </c>
      <c r="D120" s="194">
        <v>0</v>
      </c>
      <c r="E120" s="194">
        <v>0</v>
      </c>
      <c r="F120" s="194">
        <v>0</v>
      </c>
      <c r="G120" s="287">
        <v>0</v>
      </c>
      <c r="H120" s="287">
        <v>0</v>
      </c>
      <c r="I120" s="153"/>
    </row>
    <row r="121" spans="2:9">
      <c r="B121" s="189" t="s">
        <v>443</v>
      </c>
      <c r="C121" s="103">
        <f t="shared" ref="C121:H121" si="0">SUM(C10:C120)</f>
        <v>114909760</v>
      </c>
      <c r="D121" s="103">
        <f t="shared" si="0"/>
        <v>98040902</v>
      </c>
      <c r="E121" s="103">
        <f t="shared" si="0"/>
        <v>246357</v>
      </c>
      <c r="F121" s="103">
        <f t="shared" si="0"/>
        <v>4802690</v>
      </c>
      <c r="G121" s="288">
        <f t="shared" si="0"/>
        <v>703309922</v>
      </c>
      <c r="H121" s="288">
        <f t="shared" si="0"/>
        <v>42088144.650000006</v>
      </c>
      <c r="I121" s="153"/>
    </row>
    <row r="123" spans="2:9">
      <c r="B123" s="270" t="s">
        <v>702</v>
      </c>
      <c r="C123" s="269"/>
      <c r="D123" s="269"/>
      <c r="E123" s="269"/>
      <c r="F123" s="269"/>
      <c r="G123" s="269"/>
      <c r="H123" s="269"/>
    </row>
    <row r="124" spans="2:9">
      <c r="B124" s="271" t="s">
        <v>703</v>
      </c>
      <c r="C124" s="154"/>
      <c r="D124" s="154"/>
      <c r="E124" s="154"/>
      <c r="F124" s="154"/>
      <c r="G124" s="154"/>
      <c r="H124" s="154"/>
    </row>
    <row r="126" spans="2:9">
      <c r="B126" s="115" t="s">
        <v>75</v>
      </c>
      <c r="C126" s="272"/>
      <c r="D126" s="272"/>
      <c r="E126" s="272"/>
      <c r="F126" s="272"/>
      <c r="G126" s="273"/>
      <c r="H126" s="273"/>
    </row>
    <row r="127" spans="2:9">
      <c r="B127" s="196"/>
      <c r="C127" s="197"/>
      <c r="D127" s="197"/>
      <c r="E127" s="197"/>
      <c r="F127" s="197"/>
    </row>
    <row r="128" spans="2:9">
      <c r="C128" s="199"/>
      <c r="D128" s="199"/>
      <c r="E128" s="197"/>
      <c r="F128" s="197"/>
      <c r="G128" s="200"/>
    </row>
    <row r="129" spans="2:6">
      <c r="B129" s="196"/>
      <c r="C129" s="197"/>
      <c r="D129" s="197"/>
      <c r="E129" s="197"/>
      <c r="F129" s="197"/>
    </row>
  </sheetData>
  <hyperlinks>
    <hyperlink ref="B126" location="Introduction!A1" display="Return to information tab" xr:uid="{105F1D9B-9154-4242-8319-4FE0DF2F0CC8}"/>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80D5-6635-4AA0-B85C-C71F25E57575}">
  <sheetPr>
    <tabColor rgb="FF9E712A"/>
    <pageSetUpPr autoPageBreaks="0"/>
  </sheetPr>
  <dimension ref="B5:H128"/>
  <sheetViews>
    <sheetView showGridLines="0" zoomScaleNormal="100" workbookViewId="0"/>
  </sheetViews>
  <sheetFormatPr defaultColWidth="8.7265625" defaultRowHeight="14.5"/>
  <cols>
    <col min="1" max="1" width="2.453125" customWidth="1"/>
    <col min="2" max="2" width="49.1796875" customWidth="1"/>
    <col min="3" max="3" width="27.1796875" customWidth="1"/>
    <col min="4" max="4" width="27.453125" customWidth="1"/>
    <col min="5" max="5" width="25.7265625" customWidth="1"/>
    <col min="6" max="6" width="25.81640625" customWidth="1"/>
    <col min="7" max="7" width="27.81640625" customWidth="1"/>
    <col min="8" max="8" width="24.7265625" customWidth="1"/>
    <col min="11" max="11" width="20.453125" customWidth="1"/>
  </cols>
  <sheetData>
    <row r="5" spans="2:8" ht="17.5">
      <c r="B5" s="11" t="s">
        <v>314</v>
      </c>
    </row>
    <row r="7" spans="2:8" ht="15">
      <c r="B7" s="4" t="s">
        <v>566</v>
      </c>
    </row>
    <row r="9" spans="2:8" ht="31.5" customHeight="1">
      <c r="B9" s="36" t="s">
        <v>420</v>
      </c>
      <c r="C9" s="38" t="s">
        <v>421</v>
      </c>
      <c r="D9" s="38" t="s">
        <v>315</v>
      </c>
      <c r="E9" s="38" t="s">
        <v>422</v>
      </c>
      <c r="F9" s="38" t="s">
        <v>423</v>
      </c>
      <c r="G9" s="38" t="s">
        <v>424</v>
      </c>
      <c r="H9" s="38" t="s">
        <v>425</v>
      </c>
    </row>
    <row r="10" spans="2:8">
      <c r="B10" s="65" t="s">
        <v>318</v>
      </c>
      <c r="C10" s="41">
        <v>5955</v>
      </c>
      <c r="D10" s="44">
        <v>0</v>
      </c>
      <c r="E10" s="44">
        <v>0</v>
      </c>
      <c r="F10" s="44">
        <v>0</v>
      </c>
      <c r="G10" s="138">
        <v>0</v>
      </c>
      <c r="H10" s="138">
        <v>0</v>
      </c>
    </row>
    <row r="11" spans="2:8">
      <c r="B11" s="65" t="s">
        <v>319</v>
      </c>
      <c r="C11" s="41">
        <v>12081</v>
      </c>
      <c r="D11" s="44">
        <v>0</v>
      </c>
      <c r="E11" s="44">
        <v>0</v>
      </c>
      <c r="F11" s="44">
        <v>0</v>
      </c>
      <c r="G11" s="138">
        <v>0</v>
      </c>
      <c r="H11" s="138">
        <v>0</v>
      </c>
    </row>
    <row r="12" spans="2:8">
      <c r="B12" s="65" t="s">
        <v>320</v>
      </c>
      <c r="C12" s="41">
        <v>20821</v>
      </c>
      <c r="D12" s="44">
        <v>0</v>
      </c>
      <c r="E12" s="44">
        <v>0</v>
      </c>
      <c r="F12" s="44">
        <v>0</v>
      </c>
      <c r="G12" s="138">
        <v>1057706.8</v>
      </c>
      <c r="H12" s="138">
        <v>0</v>
      </c>
    </row>
    <row r="13" spans="2:8">
      <c r="B13" s="65" t="s">
        <v>321</v>
      </c>
      <c r="C13" s="41">
        <v>16229</v>
      </c>
      <c r="D13" s="44">
        <v>0</v>
      </c>
      <c r="E13" s="44">
        <v>0</v>
      </c>
      <c r="F13" s="44">
        <v>0</v>
      </c>
      <c r="G13" s="138">
        <v>0</v>
      </c>
      <c r="H13" s="138">
        <v>832971.17</v>
      </c>
    </row>
    <row r="14" spans="2:8">
      <c r="B14" s="65" t="s">
        <v>322</v>
      </c>
      <c r="C14" s="44">
        <v>91</v>
      </c>
      <c r="D14" s="44">
        <v>0</v>
      </c>
      <c r="E14" s="44">
        <v>0</v>
      </c>
      <c r="F14" s="44">
        <v>0</v>
      </c>
      <c r="G14" s="138">
        <v>0</v>
      </c>
      <c r="H14" s="138">
        <v>0</v>
      </c>
    </row>
    <row r="15" spans="2:8">
      <c r="B15" s="65" t="s">
        <v>324</v>
      </c>
      <c r="C15" s="41">
        <v>1087134</v>
      </c>
      <c r="D15" s="41">
        <v>1056235</v>
      </c>
      <c r="E15" s="41">
        <v>14732</v>
      </c>
      <c r="F15" s="44">
        <v>0</v>
      </c>
      <c r="G15" s="138">
        <v>1569669.2</v>
      </c>
      <c r="H15" s="138">
        <v>0</v>
      </c>
    </row>
    <row r="16" spans="2:8">
      <c r="B16" s="65" t="s">
        <v>325</v>
      </c>
      <c r="C16" s="41">
        <v>31116</v>
      </c>
      <c r="D16" s="44">
        <v>0</v>
      </c>
      <c r="E16" s="44">
        <v>0</v>
      </c>
      <c r="F16" s="44">
        <v>0</v>
      </c>
      <c r="G16" s="138">
        <v>1580692.8</v>
      </c>
      <c r="H16" s="138">
        <v>0</v>
      </c>
    </row>
    <row r="17" spans="2:8">
      <c r="B17" s="65" t="s">
        <v>326</v>
      </c>
      <c r="C17" s="41">
        <v>71518</v>
      </c>
      <c r="D17" s="41">
        <v>71518</v>
      </c>
      <c r="E17" s="44">
        <v>0</v>
      </c>
      <c r="F17" s="44">
        <v>0</v>
      </c>
      <c r="G17" s="138">
        <v>0</v>
      </c>
      <c r="H17" s="138">
        <v>0</v>
      </c>
    </row>
    <row r="18" spans="2:8">
      <c r="B18" s="65" t="s">
        <v>328</v>
      </c>
      <c r="C18" s="41">
        <v>363603</v>
      </c>
      <c r="D18" s="44">
        <v>0</v>
      </c>
      <c r="E18" s="44">
        <v>0</v>
      </c>
      <c r="F18" s="44">
        <v>0</v>
      </c>
      <c r="G18" s="138">
        <v>18471032.399999999</v>
      </c>
      <c r="H18" s="138">
        <v>0</v>
      </c>
    </row>
    <row r="19" spans="2:8">
      <c r="B19" s="65" t="s">
        <v>329</v>
      </c>
      <c r="C19" s="41">
        <v>17462</v>
      </c>
      <c r="D19" s="44">
        <v>0</v>
      </c>
      <c r="E19" s="44">
        <v>0</v>
      </c>
      <c r="F19" s="44">
        <v>0</v>
      </c>
      <c r="G19" s="138">
        <v>887069.6</v>
      </c>
      <c r="H19" s="138">
        <v>0</v>
      </c>
    </row>
    <row r="20" spans="2:8">
      <c r="B20" s="65" t="s">
        <v>426</v>
      </c>
      <c r="C20" s="44">
        <v>37</v>
      </c>
      <c r="D20" s="44">
        <v>0</v>
      </c>
      <c r="E20" s="44">
        <v>0</v>
      </c>
      <c r="F20" s="44">
        <v>0</v>
      </c>
      <c r="G20" s="138">
        <v>1879.6</v>
      </c>
      <c r="H20" s="138">
        <v>0</v>
      </c>
    </row>
    <row r="21" spans="2:8">
      <c r="B21" s="65" t="s">
        <v>331</v>
      </c>
      <c r="C21" s="44">
        <v>55</v>
      </c>
      <c r="D21" s="44">
        <v>0</v>
      </c>
      <c r="E21" s="44">
        <v>0</v>
      </c>
      <c r="F21" s="44">
        <v>0</v>
      </c>
      <c r="G21" s="138">
        <v>0</v>
      </c>
      <c r="H21" s="138">
        <v>0</v>
      </c>
    </row>
    <row r="22" spans="2:8">
      <c r="B22" s="65" t="s">
        <v>332</v>
      </c>
      <c r="C22" s="44">
        <v>431</v>
      </c>
      <c r="D22" s="44">
        <v>0</v>
      </c>
      <c r="E22" s="44">
        <v>0</v>
      </c>
      <c r="F22" s="44">
        <v>0</v>
      </c>
      <c r="G22" s="138">
        <v>0</v>
      </c>
      <c r="H22" s="138">
        <v>0</v>
      </c>
    </row>
    <row r="23" spans="2:8">
      <c r="B23" s="65" t="s">
        <v>427</v>
      </c>
      <c r="C23" s="44">
        <v>2</v>
      </c>
      <c r="D23" s="44">
        <v>2</v>
      </c>
      <c r="E23" s="44">
        <v>0</v>
      </c>
      <c r="F23" s="44">
        <v>0</v>
      </c>
      <c r="G23" s="138">
        <v>0</v>
      </c>
      <c r="H23" s="138">
        <v>0</v>
      </c>
    </row>
    <row r="24" spans="2:8">
      <c r="B24" s="65" t="s">
        <v>333</v>
      </c>
      <c r="C24" s="41">
        <v>20794</v>
      </c>
      <c r="D24" s="41">
        <v>20794</v>
      </c>
      <c r="E24" s="44">
        <v>0</v>
      </c>
      <c r="F24" s="44">
        <v>0</v>
      </c>
      <c r="G24" s="138">
        <v>0</v>
      </c>
      <c r="H24" s="138">
        <v>0</v>
      </c>
    </row>
    <row r="25" spans="2:8">
      <c r="B25" s="65" t="s">
        <v>428</v>
      </c>
      <c r="C25" s="41">
        <v>2238</v>
      </c>
      <c r="D25" s="44">
        <v>0</v>
      </c>
      <c r="E25" s="44">
        <v>0</v>
      </c>
      <c r="F25" s="44">
        <v>0</v>
      </c>
      <c r="G25" s="138">
        <v>0</v>
      </c>
      <c r="H25" s="138">
        <v>114720.62</v>
      </c>
    </row>
    <row r="26" spans="2:8">
      <c r="B26" s="65" t="s">
        <v>335</v>
      </c>
      <c r="C26" s="44">
        <v>381</v>
      </c>
      <c r="D26" s="44">
        <v>0</v>
      </c>
      <c r="E26" s="44">
        <v>0</v>
      </c>
      <c r="F26" s="44">
        <v>0</v>
      </c>
      <c r="G26" s="138">
        <v>19354.8</v>
      </c>
      <c r="H26" s="138">
        <v>0</v>
      </c>
    </row>
    <row r="27" spans="2:8">
      <c r="B27" s="65" t="s">
        <v>336</v>
      </c>
      <c r="C27" s="41">
        <v>321026</v>
      </c>
      <c r="D27" s="41">
        <v>321026</v>
      </c>
      <c r="E27" s="44">
        <v>0</v>
      </c>
      <c r="F27" s="41">
        <v>1943</v>
      </c>
      <c r="G27" s="138">
        <v>0</v>
      </c>
      <c r="H27" s="138">
        <v>0</v>
      </c>
    </row>
    <row r="28" spans="2:8">
      <c r="B28" s="65" t="s">
        <v>337</v>
      </c>
      <c r="C28" s="41">
        <v>27869</v>
      </c>
      <c r="D28" s="41">
        <v>27869</v>
      </c>
      <c r="E28" s="44">
        <v>0</v>
      </c>
      <c r="F28" s="44">
        <v>0</v>
      </c>
      <c r="G28" s="138">
        <v>0</v>
      </c>
      <c r="H28" s="138">
        <v>0</v>
      </c>
    </row>
    <row r="29" spans="2:8">
      <c r="B29" s="65" t="s">
        <v>338</v>
      </c>
      <c r="C29" s="41">
        <v>209627</v>
      </c>
      <c r="D29" s="41">
        <v>209627</v>
      </c>
      <c r="E29" s="44">
        <v>0</v>
      </c>
      <c r="F29" s="44">
        <v>0</v>
      </c>
      <c r="G29" s="138">
        <v>0</v>
      </c>
      <c r="H29" s="138">
        <v>0</v>
      </c>
    </row>
    <row r="30" spans="2:8">
      <c r="B30" s="65" t="s">
        <v>339</v>
      </c>
      <c r="C30" s="41">
        <v>274051</v>
      </c>
      <c r="D30" s="41">
        <v>274051</v>
      </c>
      <c r="E30" s="44">
        <v>0</v>
      </c>
      <c r="F30" s="44">
        <v>0</v>
      </c>
      <c r="G30" s="138">
        <v>0</v>
      </c>
      <c r="H30" s="138">
        <v>0</v>
      </c>
    </row>
    <row r="31" spans="2:8">
      <c r="B31" s="65" t="s">
        <v>340</v>
      </c>
      <c r="C31" s="41">
        <v>189313</v>
      </c>
      <c r="D31" s="41">
        <v>189313</v>
      </c>
      <c r="E31" s="44">
        <v>0</v>
      </c>
      <c r="F31" s="44">
        <v>0</v>
      </c>
      <c r="G31" s="138">
        <v>0</v>
      </c>
      <c r="H31" s="138">
        <v>0</v>
      </c>
    </row>
    <row r="32" spans="2:8">
      <c r="B32" s="65" t="s">
        <v>341</v>
      </c>
      <c r="C32" s="41">
        <v>21062</v>
      </c>
      <c r="D32" s="41">
        <v>21062</v>
      </c>
      <c r="E32" s="44">
        <v>0</v>
      </c>
      <c r="F32" s="44">
        <v>0</v>
      </c>
      <c r="G32" s="138">
        <v>0</v>
      </c>
      <c r="H32" s="138">
        <v>0</v>
      </c>
    </row>
    <row r="33" spans="2:8">
      <c r="B33" s="65" t="s">
        <v>342</v>
      </c>
      <c r="C33" s="41">
        <v>2220266</v>
      </c>
      <c r="D33" s="41">
        <v>2220266</v>
      </c>
      <c r="E33" s="44">
        <v>884</v>
      </c>
      <c r="F33" s="41">
        <v>125679</v>
      </c>
      <c r="G33" s="138">
        <v>0</v>
      </c>
      <c r="H33" s="138">
        <v>0</v>
      </c>
    </row>
    <row r="34" spans="2:8">
      <c r="B34" s="65" t="s">
        <v>344</v>
      </c>
      <c r="C34" s="41">
        <v>53656</v>
      </c>
      <c r="D34" s="41">
        <v>53656</v>
      </c>
      <c r="E34" s="44">
        <v>0</v>
      </c>
      <c r="F34" s="44">
        <v>0</v>
      </c>
      <c r="G34" s="138">
        <v>0</v>
      </c>
      <c r="H34" s="138">
        <v>0</v>
      </c>
    </row>
    <row r="35" spans="2:8">
      <c r="B35" s="65" t="s">
        <v>429</v>
      </c>
      <c r="C35" s="41">
        <v>15424</v>
      </c>
      <c r="D35" s="41">
        <v>15424</v>
      </c>
      <c r="E35" s="44">
        <v>0</v>
      </c>
      <c r="F35" s="44">
        <v>0</v>
      </c>
      <c r="G35" s="138">
        <v>0</v>
      </c>
      <c r="H35" s="138">
        <v>0</v>
      </c>
    </row>
    <row r="36" spans="2:8">
      <c r="B36" s="65" t="s">
        <v>347</v>
      </c>
      <c r="C36" s="41">
        <v>247682</v>
      </c>
      <c r="D36" s="41">
        <v>247682</v>
      </c>
      <c r="E36" s="44">
        <v>0</v>
      </c>
      <c r="F36" s="41">
        <v>52681</v>
      </c>
      <c r="G36" s="138">
        <v>0</v>
      </c>
      <c r="H36" s="138">
        <v>0</v>
      </c>
    </row>
    <row r="37" spans="2:8">
      <c r="B37" s="65" t="s">
        <v>348</v>
      </c>
      <c r="C37" s="44">
        <v>432</v>
      </c>
      <c r="D37" s="44">
        <v>0</v>
      </c>
      <c r="E37" s="44">
        <v>0</v>
      </c>
      <c r="F37" s="44">
        <v>0</v>
      </c>
      <c r="G37" s="138">
        <v>0</v>
      </c>
      <c r="H37" s="138">
        <v>0</v>
      </c>
    </row>
    <row r="38" spans="2:8">
      <c r="B38" s="65" t="s">
        <v>349</v>
      </c>
      <c r="C38" s="44">
        <v>202</v>
      </c>
      <c r="D38" s="44">
        <v>0</v>
      </c>
      <c r="E38" s="44">
        <v>0</v>
      </c>
      <c r="F38" s="44">
        <v>0</v>
      </c>
      <c r="G38" s="138">
        <v>10261.6</v>
      </c>
      <c r="H38" s="138">
        <v>0</v>
      </c>
    </row>
    <row r="39" spans="2:8">
      <c r="B39" s="65" t="s">
        <v>350</v>
      </c>
      <c r="C39" s="41">
        <v>8102</v>
      </c>
      <c r="D39" s="44">
        <v>0</v>
      </c>
      <c r="E39" s="44">
        <v>0</v>
      </c>
      <c r="F39" s="44">
        <v>0</v>
      </c>
      <c r="G39" s="138">
        <v>411581.6</v>
      </c>
      <c r="H39" s="138">
        <v>0</v>
      </c>
    </row>
    <row r="40" spans="2:8">
      <c r="B40" s="65" t="s">
        <v>430</v>
      </c>
      <c r="C40" s="44">
        <v>816</v>
      </c>
      <c r="D40" s="44">
        <v>0</v>
      </c>
      <c r="E40" s="44">
        <v>0</v>
      </c>
      <c r="F40" s="44">
        <v>0</v>
      </c>
      <c r="G40" s="138">
        <v>0</v>
      </c>
      <c r="H40" s="138">
        <v>0</v>
      </c>
    </row>
    <row r="41" spans="2:8">
      <c r="B41" s="65" t="s">
        <v>352</v>
      </c>
      <c r="C41" s="41">
        <v>2625</v>
      </c>
      <c r="D41" s="44">
        <v>0</v>
      </c>
      <c r="E41" s="44">
        <v>0</v>
      </c>
      <c r="F41" s="44">
        <v>0</v>
      </c>
      <c r="G41" s="138">
        <v>133350</v>
      </c>
      <c r="H41" s="138">
        <v>0</v>
      </c>
    </row>
    <row r="42" spans="2:8">
      <c r="B42" s="65" t="s">
        <v>353</v>
      </c>
      <c r="C42" s="44">
        <v>204</v>
      </c>
      <c r="D42" s="44">
        <v>0</v>
      </c>
      <c r="E42" s="44">
        <v>0</v>
      </c>
      <c r="F42" s="44">
        <v>0</v>
      </c>
      <c r="G42" s="138">
        <v>10363.200000000001</v>
      </c>
      <c r="H42" s="138">
        <v>0</v>
      </c>
    </row>
    <row r="43" spans="2:8">
      <c r="B43" s="65" t="s">
        <v>356</v>
      </c>
      <c r="C43" s="41">
        <v>20265</v>
      </c>
      <c r="D43" s="44">
        <v>0</v>
      </c>
      <c r="E43" s="44">
        <v>0</v>
      </c>
      <c r="F43" s="44">
        <v>0</v>
      </c>
      <c r="G43" s="138">
        <v>1029462</v>
      </c>
      <c r="H43" s="138">
        <v>0</v>
      </c>
    </row>
    <row r="44" spans="2:8">
      <c r="B44" s="65" t="s">
        <v>357</v>
      </c>
      <c r="C44" s="41">
        <v>2573</v>
      </c>
      <c r="D44" s="44">
        <v>0</v>
      </c>
      <c r="E44" s="44">
        <v>0</v>
      </c>
      <c r="F44" s="44">
        <v>0</v>
      </c>
      <c r="G44" s="138">
        <v>0</v>
      </c>
      <c r="H44" s="138">
        <v>0</v>
      </c>
    </row>
    <row r="45" spans="2:8">
      <c r="B45" s="65" t="s">
        <v>358</v>
      </c>
      <c r="C45" s="41">
        <v>12884</v>
      </c>
      <c r="D45" s="41">
        <v>12884</v>
      </c>
      <c r="E45" s="44">
        <v>0</v>
      </c>
      <c r="F45" s="44">
        <v>0</v>
      </c>
      <c r="G45" s="138">
        <v>0</v>
      </c>
      <c r="H45" s="138">
        <v>0</v>
      </c>
    </row>
    <row r="46" spans="2:8">
      <c r="B46" s="65" t="s">
        <v>360</v>
      </c>
      <c r="C46" s="41">
        <v>14690</v>
      </c>
      <c r="D46" s="41">
        <v>14690</v>
      </c>
      <c r="E46" s="44">
        <v>0</v>
      </c>
      <c r="F46" s="44">
        <v>0</v>
      </c>
      <c r="G46" s="138">
        <v>0</v>
      </c>
      <c r="H46" s="138">
        <v>0</v>
      </c>
    </row>
    <row r="47" spans="2:8">
      <c r="B47" s="65" t="s">
        <v>361</v>
      </c>
      <c r="C47" s="41">
        <v>3120</v>
      </c>
      <c r="D47" s="44">
        <v>0</v>
      </c>
      <c r="E47" s="44">
        <v>0</v>
      </c>
      <c r="F47" s="44">
        <v>0</v>
      </c>
      <c r="G47" s="138">
        <v>0</v>
      </c>
      <c r="H47" s="138">
        <v>0</v>
      </c>
    </row>
    <row r="48" spans="2:8">
      <c r="B48" s="65" t="s">
        <v>362</v>
      </c>
      <c r="C48" s="41">
        <v>1970</v>
      </c>
      <c r="D48" s="41">
        <v>1970</v>
      </c>
      <c r="E48" s="44">
        <v>0</v>
      </c>
      <c r="F48" s="44">
        <v>0</v>
      </c>
      <c r="G48" s="138">
        <v>0</v>
      </c>
      <c r="H48" s="138">
        <v>0</v>
      </c>
    </row>
    <row r="49" spans="2:8">
      <c r="B49" s="65" t="s">
        <v>363</v>
      </c>
      <c r="C49" s="41">
        <v>14537</v>
      </c>
      <c r="D49" s="44">
        <v>0</v>
      </c>
      <c r="E49" s="44">
        <v>0</v>
      </c>
      <c r="F49" s="44">
        <v>0</v>
      </c>
      <c r="G49" s="138">
        <v>0</v>
      </c>
      <c r="H49" s="138">
        <v>0</v>
      </c>
    </row>
    <row r="50" spans="2:8">
      <c r="B50" s="65" t="s">
        <v>365</v>
      </c>
      <c r="C50" s="41">
        <v>6902</v>
      </c>
      <c r="D50" s="44">
        <v>0</v>
      </c>
      <c r="E50" s="44">
        <v>0</v>
      </c>
      <c r="F50" s="44">
        <v>0</v>
      </c>
      <c r="G50" s="138">
        <v>0</v>
      </c>
      <c r="H50" s="138">
        <v>0</v>
      </c>
    </row>
    <row r="51" spans="2:8">
      <c r="B51" s="65" t="s">
        <v>366</v>
      </c>
      <c r="C51" s="41">
        <v>1273</v>
      </c>
      <c r="D51" s="41">
        <v>1273</v>
      </c>
      <c r="E51" s="44">
        <v>0</v>
      </c>
      <c r="F51" s="44">
        <v>196</v>
      </c>
      <c r="G51" s="138">
        <v>0</v>
      </c>
      <c r="H51" s="138">
        <v>0</v>
      </c>
    </row>
    <row r="52" spans="2:8">
      <c r="B52" s="65" t="s">
        <v>367</v>
      </c>
      <c r="C52" s="44">
        <v>641</v>
      </c>
      <c r="D52" s="44">
        <v>0</v>
      </c>
      <c r="E52" s="44">
        <v>0</v>
      </c>
      <c r="F52" s="44">
        <v>0</v>
      </c>
      <c r="G52" s="138">
        <v>0</v>
      </c>
      <c r="H52" s="138">
        <v>32815.72</v>
      </c>
    </row>
    <row r="53" spans="2:8">
      <c r="B53" s="65" t="s">
        <v>368</v>
      </c>
      <c r="C53" s="41">
        <v>1749</v>
      </c>
      <c r="D53" s="44">
        <v>0</v>
      </c>
      <c r="E53" s="44">
        <v>0</v>
      </c>
      <c r="F53" s="44">
        <v>0</v>
      </c>
      <c r="G53" s="138">
        <v>0</v>
      </c>
      <c r="H53" s="138">
        <v>0</v>
      </c>
    </row>
    <row r="54" spans="2:8">
      <c r="B54" s="65" t="s">
        <v>369</v>
      </c>
      <c r="C54" s="41">
        <v>18127</v>
      </c>
      <c r="D54" s="44">
        <v>0</v>
      </c>
      <c r="E54" s="44">
        <v>0</v>
      </c>
      <c r="F54" s="44">
        <v>0</v>
      </c>
      <c r="G54" s="138">
        <v>0</v>
      </c>
      <c r="H54" s="138">
        <v>930388.09</v>
      </c>
    </row>
    <row r="55" spans="2:8">
      <c r="B55" s="65" t="s">
        <v>370</v>
      </c>
      <c r="C55" s="41">
        <v>2505</v>
      </c>
      <c r="D55" s="44">
        <v>0</v>
      </c>
      <c r="E55" s="44">
        <v>0</v>
      </c>
      <c r="F55" s="44">
        <v>0</v>
      </c>
      <c r="G55" s="138">
        <v>127254</v>
      </c>
      <c r="H55" s="138">
        <v>0</v>
      </c>
    </row>
    <row r="56" spans="2:8">
      <c r="B56" s="65" t="s">
        <v>371</v>
      </c>
      <c r="C56" s="41">
        <v>2216</v>
      </c>
      <c r="D56" s="44">
        <v>0</v>
      </c>
      <c r="E56" s="44">
        <v>0</v>
      </c>
      <c r="F56" s="44">
        <v>0</v>
      </c>
      <c r="G56" s="138">
        <v>0</v>
      </c>
      <c r="H56" s="138">
        <v>0</v>
      </c>
    </row>
    <row r="57" spans="2:8">
      <c r="B57" s="65" t="s">
        <v>372</v>
      </c>
      <c r="C57" s="44">
        <v>755</v>
      </c>
      <c r="D57" s="44">
        <v>0</v>
      </c>
      <c r="E57" s="44">
        <v>0</v>
      </c>
      <c r="F57" s="44">
        <v>0</v>
      </c>
      <c r="G57" s="138">
        <v>38354</v>
      </c>
      <c r="H57" s="138">
        <v>0</v>
      </c>
    </row>
    <row r="58" spans="2:8">
      <c r="B58" s="65" t="s">
        <v>373</v>
      </c>
      <c r="C58" s="41">
        <v>2401</v>
      </c>
      <c r="D58" s="44">
        <v>0</v>
      </c>
      <c r="E58" s="44">
        <v>0</v>
      </c>
      <c r="F58" s="44">
        <v>0</v>
      </c>
      <c r="G58" s="138">
        <v>0</v>
      </c>
      <c r="H58" s="138">
        <v>0</v>
      </c>
    </row>
    <row r="59" spans="2:8">
      <c r="B59" s="65" t="s">
        <v>374</v>
      </c>
      <c r="C59" s="41">
        <v>2315</v>
      </c>
      <c r="D59" s="44">
        <v>0</v>
      </c>
      <c r="E59" s="44">
        <v>0</v>
      </c>
      <c r="F59" s="44">
        <v>0</v>
      </c>
      <c r="G59" s="138">
        <v>0</v>
      </c>
      <c r="H59" s="138">
        <v>0</v>
      </c>
    </row>
    <row r="60" spans="2:8">
      <c r="B60" s="65" t="s">
        <v>375</v>
      </c>
      <c r="C60" s="41">
        <v>833078</v>
      </c>
      <c r="D60" s="41">
        <v>833078</v>
      </c>
      <c r="E60" s="44">
        <v>0</v>
      </c>
      <c r="F60" s="44">
        <v>0</v>
      </c>
      <c r="G60" s="138">
        <v>0</v>
      </c>
      <c r="H60" s="138">
        <v>0</v>
      </c>
    </row>
    <row r="61" spans="2:8">
      <c r="B61" s="65" t="s">
        <v>376</v>
      </c>
      <c r="C61" s="41">
        <v>1380</v>
      </c>
      <c r="D61" s="44">
        <v>0</v>
      </c>
      <c r="E61" s="44">
        <v>0</v>
      </c>
      <c r="F61" s="44">
        <v>0</v>
      </c>
      <c r="G61" s="138">
        <v>70104</v>
      </c>
      <c r="H61" s="138">
        <v>0</v>
      </c>
    </row>
    <row r="62" spans="2:8">
      <c r="B62" s="65" t="s">
        <v>377</v>
      </c>
      <c r="C62" s="41">
        <v>363731</v>
      </c>
      <c r="D62" s="44">
        <v>0</v>
      </c>
      <c r="E62" s="44">
        <v>0</v>
      </c>
      <c r="F62" s="44">
        <v>0</v>
      </c>
      <c r="G62" s="138">
        <v>18477534.800000001</v>
      </c>
      <c r="H62" s="138">
        <v>0</v>
      </c>
    </row>
    <row r="63" spans="2:8">
      <c r="B63" s="65" t="s">
        <v>378</v>
      </c>
      <c r="C63" s="44">
        <v>450</v>
      </c>
      <c r="D63" s="44">
        <v>0</v>
      </c>
      <c r="E63" s="44">
        <v>0</v>
      </c>
      <c r="F63" s="44">
        <v>0</v>
      </c>
      <c r="G63" s="138">
        <v>0</v>
      </c>
      <c r="H63" s="138">
        <v>0</v>
      </c>
    </row>
    <row r="64" spans="2:8">
      <c r="B64" s="65" t="s">
        <v>432</v>
      </c>
      <c r="C64" s="41">
        <v>58490</v>
      </c>
      <c r="D64" s="41">
        <v>58490</v>
      </c>
      <c r="E64" s="44">
        <v>0</v>
      </c>
      <c r="F64" s="44">
        <v>0</v>
      </c>
      <c r="G64" s="138">
        <v>0</v>
      </c>
      <c r="H64" s="138">
        <v>0</v>
      </c>
    </row>
    <row r="65" spans="2:8">
      <c r="B65" s="65" t="s">
        <v>433</v>
      </c>
      <c r="C65" s="41">
        <v>62449</v>
      </c>
      <c r="D65" s="41">
        <v>62449</v>
      </c>
      <c r="E65" s="44">
        <v>0</v>
      </c>
      <c r="F65" s="44">
        <v>0</v>
      </c>
      <c r="G65" s="138">
        <v>0</v>
      </c>
      <c r="H65" s="138">
        <v>0</v>
      </c>
    </row>
    <row r="66" spans="2:8">
      <c r="B66" s="65" t="s">
        <v>379</v>
      </c>
      <c r="C66" s="41">
        <v>5407</v>
      </c>
      <c r="D66" s="44">
        <v>0</v>
      </c>
      <c r="E66" s="44">
        <v>0</v>
      </c>
      <c r="F66" s="44">
        <v>0</v>
      </c>
      <c r="G66" s="138">
        <v>274675.59999999998</v>
      </c>
      <c r="H66" s="138">
        <v>0</v>
      </c>
    </row>
    <row r="67" spans="2:8">
      <c r="B67" s="65" t="s">
        <v>380</v>
      </c>
      <c r="C67" s="41">
        <v>130895</v>
      </c>
      <c r="D67" s="41">
        <v>130895</v>
      </c>
      <c r="E67" s="44">
        <v>0</v>
      </c>
      <c r="F67" s="44">
        <v>0</v>
      </c>
      <c r="G67" s="138">
        <v>0</v>
      </c>
      <c r="H67" s="138">
        <v>0</v>
      </c>
    </row>
    <row r="68" spans="2:8">
      <c r="B68" s="65" t="s">
        <v>434</v>
      </c>
      <c r="C68" s="41">
        <v>1031390</v>
      </c>
      <c r="D68" s="41">
        <v>630913</v>
      </c>
      <c r="E68" s="44">
        <v>0</v>
      </c>
      <c r="F68" s="44">
        <v>0</v>
      </c>
      <c r="G68" s="138">
        <v>20344231.600000001</v>
      </c>
      <c r="H68" s="138">
        <v>0</v>
      </c>
    </row>
    <row r="69" spans="2:8">
      <c r="B69" s="65" t="s">
        <v>382</v>
      </c>
      <c r="C69" s="41">
        <v>31502</v>
      </c>
      <c r="D69" s="44">
        <v>0</v>
      </c>
      <c r="E69" s="44">
        <v>0</v>
      </c>
      <c r="F69" s="44">
        <v>0</v>
      </c>
      <c r="G69" s="138">
        <v>0</v>
      </c>
      <c r="H69" s="138">
        <v>0</v>
      </c>
    </row>
    <row r="70" spans="2:8">
      <c r="B70" s="65" t="s">
        <v>383</v>
      </c>
      <c r="C70" s="41">
        <v>7351</v>
      </c>
      <c r="D70" s="44">
        <v>0</v>
      </c>
      <c r="E70" s="44">
        <v>0</v>
      </c>
      <c r="F70" s="44">
        <v>0</v>
      </c>
      <c r="G70" s="138">
        <v>0</v>
      </c>
      <c r="H70" s="138">
        <v>0</v>
      </c>
    </row>
    <row r="71" spans="2:8">
      <c r="B71" s="65" t="s">
        <v>384</v>
      </c>
      <c r="C71" s="41">
        <v>27518</v>
      </c>
      <c r="D71" s="44">
        <v>0</v>
      </c>
      <c r="E71" s="44">
        <v>0</v>
      </c>
      <c r="F71" s="44">
        <v>0</v>
      </c>
      <c r="G71" s="138">
        <v>1397892.72</v>
      </c>
      <c r="H71" s="138">
        <v>21.76</v>
      </c>
    </row>
    <row r="72" spans="2:8">
      <c r="B72" s="65" t="s">
        <v>385</v>
      </c>
      <c r="C72" s="41">
        <v>19177</v>
      </c>
      <c r="D72" s="44">
        <v>0</v>
      </c>
      <c r="E72" s="44">
        <v>0</v>
      </c>
      <c r="F72" s="44">
        <v>0</v>
      </c>
      <c r="G72" s="138">
        <v>0</v>
      </c>
      <c r="H72" s="138">
        <v>0</v>
      </c>
    </row>
    <row r="73" spans="2:8">
      <c r="B73" s="65" t="s">
        <v>435</v>
      </c>
      <c r="C73" s="41">
        <v>1396</v>
      </c>
      <c r="D73" s="44">
        <v>0</v>
      </c>
      <c r="E73" s="44">
        <v>0</v>
      </c>
      <c r="F73" s="44">
        <v>0</v>
      </c>
      <c r="G73" s="138">
        <v>69800</v>
      </c>
      <c r="H73" s="138">
        <v>1117.01</v>
      </c>
    </row>
    <row r="74" spans="2:8">
      <c r="B74" s="65" t="s">
        <v>389</v>
      </c>
      <c r="C74" s="41">
        <v>1532443</v>
      </c>
      <c r="D74" s="41">
        <v>1532443</v>
      </c>
      <c r="E74" s="44">
        <v>0</v>
      </c>
      <c r="F74" s="44">
        <v>0</v>
      </c>
      <c r="G74" s="138">
        <v>0</v>
      </c>
      <c r="H74" s="138">
        <v>0</v>
      </c>
    </row>
    <row r="75" spans="2:8">
      <c r="B75" s="65" t="s">
        <v>390</v>
      </c>
      <c r="C75" s="41">
        <v>123806</v>
      </c>
      <c r="D75" s="41">
        <v>123806</v>
      </c>
      <c r="E75" s="44">
        <v>0</v>
      </c>
      <c r="F75" s="41">
        <v>30951</v>
      </c>
      <c r="G75" s="138">
        <v>0</v>
      </c>
      <c r="H75" s="138">
        <v>0</v>
      </c>
    </row>
    <row r="76" spans="2:8">
      <c r="B76" s="65" t="s">
        <v>391</v>
      </c>
      <c r="C76" s="41">
        <v>101260</v>
      </c>
      <c r="D76" s="41">
        <v>101260</v>
      </c>
      <c r="E76" s="44">
        <v>0</v>
      </c>
      <c r="F76" s="44">
        <v>0</v>
      </c>
      <c r="G76" s="138">
        <v>0</v>
      </c>
      <c r="H76" s="138">
        <v>0</v>
      </c>
    </row>
    <row r="77" spans="2:8">
      <c r="B77" s="65" t="s">
        <v>436</v>
      </c>
      <c r="C77" s="41">
        <v>10724</v>
      </c>
      <c r="D77" s="44">
        <v>0</v>
      </c>
      <c r="E77" s="44">
        <v>0</v>
      </c>
      <c r="F77" s="44">
        <v>0</v>
      </c>
      <c r="G77" s="138">
        <v>544779.19999999995</v>
      </c>
      <c r="H77" s="138">
        <v>0</v>
      </c>
    </row>
    <row r="78" spans="2:8">
      <c r="B78" s="65" t="s">
        <v>393</v>
      </c>
      <c r="C78" s="44">
        <v>529</v>
      </c>
      <c r="D78" s="44">
        <v>0</v>
      </c>
      <c r="E78" s="44">
        <v>0</v>
      </c>
      <c r="F78" s="44">
        <v>0</v>
      </c>
      <c r="G78" s="138">
        <v>0</v>
      </c>
      <c r="H78" s="138">
        <v>0</v>
      </c>
    </row>
    <row r="79" spans="2:8">
      <c r="B79" s="65" t="s">
        <v>437</v>
      </c>
      <c r="C79" s="41">
        <v>43947</v>
      </c>
      <c r="D79" s="41">
        <v>30639</v>
      </c>
      <c r="E79" s="44">
        <v>0</v>
      </c>
      <c r="F79" s="44">
        <v>0</v>
      </c>
      <c r="G79" s="138">
        <v>676046.4</v>
      </c>
      <c r="H79" s="138">
        <v>0</v>
      </c>
    </row>
    <row r="80" spans="2:8">
      <c r="B80" s="65" t="s">
        <v>438</v>
      </c>
      <c r="C80" s="41">
        <v>23627</v>
      </c>
      <c r="D80" s="41">
        <v>23627</v>
      </c>
      <c r="E80" s="44">
        <v>0</v>
      </c>
      <c r="F80" s="44">
        <v>0</v>
      </c>
      <c r="G80" s="138">
        <v>0</v>
      </c>
      <c r="H80" s="138">
        <v>0</v>
      </c>
    </row>
    <row r="81" spans="2:8">
      <c r="B81" s="65" t="s">
        <v>394</v>
      </c>
      <c r="C81" s="41">
        <v>168852</v>
      </c>
      <c r="D81" s="41">
        <v>168852</v>
      </c>
      <c r="E81" s="44">
        <v>317</v>
      </c>
      <c r="F81" s="41">
        <v>4320</v>
      </c>
      <c r="G81" s="138">
        <v>0</v>
      </c>
      <c r="H81" s="138">
        <v>0</v>
      </c>
    </row>
    <row r="82" spans="2:8">
      <c r="B82" s="65" t="s">
        <v>395</v>
      </c>
      <c r="C82" s="41">
        <v>54686</v>
      </c>
      <c r="D82" s="44">
        <v>0</v>
      </c>
      <c r="E82" s="44">
        <v>0</v>
      </c>
      <c r="F82" s="44">
        <v>0</v>
      </c>
      <c r="G82" s="138">
        <v>2778048.8</v>
      </c>
      <c r="H82" s="138">
        <v>0</v>
      </c>
    </row>
    <row r="83" spans="2:8">
      <c r="B83" s="65" t="s">
        <v>396</v>
      </c>
      <c r="C83" s="44">
        <v>193</v>
      </c>
      <c r="D83" s="44">
        <v>0</v>
      </c>
      <c r="E83" s="44">
        <v>0</v>
      </c>
      <c r="F83" s="44">
        <v>0</v>
      </c>
      <c r="G83" s="138">
        <v>0</v>
      </c>
      <c r="H83" s="138">
        <v>0</v>
      </c>
    </row>
    <row r="84" spans="2:8">
      <c r="B84" s="65" t="s">
        <v>397</v>
      </c>
      <c r="C84" s="44">
        <v>4</v>
      </c>
      <c r="D84" s="44">
        <v>0</v>
      </c>
      <c r="E84" s="44">
        <v>0</v>
      </c>
      <c r="F84" s="44">
        <v>0</v>
      </c>
      <c r="G84" s="138">
        <v>203.2</v>
      </c>
      <c r="H84" s="138">
        <v>0</v>
      </c>
    </row>
    <row r="85" spans="2:8">
      <c r="B85" s="65" t="s">
        <v>398</v>
      </c>
      <c r="C85" s="41">
        <v>14830</v>
      </c>
      <c r="D85" s="41">
        <v>14830</v>
      </c>
      <c r="E85" s="44">
        <v>0</v>
      </c>
      <c r="F85" s="44">
        <v>0</v>
      </c>
      <c r="G85" s="138">
        <v>0</v>
      </c>
      <c r="H85" s="138">
        <v>0</v>
      </c>
    </row>
    <row r="86" spans="2:8">
      <c r="B86" s="65" t="s">
        <v>439</v>
      </c>
      <c r="C86" s="41">
        <v>787651</v>
      </c>
      <c r="D86" s="41">
        <v>787651</v>
      </c>
      <c r="E86" s="44">
        <v>0</v>
      </c>
      <c r="F86" s="44">
        <v>0</v>
      </c>
      <c r="G86" s="138">
        <v>0</v>
      </c>
      <c r="H86" s="138">
        <v>0</v>
      </c>
    </row>
    <row r="87" spans="2:8">
      <c r="B87" s="65" t="s">
        <v>401</v>
      </c>
      <c r="C87" s="44">
        <v>904</v>
      </c>
      <c r="D87" s="44">
        <v>0</v>
      </c>
      <c r="E87" s="44">
        <v>0</v>
      </c>
      <c r="F87" s="44">
        <v>0</v>
      </c>
      <c r="G87" s="138">
        <v>45923.199999999997</v>
      </c>
      <c r="H87" s="138">
        <v>0</v>
      </c>
    </row>
    <row r="88" spans="2:8">
      <c r="B88" s="65" t="s">
        <v>402</v>
      </c>
      <c r="C88" s="44">
        <v>120</v>
      </c>
      <c r="D88" s="44">
        <v>0</v>
      </c>
      <c r="E88" s="44">
        <v>0</v>
      </c>
      <c r="F88" s="44">
        <v>0</v>
      </c>
      <c r="G88" s="138">
        <v>6096</v>
      </c>
      <c r="H88" s="138">
        <v>0</v>
      </c>
    </row>
    <row r="89" spans="2:8">
      <c r="B89" s="65" t="s">
        <v>403</v>
      </c>
      <c r="C89" s="41">
        <v>5693</v>
      </c>
      <c r="D89" s="44">
        <v>0</v>
      </c>
      <c r="E89" s="44">
        <v>0</v>
      </c>
      <c r="F89" s="44">
        <v>0</v>
      </c>
      <c r="G89" s="138">
        <v>0</v>
      </c>
      <c r="H89" s="138">
        <v>0</v>
      </c>
    </row>
    <row r="90" spans="2:8">
      <c r="B90" s="65" t="s">
        <v>404</v>
      </c>
      <c r="C90" s="41">
        <v>18859</v>
      </c>
      <c r="D90" s="44">
        <v>0</v>
      </c>
      <c r="E90" s="44">
        <v>0</v>
      </c>
      <c r="F90" s="44">
        <v>0</v>
      </c>
      <c r="G90" s="138">
        <v>0</v>
      </c>
      <c r="H90" s="138">
        <v>0</v>
      </c>
    </row>
    <row r="91" spans="2:8">
      <c r="B91" s="65" t="s">
        <v>405</v>
      </c>
      <c r="C91" s="41">
        <v>433157</v>
      </c>
      <c r="D91" s="41">
        <v>420946</v>
      </c>
      <c r="E91" s="44">
        <v>0</v>
      </c>
      <c r="F91" s="44">
        <v>0</v>
      </c>
      <c r="G91" s="138">
        <v>620318.80000000005</v>
      </c>
      <c r="H91" s="138">
        <v>0</v>
      </c>
    </row>
    <row r="92" spans="2:8">
      <c r="B92" s="65" t="s">
        <v>407</v>
      </c>
      <c r="C92" s="44">
        <v>46</v>
      </c>
      <c r="D92" s="44">
        <v>0</v>
      </c>
      <c r="E92" s="44">
        <v>0</v>
      </c>
      <c r="F92" s="44">
        <v>0</v>
      </c>
      <c r="G92" s="138">
        <v>2336.8000000000002</v>
      </c>
      <c r="H92" s="138">
        <v>0</v>
      </c>
    </row>
    <row r="93" spans="2:8">
      <c r="B93" s="65" t="s">
        <v>409</v>
      </c>
      <c r="C93" s="41">
        <v>1055</v>
      </c>
      <c r="D93" s="44">
        <v>0</v>
      </c>
      <c r="E93" s="44">
        <v>0</v>
      </c>
      <c r="F93" s="44">
        <v>0</v>
      </c>
      <c r="G93" s="138">
        <v>53594</v>
      </c>
      <c r="H93" s="138">
        <v>0</v>
      </c>
    </row>
    <row r="94" spans="2:8">
      <c r="B94" s="65" t="s">
        <v>410</v>
      </c>
      <c r="C94" s="41">
        <v>7874</v>
      </c>
      <c r="D94" s="44">
        <v>0</v>
      </c>
      <c r="E94" s="44">
        <v>0</v>
      </c>
      <c r="F94" s="44">
        <v>0</v>
      </c>
      <c r="G94" s="138">
        <v>399999.2</v>
      </c>
      <c r="H94" s="138">
        <v>0</v>
      </c>
    </row>
    <row r="95" spans="2:8">
      <c r="B95" s="65" t="s">
        <v>411</v>
      </c>
      <c r="C95" s="41">
        <v>139035</v>
      </c>
      <c r="D95" s="41">
        <v>139035</v>
      </c>
      <c r="E95" s="44">
        <v>0</v>
      </c>
      <c r="F95" s="44">
        <v>0</v>
      </c>
      <c r="G95" s="138">
        <v>0</v>
      </c>
      <c r="H95" s="138">
        <v>0</v>
      </c>
    </row>
    <row r="96" spans="2:8">
      <c r="B96" s="65" t="s">
        <v>412</v>
      </c>
      <c r="C96" s="41">
        <v>11450</v>
      </c>
      <c r="D96" s="44">
        <v>0</v>
      </c>
      <c r="E96" s="44">
        <v>0</v>
      </c>
      <c r="F96" s="44">
        <v>0</v>
      </c>
      <c r="G96" s="138">
        <v>0</v>
      </c>
      <c r="H96" s="138">
        <v>0</v>
      </c>
    </row>
    <row r="97" spans="2:8">
      <c r="B97" s="65" t="s">
        <v>413</v>
      </c>
      <c r="C97" s="41">
        <v>2259</v>
      </c>
      <c r="D97" s="44">
        <v>0</v>
      </c>
      <c r="E97" s="44">
        <v>0</v>
      </c>
      <c r="F97" s="44">
        <v>0</v>
      </c>
      <c r="G97" s="138">
        <v>114757.2</v>
      </c>
      <c r="H97" s="138">
        <v>0</v>
      </c>
    </row>
    <row r="98" spans="2:8">
      <c r="B98" s="65" t="s">
        <v>414</v>
      </c>
      <c r="C98" s="44">
        <v>84</v>
      </c>
      <c r="D98" s="44">
        <v>84</v>
      </c>
      <c r="E98" s="44">
        <v>0</v>
      </c>
      <c r="F98" s="44">
        <v>0</v>
      </c>
      <c r="G98" s="138">
        <v>0</v>
      </c>
      <c r="H98" s="138">
        <v>0</v>
      </c>
    </row>
    <row r="99" spans="2:8">
      <c r="B99" s="65" t="s">
        <v>415</v>
      </c>
      <c r="C99" s="41">
        <v>2486</v>
      </c>
      <c r="D99" s="44">
        <v>0</v>
      </c>
      <c r="E99" s="44">
        <v>0</v>
      </c>
      <c r="F99" s="44">
        <v>0</v>
      </c>
      <c r="G99" s="138">
        <v>0</v>
      </c>
      <c r="H99" s="138">
        <v>0</v>
      </c>
    </row>
    <row r="100" spans="2:8">
      <c r="B100" s="65" t="s">
        <v>441</v>
      </c>
      <c r="C100" s="41">
        <v>4549</v>
      </c>
      <c r="D100" s="41">
        <v>4549</v>
      </c>
      <c r="E100" s="44">
        <v>0</v>
      </c>
      <c r="F100" s="44">
        <v>16</v>
      </c>
      <c r="G100" s="138">
        <v>0</v>
      </c>
      <c r="H100" s="138">
        <v>0</v>
      </c>
    </row>
    <row r="101" spans="2:8">
      <c r="B101" s="65" t="s">
        <v>442</v>
      </c>
      <c r="C101" s="41">
        <v>19348</v>
      </c>
      <c r="D101" s="44">
        <v>0</v>
      </c>
      <c r="E101" s="44">
        <v>0</v>
      </c>
      <c r="F101" s="44">
        <v>0</v>
      </c>
      <c r="G101" s="138">
        <v>982878.4</v>
      </c>
      <c r="H101" s="138">
        <v>0</v>
      </c>
    </row>
    <row r="102" spans="2:8">
      <c r="B102" s="65" t="s">
        <v>419</v>
      </c>
      <c r="C102" s="41">
        <v>1721</v>
      </c>
      <c r="D102" s="44">
        <v>0</v>
      </c>
      <c r="E102" s="44">
        <v>0</v>
      </c>
      <c r="F102" s="44">
        <v>0</v>
      </c>
      <c r="G102" s="138">
        <v>0</v>
      </c>
      <c r="H102" s="138">
        <v>0</v>
      </c>
    </row>
    <row r="103" spans="2:8">
      <c r="B103" s="55" t="s">
        <v>443</v>
      </c>
      <c r="C103" s="103">
        <f>SUM(C10:C102)</f>
        <v>11436634</v>
      </c>
      <c r="D103" s="103">
        <f t="shared" ref="D103:G103" si="0">SUM(D10:D102)</f>
        <v>9822889</v>
      </c>
      <c r="E103" s="103">
        <f t="shared" si="0"/>
        <v>15933</v>
      </c>
      <c r="F103" s="103">
        <f t="shared" si="0"/>
        <v>215786</v>
      </c>
      <c r="G103" s="302">
        <f t="shared" si="0"/>
        <v>72207251.520000026</v>
      </c>
      <c r="H103" s="302">
        <f>SUM(H10:H102)</f>
        <v>1912034.37</v>
      </c>
    </row>
    <row r="104" spans="2:8">
      <c r="H104" s="179"/>
    </row>
    <row r="105" spans="2:8">
      <c r="B105" s="274" t="s">
        <v>702</v>
      </c>
      <c r="C105" s="174"/>
      <c r="D105" s="174"/>
      <c r="E105" s="174"/>
      <c r="F105" s="174"/>
      <c r="G105" s="174"/>
      <c r="H105" s="174"/>
    </row>
    <row r="106" spans="2:8">
      <c r="B106" s="275" t="s">
        <v>703</v>
      </c>
      <c r="C106" s="175"/>
      <c r="D106" s="175"/>
      <c r="E106" s="175"/>
      <c r="F106" s="175"/>
      <c r="G106" s="175"/>
      <c r="H106" s="175"/>
    </row>
    <row r="107" spans="2:8">
      <c r="H107" s="179"/>
    </row>
    <row r="108" spans="2:8">
      <c r="B108" s="16" t="s">
        <v>75</v>
      </c>
      <c r="C108" s="25"/>
      <c r="D108" s="25"/>
      <c r="E108" s="25"/>
      <c r="F108" s="25"/>
      <c r="G108" s="276"/>
      <c r="H108" s="276"/>
    </row>
    <row r="109" spans="2:8">
      <c r="H109" s="179"/>
    </row>
    <row r="110" spans="2:8">
      <c r="H110" s="179"/>
    </row>
    <row r="111" spans="2:8">
      <c r="H111" s="179"/>
    </row>
    <row r="112" spans="2:8">
      <c r="H112" s="179"/>
    </row>
    <row r="113" spans="2:8">
      <c r="H113" s="179"/>
    </row>
    <row r="114" spans="2:8">
      <c r="H114" s="179"/>
    </row>
    <row r="115" spans="2:8">
      <c r="H115" s="179"/>
    </row>
    <row r="116" spans="2:8">
      <c r="H116" s="179"/>
    </row>
    <row r="117" spans="2:8">
      <c r="H117" s="179"/>
    </row>
    <row r="118" spans="2:8">
      <c r="H118" s="179"/>
    </row>
    <row r="119" spans="2:8">
      <c r="H119" s="179"/>
    </row>
    <row r="120" spans="2:8">
      <c r="H120" s="179"/>
    </row>
    <row r="122" spans="2:8">
      <c r="B122" s="113"/>
    </row>
    <row r="124" spans="2:8">
      <c r="B124" s="16"/>
    </row>
    <row r="126" spans="2:8">
      <c r="B126" s="107"/>
      <c r="C126" s="15"/>
      <c r="D126" s="15"/>
      <c r="E126" s="15"/>
    </row>
    <row r="127" spans="2:8">
      <c r="C127" s="15"/>
      <c r="D127" s="15"/>
      <c r="E127" s="15"/>
    </row>
    <row r="128" spans="2:8">
      <c r="B128" s="107"/>
      <c r="C128" s="15"/>
      <c r="D128" s="15"/>
      <c r="E128" s="15"/>
    </row>
  </sheetData>
  <hyperlinks>
    <hyperlink ref="B108" location="Introduction!A1" display="Return to information tab" xr:uid="{40B5C327-ACA6-4091-9667-78BBA1BB9FC9}"/>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F2FE9-B6D3-47AF-BDC2-308EA3F23B46}">
  <sheetPr>
    <tabColor rgb="FF9E712A"/>
    <pageSetUpPr autoPageBreaks="0"/>
  </sheetPr>
  <dimension ref="B5:I137"/>
  <sheetViews>
    <sheetView showGridLines="0" workbookViewId="0"/>
  </sheetViews>
  <sheetFormatPr defaultColWidth="8.7265625" defaultRowHeight="14.5"/>
  <cols>
    <col min="1" max="1" width="2.453125" customWidth="1"/>
    <col min="2" max="2" width="41.1796875" customWidth="1"/>
    <col min="3" max="3" width="23.453125" customWidth="1"/>
    <col min="4" max="4" width="27.1796875" customWidth="1"/>
    <col min="5" max="5" width="27.453125" customWidth="1"/>
    <col min="6" max="6" width="25.7265625" customWidth="1"/>
    <col min="7" max="7" width="25.81640625" customWidth="1"/>
    <col min="8" max="8" width="27.81640625" customWidth="1"/>
    <col min="9" max="9" width="24.7265625" customWidth="1"/>
    <col min="12" max="12" width="20.453125" customWidth="1"/>
  </cols>
  <sheetData>
    <row r="5" spans="2:8" ht="17.5">
      <c r="B5" s="11" t="s">
        <v>314</v>
      </c>
    </row>
    <row r="7" spans="2:8" ht="15">
      <c r="B7" s="4" t="s">
        <v>567</v>
      </c>
    </row>
    <row r="9" spans="2:8" ht="32.15" customHeight="1">
      <c r="B9" s="36" t="s">
        <v>420</v>
      </c>
      <c r="C9" s="38" t="s">
        <v>421</v>
      </c>
      <c r="D9" s="38" t="s">
        <v>315</v>
      </c>
      <c r="E9" s="38" t="s">
        <v>422</v>
      </c>
      <c r="F9" s="38" t="s">
        <v>423</v>
      </c>
      <c r="G9" s="38" t="s">
        <v>424</v>
      </c>
      <c r="H9" s="38" t="s">
        <v>425</v>
      </c>
    </row>
    <row r="10" spans="2:8">
      <c r="B10" s="65" t="s">
        <v>316</v>
      </c>
      <c r="C10" s="41">
        <v>13168</v>
      </c>
      <c r="D10" s="41">
        <v>5675</v>
      </c>
      <c r="E10" s="44">
        <v>0</v>
      </c>
      <c r="F10" s="44">
        <v>321</v>
      </c>
      <c r="G10" s="138">
        <v>380644.4</v>
      </c>
      <c r="H10" s="138">
        <v>0</v>
      </c>
    </row>
    <row r="11" spans="2:8">
      <c r="B11" s="65" t="s">
        <v>323</v>
      </c>
      <c r="C11" s="44">
        <v>698</v>
      </c>
      <c r="D11" s="44">
        <v>174</v>
      </c>
      <c r="E11" s="44">
        <v>0</v>
      </c>
      <c r="F11" s="44">
        <v>174</v>
      </c>
      <c r="G11" s="138">
        <v>26619.200000000001</v>
      </c>
      <c r="H11" s="138">
        <v>0</v>
      </c>
    </row>
    <row r="12" spans="2:8">
      <c r="B12" s="65" t="s">
        <v>444</v>
      </c>
      <c r="C12" s="41">
        <v>63915</v>
      </c>
      <c r="D12" s="41">
        <v>63915</v>
      </c>
      <c r="E12" s="44">
        <v>0</v>
      </c>
      <c r="F12" s="44">
        <v>0</v>
      </c>
      <c r="G12" s="138">
        <v>0</v>
      </c>
      <c r="H12" s="138">
        <v>0</v>
      </c>
    </row>
    <row r="13" spans="2:8">
      <c r="B13" s="65" t="s">
        <v>330</v>
      </c>
      <c r="C13" s="41">
        <v>25434</v>
      </c>
      <c r="D13" s="41">
        <v>25434</v>
      </c>
      <c r="E13" s="44">
        <v>0</v>
      </c>
      <c r="F13" s="41">
        <v>1634</v>
      </c>
      <c r="G13" s="138">
        <v>0</v>
      </c>
      <c r="H13" s="138">
        <v>0</v>
      </c>
    </row>
    <row r="14" spans="2:8">
      <c r="B14" s="65" t="s">
        <v>343</v>
      </c>
      <c r="C14" s="41">
        <v>408621</v>
      </c>
      <c r="D14" s="41">
        <v>408621</v>
      </c>
      <c r="E14" s="44">
        <v>0</v>
      </c>
      <c r="F14" s="41">
        <v>53265</v>
      </c>
      <c r="G14" s="138">
        <v>0</v>
      </c>
      <c r="H14" s="138">
        <v>0</v>
      </c>
    </row>
    <row r="15" spans="2:8">
      <c r="B15" s="65" t="s">
        <v>445</v>
      </c>
      <c r="C15" s="41">
        <v>101648</v>
      </c>
      <c r="D15" s="41">
        <v>101648</v>
      </c>
      <c r="E15" s="44">
        <v>0</v>
      </c>
      <c r="F15" s="41">
        <v>3926</v>
      </c>
      <c r="G15" s="138">
        <v>0</v>
      </c>
      <c r="H15" s="138">
        <v>0</v>
      </c>
    </row>
    <row r="16" spans="2:8">
      <c r="B16" s="65" t="s">
        <v>355</v>
      </c>
      <c r="C16" s="41">
        <v>5623</v>
      </c>
      <c r="D16" s="44">
        <v>0</v>
      </c>
      <c r="E16" s="44">
        <v>0</v>
      </c>
      <c r="F16" s="44">
        <v>0</v>
      </c>
      <c r="G16" s="138">
        <v>285648.40000000002</v>
      </c>
      <c r="H16" s="138">
        <v>0</v>
      </c>
    </row>
    <row r="17" spans="2:8">
      <c r="B17" s="65" t="s">
        <v>446</v>
      </c>
      <c r="C17" s="41">
        <v>124501</v>
      </c>
      <c r="D17" s="41">
        <v>117850</v>
      </c>
      <c r="E17" s="44">
        <v>0</v>
      </c>
      <c r="F17" s="44">
        <v>904</v>
      </c>
      <c r="G17" s="138">
        <v>337870.8</v>
      </c>
      <c r="H17" s="138">
        <v>0</v>
      </c>
    </row>
    <row r="18" spans="2:8">
      <c r="B18" s="65" t="s">
        <v>447</v>
      </c>
      <c r="C18" s="41">
        <v>454691</v>
      </c>
      <c r="D18" s="41">
        <v>454691</v>
      </c>
      <c r="E18" s="44">
        <v>0</v>
      </c>
      <c r="F18" s="41">
        <v>53399</v>
      </c>
      <c r="G18" s="138">
        <v>0</v>
      </c>
      <c r="H18" s="138">
        <v>0</v>
      </c>
    </row>
    <row r="19" spans="2:8">
      <c r="B19" s="65" t="s">
        <v>399</v>
      </c>
      <c r="C19" s="41">
        <v>270360</v>
      </c>
      <c r="D19" s="41">
        <v>270360</v>
      </c>
      <c r="E19" s="44">
        <v>0</v>
      </c>
      <c r="F19" s="44">
        <v>0</v>
      </c>
      <c r="G19" s="138">
        <v>0</v>
      </c>
      <c r="H19" s="138">
        <v>0</v>
      </c>
    </row>
    <row r="20" spans="2:8">
      <c r="B20" s="55" t="s">
        <v>443</v>
      </c>
      <c r="C20" s="103">
        <f t="shared" ref="C20:H20" si="0">SUM(C10:C19)</f>
        <v>1468659</v>
      </c>
      <c r="D20" s="103">
        <f t="shared" si="0"/>
        <v>1448368</v>
      </c>
      <c r="E20" s="38">
        <f t="shared" si="0"/>
        <v>0</v>
      </c>
      <c r="F20" s="103">
        <f t="shared" si="0"/>
        <v>113623</v>
      </c>
      <c r="G20" s="288">
        <f t="shared" si="0"/>
        <v>1030782.8</v>
      </c>
      <c r="H20" s="288">
        <f t="shared" si="0"/>
        <v>0</v>
      </c>
    </row>
    <row r="22" spans="2:8">
      <c r="B22" s="274" t="s">
        <v>702</v>
      </c>
      <c r="C22" s="174"/>
      <c r="D22" s="174"/>
      <c r="E22" s="174"/>
      <c r="F22" s="174"/>
      <c r="G22" s="174"/>
      <c r="H22" s="174"/>
    </row>
    <row r="23" spans="2:8">
      <c r="B23" s="275" t="s">
        <v>703</v>
      </c>
      <c r="C23" s="175"/>
      <c r="D23" s="175"/>
      <c r="E23" s="175"/>
      <c r="F23" s="175"/>
      <c r="G23" s="175"/>
      <c r="H23" s="175"/>
    </row>
    <row r="25" spans="2:8">
      <c r="B25" s="16" t="s">
        <v>75</v>
      </c>
    </row>
    <row r="113" spans="9:9">
      <c r="I113" s="179"/>
    </row>
    <row r="114" spans="9:9">
      <c r="I114" s="179"/>
    </row>
    <row r="116" spans="9:9">
      <c r="I116" s="179"/>
    </row>
    <row r="117" spans="9:9">
      <c r="I117" s="179"/>
    </row>
    <row r="118" spans="9:9">
      <c r="I118" s="179"/>
    </row>
    <row r="119" spans="9:9">
      <c r="I119" s="179"/>
    </row>
    <row r="120" spans="9:9">
      <c r="I120" s="179"/>
    </row>
    <row r="121" spans="9:9">
      <c r="I121" s="179"/>
    </row>
    <row r="122" spans="9:9">
      <c r="I122" s="179"/>
    </row>
    <row r="123" spans="9:9">
      <c r="I123" s="179"/>
    </row>
    <row r="124" spans="9:9">
      <c r="I124" s="179"/>
    </row>
    <row r="125" spans="9:9">
      <c r="I125" s="179"/>
    </row>
    <row r="126" spans="9:9">
      <c r="I126" s="179"/>
    </row>
    <row r="127" spans="9:9">
      <c r="I127" s="179"/>
    </row>
    <row r="128" spans="9:9">
      <c r="I128" s="179"/>
    </row>
    <row r="129" spans="2:9">
      <c r="I129" s="179"/>
    </row>
    <row r="131" spans="2:9">
      <c r="B131" s="113"/>
    </row>
    <row r="133" spans="2:9">
      <c r="B133" s="16"/>
    </row>
    <row r="135" spans="2:9">
      <c r="B135" s="107"/>
      <c r="C135" s="15"/>
      <c r="D135" s="15"/>
      <c r="E135" s="15"/>
      <c r="F135" s="15"/>
    </row>
    <row r="136" spans="2:9">
      <c r="C136" s="15"/>
      <c r="D136" s="15"/>
      <c r="E136" s="15"/>
      <c r="F136" s="15"/>
    </row>
    <row r="137" spans="2:9">
      <c r="B137" s="107"/>
      <c r="C137" s="15"/>
      <c r="D137" s="15"/>
      <c r="E137" s="15"/>
      <c r="F137" s="15"/>
    </row>
  </sheetData>
  <hyperlinks>
    <hyperlink ref="B25" location="Introduction!A1" display="Return to information tab" xr:uid="{45E3BA27-87BF-4D63-8F15-817BB774FFA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4C9B6-53A2-4657-BF3D-8C71E7837873}">
  <sheetPr>
    <tabColor rgb="FF9E712A"/>
    <pageSetUpPr autoPageBreaks="0"/>
  </sheetPr>
  <dimension ref="B5:I137"/>
  <sheetViews>
    <sheetView showGridLines="0" workbookViewId="0"/>
  </sheetViews>
  <sheetFormatPr defaultColWidth="8.7265625" defaultRowHeight="14.5"/>
  <cols>
    <col min="1" max="1" width="2.453125" customWidth="1"/>
    <col min="2" max="2" width="41.1796875" customWidth="1"/>
    <col min="3" max="3" width="30.81640625" customWidth="1"/>
    <col min="4" max="4" width="31.1796875" customWidth="1"/>
    <col min="5" max="5" width="28.453125" customWidth="1"/>
    <col min="6" max="6" width="25.7265625" customWidth="1"/>
    <col min="7" max="7" width="25.81640625" customWidth="1"/>
    <col min="8" max="8" width="27.81640625" customWidth="1"/>
    <col min="9" max="9" width="24.7265625" customWidth="1"/>
    <col min="12" max="12" width="20.453125" customWidth="1"/>
  </cols>
  <sheetData>
    <row r="5" spans="2:5" ht="17.5">
      <c r="B5" s="11" t="s">
        <v>314</v>
      </c>
    </row>
    <row r="7" spans="2:5" ht="15">
      <c r="B7" s="4" t="s">
        <v>568</v>
      </c>
    </row>
    <row r="9" spans="2:5" ht="54">
      <c r="B9" s="135" t="s">
        <v>448</v>
      </c>
      <c r="C9" s="42" t="s">
        <v>449</v>
      </c>
      <c r="D9" s="42" t="s">
        <v>450</v>
      </c>
      <c r="E9" s="42" t="s">
        <v>451</v>
      </c>
    </row>
    <row r="10" spans="2:5">
      <c r="B10" s="65" t="s">
        <v>452</v>
      </c>
      <c r="C10" s="41">
        <v>851836</v>
      </c>
      <c r="D10" s="41">
        <v>143498</v>
      </c>
      <c r="E10" s="41">
        <v>995334</v>
      </c>
    </row>
    <row r="11" spans="2:5">
      <c r="B11" s="65" t="s">
        <v>453</v>
      </c>
      <c r="C11" s="41">
        <v>874999</v>
      </c>
      <c r="D11" s="41">
        <v>29301</v>
      </c>
      <c r="E11" s="41">
        <v>904300</v>
      </c>
    </row>
    <row r="12" spans="2:5">
      <c r="B12" s="65" t="s">
        <v>454</v>
      </c>
      <c r="C12" s="41">
        <v>1352131</v>
      </c>
      <c r="D12" s="41">
        <v>58973</v>
      </c>
      <c r="E12" s="41">
        <v>1411104</v>
      </c>
    </row>
    <row r="13" spans="2:5">
      <c r="B13" s="65" t="s">
        <v>455</v>
      </c>
      <c r="C13" s="41">
        <v>1707067</v>
      </c>
      <c r="D13" s="41">
        <v>87290</v>
      </c>
      <c r="E13" s="41">
        <v>1794357</v>
      </c>
    </row>
    <row r="14" spans="2:5">
      <c r="B14" s="65" t="s">
        <v>456</v>
      </c>
      <c r="C14" s="41">
        <v>2180927</v>
      </c>
      <c r="D14" s="41">
        <v>181429</v>
      </c>
      <c r="E14" s="41">
        <v>2362356</v>
      </c>
    </row>
    <row r="15" spans="2:5">
      <c r="B15" s="65" t="s">
        <v>457</v>
      </c>
      <c r="C15" s="41">
        <v>2659159</v>
      </c>
      <c r="D15" s="41">
        <v>254106</v>
      </c>
      <c r="E15" s="41">
        <v>2913265</v>
      </c>
    </row>
    <row r="16" spans="2:5">
      <c r="B16" s="65" t="s">
        <v>458</v>
      </c>
      <c r="C16" s="41">
        <v>2718830</v>
      </c>
      <c r="D16" s="41">
        <v>235812</v>
      </c>
      <c r="E16" s="41">
        <v>2954642</v>
      </c>
    </row>
    <row r="17" spans="2:5">
      <c r="B17" s="65" t="s">
        <v>459</v>
      </c>
      <c r="C17" s="41">
        <v>2853221</v>
      </c>
      <c r="D17" s="41">
        <v>256848</v>
      </c>
      <c r="E17" s="41">
        <v>3110069</v>
      </c>
    </row>
    <row r="18" spans="2:5">
      <c r="B18" s="65" t="s">
        <v>460</v>
      </c>
      <c r="C18" s="41">
        <v>3011031</v>
      </c>
      <c r="D18" s="41">
        <v>262290</v>
      </c>
      <c r="E18" s="41">
        <v>3273321</v>
      </c>
    </row>
    <row r="19" spans="2:5">
      <c r="B19" s="17"/>
    </row>
    <row r="20" spans="2:5">
      <c r="B20" s="16" t="s">
        <v>75</v>
      </c>
    </row>
    <row r="21" spans="2:5">
      <c r="B21" s="17"/>
    </row>
    <row r="22" spans="2:5">
      <c r="B22" s="17"/>
    </row>
    <row r="113" spans="9:9">
      <c r="I113" s="179"/>
    </row>
    <row r="114" spans="9:9">
      <c r="I114" s="179"/>
    </row>
    <row r="116" spans="9:9">
      <c r="I116" s="179"/>
    </row>
    <row r="117" spans="9:9">
      <c r="I117" s="179"/>
    </row>
    <row r="118" spans="9:9">
      <c r="I118" s="179"/>
    </row>
    <row r="119" spans="9:9">
      <c r="I119" s="179"/>
    </row>
    <row r="120" spans="9:9">
      <c r="I120" s="179"/>
    </row>
    <row r="121" spans="9:9">
      <c r="I121" s="179"/>
    </row>
    <row r="122" spans="9:9">
      <c r="I122" s="179"/>
    </row>
    <row r="123" spans="9:9">
      <c r="I123" s="179"/>
    </row>
    <row r="124" spans="9:9">
      <c r="I124" s="179"/>
    </row>
    <row r="125" spans="9:9">
      <c r="I125" s="179"/>
    </row>
    <row r="126" spans="9:9">
      <c r="I126" s="179"/>
    </row>
    <row r="127" spans="9:9">
      <c r="I127" s="179"/>
    </row>
    <row r="128" spans="9:9">
      <c r="I128" s="179"/>
    </row>
    <row r="129" spans="2:9">
      <c r="I129" s="179"/>
    </row>
    <row r="131" spans="2:9">
      <c r="B131" s="113"/>
    </row>
    <row r="133" spans="2:9">
      <c r="B133" s="16"/>
    </row>
    <row r="135" spans="2:9">
      <c r="B135" s="107"/>
      <c r="C135" s="15"/>
      <c r="D135" s="15"/>
      <c r="E135" s="15"/>
      <c r="F135" s="15"/>
    </row>
    <row r="136" spans="2:9">
      <c r="C136" s="15"/>
      <c r="D136" s="15"/>
      <c r="E136" s="15"/>
      <c r="F136" s="15"/>
    </row>
    <row r="137" spans="2:9">
      <c r="B137" s="107"/>
      <c r="C137" s="15"/>
      <c r="D137" s="15"/>
      <c r="E137" s="15"/>
      <c r="F137" s="15"/>
    </row>
  </sheetData>
  <hyperlinks>
    <hyperlink ref="B20" location="Introduction!A1" display="Return to information tab" xr:uid="{C659972E-79F1-449A-BAEC-A959C0DD8B3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7F824-C927-4397-9BED-7FACC732EF3E}">
  <sheetPr>
    <tabColor rgb="FF9E712A"/>
    <pageSetUpPr autoPageBreaks="0"/>
  </sheetPr>
  <dimension ref="B5:I132"/>
  <sheetViews>
    <sheetView showGridLines="0" workbookViewId="0"/>
  </sheetViews>
  <sheetFormatPr defaultColWidth="8.7265625" defaultRowHeight="14.5"/>
  <cols>
    <col min="1" max="1" width="2.453125" customWidth="1"/>
    <col min="2" max="2" width="41.1796875" customWidth="1"/>
    <col min="3" max="3" width="28.453125" customWidth="1"/>
    <col min="4" max="4" width="27.1796875" customWidth="1"/>
    <col min="5" max="5" width="28.453125" customWidth="1"/>
    <col min="6" max="6" width="25.7265625" customWidth="1"/>
    <col min="7" max="7" width="25.81640625" customWidth="1"/>
    <col min="8" max="8" width="27.81640625" customWidth="1"/>
    <col min="9" max="9" width="24.7265625" customWidth="1"/>
    <col min="12" max="12" width="20.453125" customWidth="1"/>
  </cols>
  <sheetData>
    <row r="5" spans="2:2" ht="17.5">
      <c r="B5" s="11" t="s">
        <v>314</v>
      </c>
    </row>
    <row r="7" spans="2:2" ht="15">
      <c r="B7" s="4" t="s">
        <v>569</v>
      </c>
    </row>
    <row r="9" spans="2:2">
      <c r="B9" s="36" t="s">
        <v>461</v>
      </c>
    </row>
    <row r="10" spans="2:2">
      <c r="B10" s="76" t="s">
        <v>351</v>
      </c>
    </row>
    <row r="13" spans="2:2" ht="15">
      <c r="B13" s="4" t="s">
        <v>570</v>
      </c>
    </row>
    <row r="15" spans="2:2">
      <c r="B15" s="250" t="s">
        <v>461</v>
      </c>
    </row>
    <row r="16" spans="2:2">
      <c r="B16" s="187" t="s">
        <v>317</v>
      </c>
    </row>
    <row r="17" spans="2:2">
      <c r="B17" s="187" t="s">
        <v>364</v>
      </c>
    </row>
    <row r="18" spans="2:2">
      <c r="B18" s="187" t="s">
        <v>377</v>
      </c>
    </row>
    <row r="19" spans="2:2">
      <c r="B19" s="187" t="s">
        <v>384</v>
      </c>
    </row>
    <row r="20" spans="2:2">
      <c r="B20" s="187" t="s">
        <v>387</v>
      </c>
    </row>
    <row r="21" spans="2:2">
      <c r="B21" s="187" t="s">
        <v>462</v>
      </c>
    </row>
    <row r="23" spans="2:2">
      <c r="B23" s="16" t="s">
        <v>75</v>
      </c>
    </row>
    <row r="108" spans="9:9">
      <c r="I108" s="179"/>
    </row>
    <row r="109" spans="9:9">
      <c r="I109" s="179"/>
    </row>
    <row r="111" spans="9:9">
      <c r="I111" s="179"/>
    </row>
    <row r="112" spans="9:9">
      <c r="I112" s="179"/>
    </row>
    <row r="113" spans="2:9">
      <c r="I113" s="179"/>
    </row>
    <row r="114" spans="2:9">
      <c r="I114" s="179"/>
    </row>
    <row r="115" spans="2:9">
      <c r="I115" s="179"/>
    </row>
    <row r="116" spans="2:9">
      <c r="I116" s="179"/>
    </row>
    <row r="117" spans="2:9">
      <c r="I117" s="179"/>
    </row>
    <row r="118" spans="2:9">
      <c r="I118" s="179"/>
    </row>
    <row r="119" spans="2:9">
      <c r="I119" s="179"/>
    </row>
    <row r="120" spans="2:9">
      <c r="I120" s="179"/>
    </row>
    <row r="121" spans="2:9">
      <c r="I121" s="179"/>
    </row>
    <row r="122" spans="2:9">
      <c r="I122" s="179"/>
    </row>
    <row r="123" spans="2:9">
      <c r="I123" s="179"/>
    </row>
    <row r="124" spans="2:9">
      <c r="I124" s="179"/>
    </row>
    <row r="126" spans="2:9">
      <c r="B126" s="113"/>
    </row>
    <row r="128" spans="2:9">
      <c r="B128" s="16"/>
    </row>
    <row r="130" spans="2:6">
      <c r="B130" s="107"/>
      <c r="C130" s="15"/>
      <c r="D130" s="15"/>
      <c r="E130" s="15"/>
      <c r="F130" s="15"/>
    </row>
    <row r="131" spans="2:6">
      <c r="C131" s="15"/>
      <c r="D131" s="15"/>
      <c r="E131" s="15"/>
      <c r="F131" s="15"/>
    </row>
    <row r="132" spans="2:6">
      <c r="B132" s="107"/>
      <c r="C132" s="15"/>
      <c r="D132" s="15"/>
      <c r="E132" s="15"/>
      <c r="F132" s="15"/>
    </row>
  </sheetData>
  <hyperlinks>
    <hyperlink ref="B23" location="Introduction!A1" display="Return to information tab" xr:uid="{A1723D60-D117-4FEB-AB21-B77AF5281AC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8AD41-9D70-4D71-A4EE-377C24D6077D}">
  <sheetPr>
    <tabColor rgb="FF9E712A"/>
    <pageSetUpPr autoPageBreaks="0"/>
  </sheetPr>
  <dimension ref="B5:I124"/>
  <sheetViews>
    <sheetView workbookViewId="0"/>
  </sheetViews>
  <sheetFormatPr defaultColWidth="8.7265625" defaultRowHeight="14.5"/>
  <cols>
    <col min="1" max="1" width="2.453125" style="80" customWidth="1"/>
    <col min="2" max="2" width="55.54296875" style="80" customWidth="1"/>
    <col min="3" max="3" width="24.7265625" style="80" customWidth="1"/>
    <col min="4" max="7" width="30.54296875" style="80" bestFit="1" customWidth="1"/>
    <col min="8" max="8" width="22.7265625" style="80" bestFit="1" customWidth="1"/>
    <col min="9" max="11" width="8.7265625" style="80"/>
    <col min="12" max="12" width="20.453125" style="80" customWidth="1"/>
    <col min="13" max="16384" width="8.7265625" style="80"/>
  </cols>
  <sheetData>
    <row r="5" spans="2:9" ht="17.5">
      <c r="B5" s="11" t="s">
        <v>463</v>
      </c>
    </row>
    <row r="7" spans="2:9" ht="15">
      <c r="B7" s="81" t="s">
        <v>571</v>
      </c>
    </row>
    <row r="9" spans="2:9" ht="27">
      <c r="B9" s="36" t="s">
        <v>420</v>
      </c>
      <c r="C9" s="38" t="s">
        <v>464</v>
      </c>
      <c r="D9" s="38" t="s">
        <v>465</v>
      </c>
      <c r="E9" s="38" t="s">
        <v>466</v>
      </c>
      <c r="F9" s="38" t="s">
        <v>467</v>
      </c>
      <c r="G9" s="38" t="s">
        <v>468</v>
      </c>
      <c r="H9" s="38" t="s">
        <v>469</v>
      </c>
      <c r="I9" s="153"/>
    </row>
    <row r="10" spans="2:9">
      <c r="B10" s="65" t="s">
        <v>317</v>
      </c>
      <c r="C10" s="138">
        <v>39139.332010042381</v>
      </c>
      <c r="D10" s="138">
        <v>9784.83</v>
      </c>
      <c r="E10" s="138">
        <v>9784.83</v>
      </c>
      <c r="F10" s="138">
        <v>9784.83</v>
      </c>
      <c r="G10" s="138">
        <v>9784.83</v>
      </c>
      <c r="H10" s="138">
        <f t="shared" ref="H10:H73" si="0">SUM(D10:G10)</f>
        <v>39139.32</v>
      </c>
      <c r="I10" s="153"/>
    </row>
    <row r="11" spans="2:9">
      <c r="B11" s="155" t="s">
        <v>470</v>
      </c>
      <c r="C11" s="287">
        <v>11054.430808962847</v>
      </c>
      <c r="D11" s="287">
        <v>2763.61</v>
      </c>
      <c r="E11" s="287">
        <v>2763.61</v>
      </c>
      <c r="F11" s="287">
        <v>2763.61</v>
      </c>
      <c r="G11" s="287">
        <v>2763.61</v>
      </c>
      <c r="H11" s="287">
        <f t="shared" si="0"/>
        <v>11054.44</v>
      </c>
      <c r="I11" s="153"/>
    </row>
    <row r="12" spans="2:9">
      <c r="B12" s="155" t="s">
        <v>471</v>
      </c>
      <c r="C12" s="287">
        <v>8226.3725758747114</v>
      </c>
      <c r="D12" s="287">
        <v>8226.3700000000008</v>
      </c>
      <c r="E12" s="287">
        <v>0</v>
      </c>
      <c r="F12" s="287">
        <v>0</v>
      </c>
      <c r="G12" s="287">
        <v>0</v>
      </c>
      <c r="H12" s="287">
        <f t="shared" si="0"/>
        <v>8226.3700000000008</v>
      </c>
      <c r="I12" s="153"/>
    </row>
    <row r="13" spans="2:9">
      <c r="B13" s="155" t="s">
        <v>319</v>
      </c>
      <c r="C13" s="287">
        <v>350013.74975911854</v>
      </c>
      <c r="D13" s="287">
        <v>87503.44</v>
      </c>
      <c r="E13" s="287">
        <v>87503.44</v>
      </c>
      <c r="F13" s="287">
        <v>87503.44</v>
      </c>
      <c r="G13" s="287">
        <v>87503.44</v>
      </c>
      <c r="H13" s="287">
        <f t="shared" si="0"/>
        <v>350013.76</v>
      </c>
      <c r="I13" s="153"/>
    </row>
    <row r="14" spans="2:9">
      <c r="B14" s="155" t="s">
        <v>472</v>
      </c>
      <c r="C14" s="287">
        <v>9124.7974456393931</v>
      </c>
      <c r="D14" s="287">
        <v>9124.7999999999993</v>
      </c>
      <c r="E14" s="287">
        <v>0</v>
      </c>
      <c r="F14" s="287">
        <v>0</v>
      </c>
      <c r="G14" s="287">
        <v>0</v>
      </c>
      <c r="H14" s="287">
        <f t="shared" si="0"/>
        <v>9124.7999999999993</v>
      </c>
      <c r="I14" s="153"/>
    </row>
    <row r="15" spans="2:9">
      <c r="B15" s="155" t="s">
        <v>320</v>
      </c>
      <c r="C15" s="287">
        <v>260844.49905065901</v>
      </c>
      <c r="D15" s="287">
        <v>65211.12</v>
      </c>
      <c r="E15" s="287">
        <v>65211.12</v>
      </c>
      <c r="F15" s="287">
        <v>65211.12</v>
      </c>
      <c r="G15" s="287">
        <v>65211.12</v>
      </c>
      <c r="H15" s="287">
        <f t="shared" si="0"/>
        <v>260844.48</v>
      </c>
      <c r="I15" s="153"/>
    </row>
    <row r="16" spans="2:9">
      <c r="B16" s="155" t="s">
        <v>321</v>
      </c>
      <c r="C16" s="287">
        <v>154789.20926017454</v>
      </c>
      <c r="D16" s="287">
        <v>38697.300000000003</v>
      </c>
      <c r="E16" s="287">
        <v>38697.300000000003</v>
      </c>
      <c r="F16" s="287">
        <v>38697.300000000003</v>
      </c>
      <c r="G16" s="287">
        <v>38697.300000000003</v>
      </c>
      <c r="H16" s="287">
        <f t="shared" si="0"/>
        <v>154789.20000000001</v>
      </c>
      <c r="I16" s="153"/>
    </row>
    <row r="17" spans="2:9">
      <c r="B17" s="155" t="s">
        <v>473</v>
      </c>
      <c r="C17" s="287">
        <v>32351.836948146887</v>
      </c>
      <c r="D17" s="287">
        <v>0</v>
      </c>
      <c r="E17" s="287">
        <v>0</v>
      </c>
      <c r="F17" s="287">
        <v>0</v>
      </c>
      <c r="G17" s="287">
        <v>0</v>
      </c>
      <c r="H17" s="287">
        <f t="shared" si="0"/>
        <v>0</v>
      </c>
      <c r="I17" s="153"/>
    </row>
    <row r="18" spans="2:9">
      <c r="B18" s="155" t="s">
        <v>474</v>
      </c>
      <c r="C18" s="287">
        <v>104538.76103452039</v>
      </c>
      <c r="D18" s="287">
        <v>26134.69</v>
      </c>
      <c r="E18" s="287">
        <v>26134.69</v>
      </c>
      <c r="F18" s="287">
        <v>26134.69</v>
      </c>
      <c r="G18" s="287">
        <v>26134.689999999995</v>
      </c>
      <c r="H18" s="287">
        <f t="shared" si="0"/>
        <v>104538.75999999998</v>
      </c>
      <c r="I18" s="153"/>
    </row>
    <row r="19" spans="2:9">
      <c r="B19" s="155" t="s">
        <v>324</v>
      </c>
      <c r="C19" s="287">
        <v>9371472.1460526586</v>
      </c>
      <c r="D19" s="287">
        <v>2342868.04</v>
      </c>
      <c r="E19" s="287">
        <v>2342868.04</v>
      </c>
      <c r="F19" s="287">
        <v>2342868.04</v>
      </c>
      <c r="G19" s="287">
        <v>2342868.04</v>
      </c>
      <c r="H19" s="287">
        <f t="shared" si="0"/>
        <v>9371472.1600000001</v>
      </c>
      <c r="I19" s="153"/>
    </row>
    <row r="20" spans="2:9">
      <c r="B20" s="155" t="s">
        <v>325</v>
      </c>
      <c r="C20" s="287">
        <v>165837.4279697786</v>
      </c>
      <c r="D20" s="287">
        <v>41459.360000000001</v>
      </c>
      <c r="E20" s="287">
        <v>41459.360000000001</v>
      </c>
      <c r="F20" s="287">
        <v>41459.360000000001</v>
      </c>
      <c r="G20" s="287">
        <v>41459.360000000001</v>
      </c>
      <c r="H20" s="287">
        <f t="shared" si="0"/>
        <v>165837.44</v>
      </c>
      <c r="I20" s="153"/>
    </row>
    <row r="21" spans="2:9">
      <c r="B21" s="155" t="s">
        <v>475</v>
      </c>
      <c r="C21" s="287">
        <v>23929.783242470359</v>
      </c>
      <c r="D21" s="287">
        <v>5982.45</v>
      </c>
      <c r="E21" s="287">
        <v>5982.45</v>
      </c>
      <c r="F21" s="287">
        <v>11964.9</v>
      </c>
      <c r="G21" s="287">
        <v>0</v>
      </c>
      <c r="H21" s="287">
        <f t="shared" si="0"/>
        <v>23929.8</v>
      </c>
      <c r="I21" s="153"/>
    </row>
    <row r="22" spans="2:9">
      <c r="B22" s="155" t="s">
        <v>326</v>
      </c>
      <c r="C22" s="287">
        <v>214270.0606205675</v>
      </c>
      <c r="D22" s="287">
        <v>53567.519999999997</v>
      </c>
      <c r="E22" s="287">
        <v>53567.519999999997</v>
      </c>
      <c r="F22" s="287">
        <v>53567.519999999997</v>
      </c>
      <c r="G22" s="287">
        <v>53567.519999999997</v>
      </c>
      <c r="H22" s="287">
        <f t="shared" si="0"/>
        <v>214270.07999999999</v>
      </c>
      <c r="I22" s="153"/>
    </row>
    <row r="23" spans="2:9">
      <c r="B23" s="155" t="s">
        <v>328</v>
      </c>
      <c r="C23" s="287">
        <v>1017190.8913556662</v>
      </c>
      <c r="D23" s="287">
        <v>254297.72</v>
      </c>
      <c r="E23" s="287">
        <v>254297.72</v>
      </c>
      <c r="F23" s="287">
        <v>254297.72</v>
      </c>
      <c r="G23" s="287">
        <v>254297.72</v>
      </c>
      <c r="H23" s="287">
        <f t="shared" si="0"/>
        <v>1017190.88</v>
      </c>
      <c r="I23" s="153"/>
    </row>
    <row r="24" spans="2:9">
      <c r="B24" s="155" t="s">
        <v>329</v>
      </c>
      <c r="C24" s="287">
        <v>75182.709002148898</v>
      </c>
      <c r="D24" s="287">
        <v>18795.68</v>
      </c>
      <c r="E24" s="287">
        <v>18795.68</v>
      </c>
      <c r="F24" s="287">
        <v>18795.68</v>
      </c>
      <c r="G24" s="287">
        <v>18795.68</v>
      </c>
      <c r="H24" s="287">
        <f t="shared" si="0"/>
        <v>75182.720000000001</v>
      </c>
      <c r="I24" s="153"/>
    </row>
    <row r="25" spans="2:9">
      <c r="B25" s="155" t="s">
        <v>331</v>
      </c>
      <c r="C25" s="287">
        <v>1277.3629306507364</v>
      </c>
      <c r="D25" s="287">
        <v>319.33999999999997</v>
      </c>
      <c r="E25" s="287">
        <v>319.33999999999997</v>
      </c>
      <c r="F25" s="287">
        <v>319.33999999999997</v>
      </c>
      <c r="G25" s="287">
        <v>319.33999999999997</v>
      </c>
      <c r="H25" s="287">
        <f t="shared" si="0"/>
        <v>1277.3599999999999</v>
      </c>
      <c r="I25" s="153"/>
    </row>
    <row r="26" spans="2:9">
      <c r="B26" s="155" t="s">
        <v>476</v>
      </c>
      <c r="C26" s="287">
        <v>410747.892165147</v>
      </c>
      <c r="D26" s="287">
        <v>138958.45000000001</v>
      </c>
      <c r="E26" s="287">
        <v>138958.45000000001</v>
      </c>
      <c r="F26" s="287">
        <v>138958.45000000001</v>
      </c>
      <c r="G26" s="287">
        <v>138958.45000000001</v>
      </c>
      <c r="H26" s="287">
        <f t="shared" si="0"/>
        <v>555833.80000000005</v>
      </c>
      <c r="I26" s="153"/>
    </row>
    <row r="27" spans="2:9">
      <c r="B27" s="155" t="s">
        <v>333</v>
      </c>
      <c r="C27" s="287">
        <v>133613.71557090673</v>
      </c>
      <c r="D27" s="287">
        <v>33403.43</v>
      </c>
      <c r="E27" s="287">
        <v>33403.43</v>
      </c>
      <c r="F27" s="287">
        <v>33403.43</v>
      </c>
      <c r="G27" s="287">
        <v>33403.4</v>
      </c>
      <c r="H27" s="287">
        <f t="shared" si="0"/>
        <v>133613.69</v>
      </c>
      <c r="I27" s="153"/>
    </row>
    <row r="28" spans="2:9">
      <c r="B28" s="155" t="s">
        <v>334</v>
      </c>
      <c r="C28" s="287">
        <v>21346.326421634494</v>
      </c>
      <c r="D28" s="287">
        <v>5336.58</v>
      </c>
      <c r="E28" s="287">
        <v>5336.58</v>
      </c>
      <c r="F28" s="287">
        <v>5336.58</v>
      </c>
      <c r="G28" s="287">
        <v>5336.58</v>
      </c>
      <c r="H28" s="287">
        <f t="shared" si="0"/>
        <v>21346.32</v>
      </c>
      <c r="I28" s="153"/>
    </row>
    <row r="29" spans="2:9">
      <c r="B29" s="155" t="s">
        <v>477</v>
      </c>
      <c r="C29" s="287">
        <v>14065.745973135219</v>
      </c>
      <c r="D29" s="287">
        <v>3516.44</v>
      </c>
      <c r="E29" s="287">
        <v>3516.44</v>
      </c>
      <c r="F29" s="287">
        <v>0</v>
      </c>
      <c r="G29" s="287">
        <v>0</v>
      </c>
      <c r="H29" s="287">
        <f t="shared" si="0"/>
        <v>7032.88</v>
      </c>
      <c r="I29" s="153"/>
    </row>
    <row r="30" spans="2:9">
      <c r="B30" s="155" t="s">
        <v>478</v>
      </c>
      <c r="C30" s="287">
        <v>1348.0255608569473</v>
      </c>
      <c r="D30" s="287">
        <v>337.01</v>
      </c>
      <c r="E30" s="287">
        <v>337.01</v>
      </c>
      <c r="F30" s="287">
        <v>398.85</v>
      </c>
      <c r="G30" s="287">
        <v>337.01</v>
      </c>
      <c r="H30" s="287">
        <f t="shared" si="0"/>
        <v>1409.8799999999999</v>
      </c>
      <c r="I30" s="153"/>
    </row>
    <row r="31" spans="2:9">
      <c r="B31" s="155" t="s">
        <v>479</v>
      </c>
      <c r="C31" s="287">
        <v>194222.06296491963</v>
      </c>
      <c r="D31" s="287">
        <v>48555.519999999997</v>
      </c>
      <c r="E31" s="287">
        <v>48555.519999999997</v>
      </c>
      <c r="F31" s="287">
        <v>48555.519999999997</v>
      </c>
      <c r="G31" s="287">
        <v>48555.519999999997</v>
      </c>
      <c r="H31" s="287">
        <f t="shared" si="0"/>
        <v>194222.07999999999</v>
      </c>
      <c r="I31" s="153"/>
    </row>
    <row r="32" spans="2:9">
      <c r="B32" s="155" t="s">
        <v>337</v>
      </c>
      <c r="C32" s="287">
        <v>175297.67878079254</v>
      </c>
      <c r="D32" s="287">
        <v>43824.42</v>
      </c>
      <c r="E32" s="287">
        <v>43824.42</v>
      </c>
      <c r="F32" s="287">
        <v>43824.42</v>
      </c>
      <c r="G32" s="287">
        <v>43824.42</v>
      </c>
      <c r="H32" s="287">
        <f t="shared" si="0"/>
        <v>175297.68</v>
      </c>
      <c r="I32" s="153"/>
    </row>
    <row r="33" spans="2:9">
      <c r="B33" s="155" t="s">
        <v>480</v>
      </c>
      <c r="C33" s="287">
        <v>5819324.6230924418</v>
      </c>
      <c r="D33" s="287">
        <v>1454831.15577311</v>
      </c>
      <c r="E33" s="287">
        <v>1454831.1557731105</v>
      </c>
      <c r="F33" s="287">
        <v>1454831.15577311</v>
      </c>
      <c r="G33" s="287">
        <v>1454831.1557731105</v>
      </c>
      <c r="H33" s="287">
        <f t="shared" si="0"/>
        <v>5819324.6230924409</v>
      </c>
      <c r="I33" s="153"/>
    </row>
    <row r="34" spans="2:9">
      <c r="B34" s="155" t="s">
        <v>340</v>
      </c>
      <c r="C34" s="287">
        <v>4180286.2791613019</v>
      </c>
      <c r="D34" s="287">
        <v>1045071.5697903255</v>
      </c>
      <c r="E34" s="287">
        <v>1045071.5697903255</v>
      </c>
      <c r="F34" s="287">
        <v>1045071.5697903255</v>
      </c>
      <c r="G34" s="287">
        <v>1045071.5697903255</v>
      </c>
      <c r="H34" s="287">
        <f t="shared" si="0"/>
        <v>4180286.2791613019</v>
      </c>
      <c r="I34" s="153"/>
    </row>
    <row r="35" spans="2:9">
      <c r="B35" s="155" t="s">
        <v>417</v>
      </c>
      <c r="C35" s="287">
        <v>10239.092768121951</v>
      </c>
      <c r="D35" s="287">
        <v>2559.77</v>
      </c>
      <c r="E35" s="287">
        <v>2559.77</v>
      </c>
      <c r="F35" s="287">
        <v>2559.77</v>
      </c>
      <c r="G35" s="287">
        <v>2559.77</v>
      </c>
      <c r="H35" s="287">
        <f t="shared" si="0"/>
        <v>10239.08</v>
      </c>
      <c r="I35" s="153"/>
    </row>
    <row r="36" spans="2:9">
      <c r="B36" s="155" t="s">
        <v>481</v>
      </c>
      <c r="C36" s="287">
        <v>91740.283330577862</v>
      </c>
      <c r="D36" s="287">
        <v>22935.07</v>
      </c>
      <c r="E36" s="287">
        <v>22935.07</v>
      </c>
      <c r="F36" s="287">
        <v>22935.07</v>
      </c>
      <c r="G36" s="287">
        <v>22935.07</v>
      </c>
      <c r="H36" s="287">
        <f t="shared" si="0"/>
        <v>91740.28</v>
      </c>
      <c r="I36" s="153"/>
    </row>
    <row r="37" spans="2:9">
      <c r="B37" s="155" t="s">
        <v>482</v>
      </c>
      <c r="C37" s="287">
        <v>14042328.688089849</v>
      </c>
      <c r="D37" s="287">
        <v>3510582.17</v>
      </c>
      <c r="E37" s="287">
        <v>3510582.17</v>
      </c>
      <c r="F37" s="287">
        <v>3510582.17</v>
      </c>
      <c r="G37" s="287">
        <v>3510582.17</v>
      </c>
      <c r="H37" s="287">
        <f t="shared" si="0"/>
        <v>14042328.68</v>
      </c>
      <c r="I37" s="153"/>
    </row>
    <row r="38" spans="2:9">
      <c r="B38" s="155" t="s">
        <v>483</v>
      </c>
      <c r="C38" s="287">
        <v>14.753735977120968</v>
      </c>
      <c r="D38" s="287">
        <v>3.69</v>
      </c>
      <c r="E38" s="287">
        <v>3.69</v>
      </c>
      <c r="F38" s="287">
        <v>3.69</v>
      </c>
      <c r="G38" s="287">
        <v>3.69</v>
      </c>
      <c r="H38" s="287">
        <f t="shared" si="0"/>
        <v>14.76</v>
      </c>
      <c r="I38" s="153"/>
    </row>
    <row r="39" spans="2:9">
      <c r="B39" s="155" t="s">
        <v>484</v>
      </c>
      <c r="C39" s="287">
        <v>4557.3513920906817</v>
      </c>
      <c r="D39" s="287">
        <v>0</v>
      </c>
      <c r="E39" s="287">
        <v>0</v>
      </c>
      <c r="F39" s="287">
        <v>0</v>
      </c>
      <c r="G39" s="287">
        <v>0</v>
      </c>
      <c r="H39" s="287">
        <f t="shared" si="0"/>
        <v>0</v>
      </c>
      <c r="I39" s="153"/>
    </row>
    <row r="40" spans="2:9">
      <c r="B40" s="155" t="s">
        <v>344</v>
      </c>
      <c r="C40" s="287">
        <v>709229.94820586138</v>
      </c>
      <c r="D40" s="287">
        <v>177307.49</v>
      </c>
      <c r="E40" s="287">
        <v>177307.49</v>
      </c>
      <c r="F40" s="287">
        <v>177307.49</v>
      </c>
      <c r="G40" s="287">
        <v>177307.49</v>
      </c>
      <c r="H40" s="287">
        <f t="shared" si="0"/>
        <v>709229.96</v>
      </c>
      <c r="I40" s="153"/>
    </row>
    <row r="41" spans="2:9">
      <c r="B41" s="155" t="s">
        <v>485</v>
      </c>
      <c r="C41" s="287">
        <v>2680.5208733169252</v>
      </c>
      <c r="D41" s="287">
        <v>2680.52</v>
      </c>
      <c r="E41" s="287">
        <v>0</v>
      </c>
      <c r="F41" s="287">
        <v>0</v>
      </c>
      <c r="G41" s="287">
        <v>0</v>
      </c>
      <c r="H41" s="287">
        <f t="shared" si="0"/>
        <v>2680.52</v>
      </c>
      <c r="I41" s="153"/>
    </row>
    <row r="42" spans="2:9">
      <c r="B42" s="155" t="s">
        <v>429</v>
      </c>
      <c r="C42" s="287">
        <v>154081.02993327274</v>
      </c>
      <c r="D42" s="287">
        <v>38520.26</v>
      </c>
      <c r="E42" s="287">
        <v>38520.26</v>
      </c>
      <c r="F42" s="287">
        <v>38520.26</v>
      </c>
      <c r="G42" s="287">
        <v>38520.26</v>
      </c>
      <c r="H42" s="287">
        <f t="shared" si="0"/>
        <v>154081.04</v>
      </c>
      <c r="I42" s="153"/>
    </row>
    <row r="43" spans="2:9">
      <c r="B43" s="155" t="s">
        <v>347</v>
      </c>
      <c r="C43" s="287">
        <v>2959573.0355881914</v>
      </c>
      <c r="D43" s="287">
        <v>739893.26</v>
      </c>
      <c r="E43" s="287">
        <v>739893.26</v>
      </c>
      <c r="F43" s="287">
        <v>739893.26</v>
      </c>
      <c r="G43" s="287">
        <v>739893.26</v>
      </c>
      <c r="H43" s="287">
        <f t="shared" si="0"/>
        <v>2959573.04</v>
      </c>
      <c r="I43" s="153"/>
    </row>
    <row r="44" spans="2:9">
      <c r="B44" s="155" t="s">
        <v>486</v>
      </c>
      <c r="C44" s="287">
        <v>45490.427091983031</v>
      </c>
      <c r="D44" s="287">
        <v>11372.61</v>
      </c>
      <c r="E44" s="287">
        <v>34117.83</v>
      </c>
      <c r="F44" s="287">
        <v>0</v>
      </c>
      <c r="G44" s="287">
        <v>0</v>
      </c>
      <c r="H44" s="287">
        <f t="shared" si="0"/>
        <v>45490.44</v>
      </c>
      <c r="I44" s="153"/>
    </row>
    <row r="45" spans="2:9">
      <c r="B45" s="155" t="s">
        <v>349</v>
      </c>
      <c r="C45" s="287">
        <v>10083.013771732407</v>
      </c>
      <c r="D45" s="287">
        <v>2520.75</v>
      </c>
      <c r="E45" s="287">
        <v>2520.75</v>
      </c>
      <c r="F45" s="287">
        <v>2520.75</v>
      </c>
      <c r="G45" s="287">
        <v>2520.75</v>
      </c>
      <c r="H45" s="287">
        <f t="shared" si="0"/>
        <v>10083</v>
      </c>
      <c r="I45" s="153"/>
    </row>
    <row r="46" spans="2:9">
      <c r="B46" s="155" t="s">
        <v>350</v>
      </c>
      <c r="C46" s="287">
        <v>41617.959654198698</v>
      </c>
      <c r="D46" s="287">
        <v>10404.49</v>
      </c>
      <c r="E46" s="287">
        <v>31213.47</v>
      </c>
      <c r="F46" s="287">
        <v>0</v>
      </c>
      <c r="G46" s="287">
        <v>0</v>
      </c>
      <c r="H46" s="287">
        <f t="shared" si="0"/>
        <v>41617.96</v>
      </c>
      <c r="I46" s="153"/>
    </row>
    <row r="47" spans="2:9">
      <c r="B47" s="155" t="s">
        <v>352</v>
      </c>
      <c r="C47" s="287">
        <v>41046.446513190225</v>
      </c>
      <c r="D47" s="287">
        <v>41046.44</v>
      </c>
      <c r="E47" s="287">
        <v>0</v>
      </c>
      <c r="F47" s="287">
        <v>0</v>
      </c>
      <c r="G47" s="287">
        <v>0</v>
      </c>
      <c r="H47" s="287">
        <f t="shared" si="0"/>
        <v>41046.44</v>
      </c>
      <c r="I47" s="153"/>
    </row>
    <row r="48" spans="2:9">
      <c r="B48" s="155" t="s">
        <v>354</v>
      </c>
      <c r="C48" s="287">
        <v>417.76368187847788</v>
      </c>
      <c r="D48" s="287">
        <v>104.44</v>
      </c>
      <c r="E48" s="287">
        <v>104.44</v>
      </c>
      <c r="F48" s="287">
        <v>104.44</v>
      </c>
      <c r="G48" s="287">
        <v>104.44</v>
      </c>
      <c r="H48" s="287">
        <f t="shared" si="0"/>
        <v>417.76</v>
      </c>
      <c r="I48" s="153"/>
    </row>
    <row r="49" spans="2:9">
      <c r="B49" s="155" t="s">
        <v>487</v>
      </c>
      <c r="C49" s="287">
        <v>145085.91006174803</v>
      </c>
      <c r="D49" s="287">
        <v>138958.45000000001</v>
      </c>
      <c r="E49" s="287">
        <v>0</v>
      </c>
      <c r="F49" s="287">
        <v>0</v>
      </c>
      <c r="G49" s="287">
        <v>0</v>
      </c>
      <c r="H49" s="287">
        <f t="shared" si="0"/>
        <v>138958.45000000001</v>
      </c>
      <c r="I49" s="153"/>
    </row>
    <row r="50" spans="2:9">
      <c r="B50" s="155" t="s">
        <v>356</v>
      </c>
      <c r="C50" s="287">
        <v>127466.06674296637</v>
      </c>
      <c r="D50" s="287">
        <v>31866.52</v>
      </c>
      <c r="E50" s="287">
        <v>31866.52</v>
      </c>
      <c r="F50" s="287">
        <v>31866.52</v>
      </c>
      <c r="G50" s="287">
        <v>31866.52</v>
      </c>
      <c r="H50" s="287">
        <f t="shared" si="0"/>
        <v>127466.08</v>
      </c>
      <c r="I50" s="153"/>
    </row>
    <row r="51" spans="2:9">
      <c r="B51" s="155" t="s">
        <v>488</v>
      </c>
      <c r="C51" s="287">
        <v>7362.8907650032106</v>
      </c>
      <c r="D51" s="287">
        <v>7362.89</v>
      </c>
      <c r="E51" s="287">
        <v>0</v>
      </c>
      <c r="F51" s="287">
        <v>0</v>
      </c>
      <c r="G51" s="287">
        <v>0</v>
      </c>
      <c r="H51" s="287">
        <f t="shared" si="0"/>
        <v>7362.89</v>
      </c>
      <c r="I51" s="153"/>
    </row>
    <row r="52" spans="2:9">
      <c r="B52" s="155" t="s">
        <v>489</v>
      </c>
      <c r="C52" s="287">
        <v>207720.17835914565</v>
      </c>
      <c r="D52" s="287">
        <v>51930.04</v>
      </c>
      <c r="E52" s="287">
        <v>51930.04</v>
      </c>
      <c r="F52" s="287">
        <v>51930.04</v>
      </c>
      <c r="G52" s="287">
        <v>51930.04</v>
      </c>
      <c r="H52" s="287">
        <f t="shared" si="0"/>
        <v>207720.16</v>
      </c>
      <c r="I52" s="153"/>
    </row>
    <row r="53" spans="2:9">
      <c r="B53" s="155" t="s">
        <v>360</v>
      </c>
      <c r="C53" s="287">
        <v>172323.63621277289</v>
      </c>
      <c r="D53" s="287">
        <v>43080.91</v>
      </c>
      <c r="E53" s="287">
        <v>43080.91</v>
      </c>
      <c r="F53" s="287">
        <v>43080.91</v>
      </c>
      <c r="G53" s="287">
        <v>43080.91</v>
      </c>
      <c r="H53" s="287">
        <f t="shared" si="0"/>
        <v>172323.64</v>
      </c>
      <c r="I53" s="153"/>
    </row>
    <row r="54" spans="2:9">
      <c r="B54" s="155" t="s">
        <v>490</v>
      </c>
      <c r="C54" s="287">
        <v>1065.3750400321035</v>
      </c>
      <c r="D54" s="287">
        <v>1065.3800000000001</v>
      </c>
      <c r="E54" s="287">
        <v>0</v>
      </c>
      <c r="F54" s="287">
        <v>0</v>
      </c>
      <c r="G54" s="287">
        <v>0</v>
      </c>
      <c r="H54" s="287">
        <f t="shared" si="0"/>
        <v>1065.3800000000001</v>
      </c>
      <c r="I54" s="153"/>
    </row>
    <row r="55" spans="2:9">
      <c r="B55" s="155" t="s">
        <v>362</v>
      </c>
      <c r="C55" s="287">
        <v>37024.112178375137</v>
      </c>
      <c r="D55" s="287">
        <v>9256.0300000000007</v>
      </c>
      <c r="E55" s="287">
        <v>9256.0300000000007</v>
      </c>
      <c r="F55" s="287">
        <v>9256.0300000000007</v>
      </c>
      <c r="G55" s="287">
        <v>9256.0300000000007</v>
      </c>
      <c r="H55" s="287">
        <f t="shared" si="0"/>
        <v>37024.120000000003</v>
      </c>
      <c r="I55" s="153"/>
    </row>
    <row r="56" spans="2:9">
      <c r="B56" s="155" t="s">
        <v>491</v>
      </c>
      <c r="C56" s="287">
        <v>236895.30299769243</v>
      </c>
      <c r="D56" s="287">
        <v>59223.825749423107</v>
      </c>
      <c r="E56" s="287">
        <v>59223.83</v>
      </c>
      <c r="F56" s="287">
        <v>0</v>
      </c>
      <c r="G56" s="287">
        <v>0</v>
      </c>
      <c r="H56" s="287">
        <f t="shared" si="0"/>
        <v>118447.65574942311</v>
      </c>
      <c r="I56" s="153"/>
    </row>
    <row r="57" spans="2:9">
      <c r="B57" s="155" t="s">
        <v>492</v>
      </c>
      <c r="C57" s="287">
        <v>139.77223557272495</v>
      </c>
      <c r="D57" s="287">
        <v>34.94</v>
      </c>
      <c r="E57" s="287">
        <v>34.94</v>
      </c>
      <c r="F57" s="287">
        <v>34.94</v>
      </c>
      <c r="G57" s="287">
        <v>0</v>
      </c>
      <c r="H57" s="287">
        <f t="shared" si="0"/>
        <v>104.82</v>
      </c>
      <c r="I57" s="153"/>
    </row>
    <row r="58" spans="2:9">
      <c r="B58" s="155" t="s">
        <v>493</v>
      </c>
      <c r="C58" s="287">
        <v>3891905.0966779767</v>
      </c>
      <c r="D58" s="287">
        <v>972976.27</v>
      </c>
      <c r="E58" s="287">
        <v>972976.27</v>
      </c>
      <c r="F58" s="287">
        <v>972976.27</v>
      </c>
      <c r="G58" s="287">
        <v>972976.27</v>
      </c>
      <c r="H58" s="287">
        <f t="shared" si="0"/>
        <v>3891905.08</v>
      </c>
      <c r="I58" s="153"/>
    </row>
    <row r="59" spans="2:9">
      <c r="B59" s="155" t="s">
        <v>364</v>
      </c>
      <c r="C59" s="287">
        <v>1.5530248396969439</v>
      </c>
      <c r="D59" s="287">
        <v>1.55</v>
      </c>
      <c r="E59" s="287">
        <v>0</v>
      </c>
      <c r="F59" s="287">
        <v>0</v>
      </c>
      <c r="G59" s="287">
        <v>0</v>
      </c>
      <c r="H59" s="287">
        <f t="shared" si="0"/>
        <v>1.55</v>
      </c>
      <c r="I59" s="153"/>
    </row>
    <row r="60" spans="2:9">
      <c r="B60" s="155" t="s">
        <v>494</v>
      </c>
      <c r="C60" s="287">
        <v>720045.98970193067</v>
      </c>
      <c r="D60" s="287">
        <v>180011.5</v>
      </c>
      <c r="E60" s="287">
        <v>180011.5</v>
      </c>
      <c r="F60" s="287">
        <v>180011.5</v>
      </c>
      <c r="G60" s="287">
        <v>180011.5</v>
      </c>
      <c r="H60" s="287">
        <f t="shared" si="0"/>
        <v>720046</v>
      </c>
      <c r="I60" s="153"/>
    </row>
    <row r="61" spans="2:9">
      <c r="B61" s="155" t="s">
        <v>495</v>
      </c>
      <c r="C61" s="287">
        <v>198541.80155653672</v>
      </c>
      <c r="D61" s="287">
        <v>198541.8</v>
      </c>
      <c r="E61" s="287">
        <v>0</v>
      </c>
      <c r="F61" s="287">
        <v>0</v>
      </c>
      <c r="G61" s="287">
        <v>0</v>
      </c>
      <c r="H61" s="287">
        <f t="shared" si="0"/>
        <v>198541.8</v>
      </c>
      <c r="I61" s="153"/>
    </row>
    <row r="62" spans="2:9">
      <c r="B62" s="155" t="s">
        <v>365</v>
      </c>
      <c r="C62" s="287">
        <v>28357.457060446348</v>
      </c>
      <c r="D62" s="287">
        <v>28357.439999999999</v>
      </c>
      <c r="E62" s="287">
        <v>0</v>
      </c>
      <c r="F62" s="287">
        <v>0</v>
      </c>
      <c r="G62" s="287">
        <v>0</v>
      </c>
      <c r="H62" s="287">
        <f t="shared" si="0"/>
        <v>28357.439999999999</v>
      </c>
      <c r="I62" s="153"/>
    </row>
    <row r="63" spans="2:9">
      <c r="B63" s="155" t="s">
        <v>418</v>
      </c>
      <c r="C63" s="287">
        <v>202268.28465938952</v>
      </c>
      <c r="D63" s="287">
        <v>50567.07</v>
      </c>
      <c r="E63" s="287">
        <v>50567.07</v>
      </c>
      <c r="F63" s="287">
        <v>50567.07</v>
      </c>
      <c r="G63" s="287">
        <v>50567.07</v>
      </c>
      <c r="H63" s="287">
        <f t="shared" si="0"/>
        <v>202268.28</v>
      </c>
      <c r="I63" s="153"/>
    </row>
    <row r="64" spans="2:9">
      <c r="B64" s="155" t="s">
        <v>366</v>
      </c>
      <c r="C64" s="287">
        <v>12178.820792903434</v>
      </c>
      <c r="D64" s="287">
        <v>3044.71</v>
      </c>
      <c r="E64" s="287">
        <v>3044.71</v>
      </c>
      <c r="F64" s="287">
        <v>3044.71</v>
      </c>
      <c r="G64" s="287">
        <v>3044.71</v>
      </c>
      <c r="H64" s="287">
        <f t="shared" si="0"/>
        <v>12178.84</v>
      </c>
      <c r="I64" s="153"/>
    </row>
    <row r="65" spans="2:9">
      <c r="B65" s="155" t="s">
        <v>367</v>
      </c>
      <c r="C65" s="287">
        <v>14.753735977120968</v>
      </c>
      <c r="D65" s="287">
        <v>14.76</v>
      </c>
      <c r="E65" s="287">
        <v>3.69</v>
      </c>
      <c r="F65" s="287">
        <v>0</v>
      </c>
      <c r="G65" s="287">
        <v>0</v>
      </c>
      <c r="H65" s="287">
        <f t="shared" si="0"/>
        <v>18.45</v>
      </c>
      <c r="I65" s="153"/>
    </row>
    <row r="66" spans="2:9">
      <c r="B66" s="155" t="s">
        <v>368</v>
      </c>
      <c r="C66" s="287">
        <v>31850.986437344622</v>
      </c>
      <c r="D66" s="287">
        <v>7962.75</v>
      </c>
      <c r="E66" s="287">
        <v>7962.75</v>
      </c>
      <c r="F66" s="287">
        <v>7962.75</v>
      </c>
      <c r="G66" s="287">
        <v>7962.75</v>
      </c>
      <c r="H66" s="287">
        <f t="shared" si="0"/>
        <v>31851</v>
      </c>
      <c r="I66" s="153"/>
    </row>
    <row r="67" spans="2:9">
      <c r="B67" s="155" t="s">
        <v>369</v>
      </c>
      <c r="C67" s="287">
        <v>58563.790192551904</v>
      </c>
      <c r="D67" s="287">
        <v>58563.79</v>
      </c>
      <c r="E67" s="287">
        <v>0</v>
      </c>
      <c r="F67" s="287">
        <v>0</v>
      </c>
      <c r="G67" s="287">
        <v>0</v>
      </c>
      <c r="H67" s="287">
        <f t="shared" si="0"/>
        <v>58563.79</v>
      </c>
      <c r="I67" s="153"/>
    </row>
    <row r="68" spans="2:9">
      <c r="B68" s="155" t="s">
        <v>496</v>
      </c>
      <c r="C68" s="287">
        <v>30.283984374090405</v>
      </c>
      <c r="D68" s="287">
        <v>30.28</v>
      </c>
      <c r="E68" s="287">
        <v>0</v>
      </c>
      <c r="F68" s="287">
        <v>0</v>
      </c>
      <c r="G68" s="287">
        <v>0</v>
      </c>
      <c r="H68" s="287">
        <f t="shared" si="0"/>
        <v>30.28</v>
      </c>
      <c r="I68" s="153"/>
    </row>
    <row r="69" spans="2:9">
      <c r="B69" s="155" t="s">
        <v>372</v>
      </c>
      <c r="C69" s="287">
        <v>3861.596263906451</v>
      </c>
      <c r="D69" s="287">
        <v>965.4</v>
      </c>
      <c r="E69" s="287">
        <v>965.4</v>
      </c>
      <c r="F69" s="287">
        <v>965.4</v>
      </c>
      <c r="G69" s="287">
        <v>965.4</v>
      </c>
      <c r="H69" s="287">
        <f t="shared" si="0"/>
        <v>3861.6</v>
      </c>
      <c r="I69" s="153"/>
    </row>
    <row r="70" spans="2:9">
      <c r="B70" s="155" t="s">
        <v>373</v>
      </c>
      <c r="C70" s="287">
        <v>13453.854186294626</v>
      </c>
      <c r="D70" s="287">
        <v>3363.46</v>
      </c>
      <c r="E70" s="287">
        <v>3363.46</v>
      </c>
      <c r="F70" s="287">
        <v>3363.46</v>
      </c>
      <c r="G70" s="287">
        <v>0</v>
      </c>
      <c r="H70" s="287">
        <f t="shared" si="0"/>
        <v>10090.380000000001</v>
      </c>
      <c r="I70" s="153"/>
    </row>
    <row r="71" spans="2:9">
      <c r="B71" s="155" t="s">
        <v>497</v>
      </c>
      <c r="C71" s="287">
        <v>236905.39765915045</v>
      </c>
      <c r="D71" s="287">
        <v>59226.35</v>
      </c>
      <c r="E71" s="287">
        <v>59226.35</v>
      </c>
      <c r="F71" s="287">
        <v>59226.35</v>
      </c>
      <c r="G71" s="287">
        <v>59226.35</v>
      </c>
      <c r="H71" s="287">
        <f t="shared" si="0"/>
        <v>236905.4</v>
      </c>
      <c r="I71" s="153"/>
    </row>
    <row r="72" spans="2:9">
      <c r="B72" s="155" t="s">
        <v>498</v>
      </c>
      <c r="C72" s="287">
        <v>8621917.1313716453</v>
      </c>
      <c r="D72" s="287">
        <v>2155479.2799999998</v>
      </c>
      <c r="E72" s="287">
        <v>2155479.2799999998</v>
      </c>
      <c r="F72" s="287">
        <v>2155479.2799999998</v>
      </c>
      <c r="G72" s="287">
        <v>2155479.2799999998</v>
      </c>
      <c r="H72" s="287">
        <f t="shared" si="0"/>
        <v>8621917.1199999992</v>
      </c>
      <c r="I72" s="153"/>
    </row>
    <row r="73" spans="2:9">
      <c r="B73" s="155" t="s">
        <v>499</v>
      </c>
      <c r="C73" s="287">
        <v>2192555.0330972066</v>
      </c>
      <c r="D73" s="287">
        <v>548138.76</v>
      </c>
      <c r="E73" s="287">
        <v>548138.76</v>
      </c>
      <c r="F73" s="287">
        <v>548138.76</v>
      </c>
      <c r="G73" s="287">
        <v>548138.76</v>
      </c>
      <c r="H73" s="287">
        <f t="shared" si="0"/>
        <v>2192555.04</v>
      </c>
      <c r="I73" s="153"/>
    </row>
    <row r="74" spans="2:9">
      <c r="B74" s="155" t="s">
        <v>431</v>
      </c>
      <c r="C74" s="287">
        <v>240753.01669949963</v>
      </c>
      <c r="D74" s="287">
        <v>60188.25</v>
      </c>
      <c r="E74" s="287">
        <v>60188.25</v>
      </c>
      <c r="F74" s="287">
        <v>60188.25</v>
      </c>
      <c r="G74" s="287">
        <v>60188.25</v>
      </c>
      <c r="H74" s="287">
        <f t="shared" ref="H74:H117" si="1">SUM(D74:G74)</f>
        <v>240753</v>
      </c>
      <c r="I74" s="153"/>
    </row>
    <row r="75" spans="2:9">
      <c r="B75" s="155" t="s">
        <v>377</v>
      </c>
      <c r="C75" s="287">
        <v>497198.57289171702</v>
      </c>
      <c r="D75" s="287">
        <v>124299.64</v>
      </c>
      <c r="E75" s="287">
        <v>124299.64</v>
      </c>
      <c r="F75" s="287">
        <v>124299.64</v>
      </c>
      <c r="G75" s="287">
        <v>124299.64</v>
      </c>
      <c r="H75" s="287">
        <f t="shared" si="1"/>
        <v>497198.56</v>
      </c>
      <c r="I75" s="153"/>
    </row>
    <row r="76" spans="2:9">
      <c r="B76" s="155" t="s">
        <v>500</v>
      </c>
      <c r="C76" s="287">
        <v>734663.83600557817</v>
      </c>
      <c r="D76" s="287">
        <v>183665.96</v>
      </c>
      <c r="E76" s="287">
        <v>183665.96</v>
      </c>
      <c r="F76" s="287">
        <v>183665.96</v>
      </c>
      <c r="G76" s="287">
        <v>183665.96</v>
      </c>
      <c r="H76" s="287">
        <f t="shared" si="1"/>
        <v>734663.84</v>
      </c>
      <c r="I76" s="153"/>
    </row>
    <row r="77" spans="2:9">
      <c r="B77" s="155" t="s">
        <v>433</v>
      </c>
      <c r="C77" s="287">
        <v>778723.15070778062</v>
      </c>
      <c r="D77" s="287">
        <v>194680.79</v>
      </c>
      <c r="E77" s="287">
        <v>194680.79</v>
      </c>
      <c r="F77" s="287">
        <v>194680.79</v>
      </c>
      <c r="G77" s="287">
        <v>194680.79</v>
      </c>
      <c r="H77" s="287">
        <f t="shared" si="1"/>
        <v>778723.16</v>
      </c>
      <c r="I77" s="153"/>
    </row>
    <row r="78" spans="2:9">
      <c r="B78" s="155" t="s">
        <v>501</v>
      </c>
      <c r="C78" s="287">
        <v>5725.2260715427838</v>
      </c>
      <c r="D78" s="287">
        <v>1431.31</v>
      </c>
      <c r="E78" s="287">
        <v>1431.31</v>
      </c>
      <c r="F78" s="287">
        <v>1431.31</v>
      </c>
      <c r="G78" s="287">
        <v>1431.31</v>
      </c>
      <c r="H78" s="287">
        <f t="shared" si="1"/>
        <v>5725.24</v>
      </c>
      <c r="I78" s="153"/>
    </row>
    <row r="79" spans="2:9">
      <c r="B79" s="155" t="s">
        <v>380</v>
      </c>
      <c r="C79" s="287">
        <v>1268358.4926301735</v>
      </c>
      <c r="D79" s="287">
        <v>317089.62</v>
      </c>
      <c r="E79" s="287">
        <v>317089.62</v>
      </c>
      <c r="F79" s="287">
        <v>317089.62</v>
      </c>
      <c r="G79" s="287">
        <v>317089.62</v>
      </c>
      <c r="H79" s="287">
        <f t="shared" si="1"/>
        <v>1268358.48</v>
      </c>
      <c r="I79" s="153"/>
    </row>
    <row r="80" spans="2:9">
      <c r="B80" s="155" t="s">
        <v>381</v>
      </c>
      <c r="C80" s="287">
        <v>1380778.0782137359</v>
      </c>
      <c r="D80" s="287">
        <v>345194.52</v>
      </c>
      <c r="E80" s="287">
        <v>345194.52</v>
      </c>
      <c r="F80" s="287">
        <v>345194.52</v>
      </c>
      <c r="G80" s="287">
        <v>345194.52</v>
      </c>
      <c r="H80" s="287">
        <f t="shared" si="1"/>
        <v>1380778.08</v>
      </c>
      <c r="I80" s="153"/>
    </row>
    <row r="81" spans="2:9">
      <c r="B81" s="155" t="s">
        <v>382</v>
      </c>
      <c r="C81" s="287">
        <v>30997.599287931153</v>
      </c>
      <c r="D81" s="287">
        <v>7749.4</v>
      </c>
      <c r="E81" s="287">
        <v>7749.4</v>
      </c>
      <c r="F81" s="287">
        <v>7749.4</v>
      </c>
      <c r="G81" s="287">
        <v>7749.4</v>
      </c>
      <c r="H81" s="287">
        <f t="shared" si="1"/>
        <v>30997.599999999999</v>
      </c>
      <c r="I81" s="153"/>
    </row>
    <row r="82" spans="2:9">
      <c r="B82" s="155" t="s">
        <v>383</v>
      </c>
      <c r="C82" s="287">
        <v>89874.323985682</v>
      </c>
      <c r="D82" s="287">
        <v>22468.58</v>
      </c>
      <c r="E82" s="287">
        <v>22468.58</v>
      </c>
      <c r="F82" s="287">
        <v>22468.58</v>
      </c>
      <c r="G82" s="287">
        <v>22468.58</v>
      </c>
      <c r="H82" s="287">
        <f t="shared" si="1"/>
        <v>89874.32</v>
      </c>
      <c r="I82" s="153"/>
    </row>
    <row r="83" spans="2:9">
      <c r="B83" s="155" t="s">
        <v>502</v>
      </c>
      <c r="C83" s="287">
        <v>1306.0938901851298</v>
      </c>
      <c r="D83" s="287">
        <v>326.52</v>
      </c>
      <c r="E83" s="287">
        <v>326.52</v>
      </c>
      <c r="F83" s="287">
        <v>979.56</v>
      </c>
      <c r="G83" s="287">
        <v>0</v>
      </c>
      <c r="H83" s="287">
        <f t="shared" si="1"/>
        <v>1632.6</v>
      </c>
      <c r="I83" s="153"/>
    </row>
    <row r="84" spans="2:9">
      <c r="B84" s="155" t="s">
        <v>503</v>
      </c>
      <c r="C84" s="287">
        <v>368879.89551175706</v>
      </c>
      <c r="D84" s="287">
        <v>92219.97</v>
      </c>
      <c r="E84" s="287">
        <v>92219.97</v>
      </c>
      <c r="F84" s="287">
        <v>92219.97</v>
      </c>
      <c r="G84" s="287">
        <v>92219.97</v>
      </c>
      <c r="H84" s="287">
        <f t="shared" si="1"/>
        <v>368879.88</v>
      </c>
      <c r="I84" s="153"/>
    </row>
    <row r="85" spans="2:9">
      <c r="B85" s="155" t="s">
        <v>384</v>
      </c>
      <c r="C85" s="287">
        <v>246368.75451984376</v>
      </c>
      <c r="D85" s="287">
        <v>61592.19</v>
      </c>
      <c r="E85" s="287">
        <v>61592.19</v>
      </c>
      <c r="F85" s="287">
        <v>61592.19</v>
      </c>
      <c r="G85" s="287">
        <v>61592.19</v>
      </c>
      <c r="H85" s="287">
        <f t="shared" si="1"/>
        <v>246368.76</v>
      </c>
      <c r="I85" s="153"/>
    </row>
    <row r="86" spans="2:9">
      <c r="B86" s="155" t="s">
        <v>385</v>
      </c>
      <c r="C86" s="287">
        <v>99111.715732199416</v>
      </c>
      <c r="D86" s="287">
        <v>24777.93</v>
      </c>
      <c r="E86" s="287">
        <v>24777.93</v>
      </c>
      <c r="F86" s="287">
        <v>24777.93</v>
      </c>
      <c r="G86" s="287">
        <v>24777.93</v>
      </c>
      <c r="H86" s="287">
        <f t="shared" si="1"/>
        <v>99111.72</v>
      </c>
      <c r="I86" s="153"/>
    </row>
    <row r="87" spans="2:9">
      <c r="B87" s="155" t="s">
        <v>386</v>
      </c>
      <c r="C87" s="287">
        <v>3909.7400339370561</v>
      </c>
      <c r="D87" s="287">
        <v>977.44</v>
      </c>
      <c r="E87" s="287">
        <v>977.44</v>
      </c>
      <c r="F87" s="287">
        <v>977.44</v>
      </c>
      <c r="G87" s="287">
        <v>977.44</v>
      </c>
      <c r="H87" s="287">
        <f t="shared" si="1"/>
        <v>3909.76</v>
      </c>
      <c r="I87" s="153"/>
    </row>
    <row r="88" spans="2:9">
      <c r="B88" s="155" t="s">
        <v>504</v>
      </c>
      <c r="C88" s="287">
        <v>149456.8984730751</v>
      </c>
      <c r="D88" s="287">
        <v>37364.22</v>
      </c>
      <c r="E88" s="287">
        <v>0</v>
      </c>
      <c r="F88" s="287">
        <v>0</v>
      </c>
      <c r="G88" s="287">
        <v>0</v>
      </c>
      <c r="H88" s="287">
        <f t="shared" si="1"/>
        <v>37364.22</v>
      </c>
      <c r="I88" s="153"/>
    </row>
    <row r="89" spans="2:9">
      <c r="B89" s="155" t="s">
        <v>389</v>
      </c>
      <c r="C89" s="287">
        <v>5679126.858713639</v>
      </c>
      <c r="D89" s="287">
        <v>1419781.71</v>
      </c>
      <c r="E89" s="287">
        <v>1419781.71</v>
      </c>
      <c r="F89" s="287">
        <v>1419781.71</v>
      </c>
      <c r="G89" s="287">
        <v>1419781.71</v>
      </c>
      <c r="H89" s="287">
        <f t="shared" si="1"/>
        <v>5679126.8399999999</v>
      </c>
      <c r="I89" s="153"/>
    </row>
    <row r="90" spans="2:9">
      <c r="B90" s="155" t="s">
        <v>390</v>
      </c>
      <c r="C90" s="287">
        <v>852115.22206975892</v>
      </c>
      <c r="D90" s="287">
        <v>213028.81</v>
      </c>
      <c r="E90" s="287">
        <v>213028.81</v>
      </c>
      <c r="F90" s="287">
        <v>213028.81</v>
      </c>
      <c r="G90" s="287">
        <v>213028.81</v>
      </c>
      <c r="H90" s="287">
        <f t="shared" si="1"/>
        <v>852115.24</v>
      </c>
      <c r="I90" s="153"/>
    </row>
    <row r="91" spans="2:9">
      <c r="B91" s="155" t="s">
        <v>505</v>
      </c>
      <c r="C91" s="287">
        <v>123571.85695742628</v>
      </c>
      <c r="D91" s="287">
        <v>30892.959999999999</v>
      </c>
      <c r="E91" s="287">
        <v>30892.959999999999</v>
      </c>
      <c r="F91" s="287">
        <v>30892.959999999999</v>
      </c>
      <c r="G91" s="287">
        <v>30892.959999999999</v>
      </c>
      <c r="H91" s="287">
        <f t="shared" si="1"/>
        <v>123571.84</v>
      </c>
      <c r="I91" s="153"/>
    </row>
    <row r="92" spans="2:9">
      <c r="B92" s="155" t="s">
        <v>506</v>
      </c>
      <c r="C92" s="287">
        <v>12191.244991621008</v>
      </c>
      <c r="D92" s="287">
        <v>3047.81</v>
      </c>
      <c r="E92" s="287">
        <v>3047.81</v>
      </c>
      <c r="F92" s="287">
        <v>0</v>
      </c>
      <c r="G92" s="287">
        <v>0</v>
      </c>
      <c r="H92" s="287">
        <f t="shared" si="1"/>
        <v>6095.62</v>
      </c>
      <c r="I92" s="153"/>
    </row>
    <row r="93" spans="2:9">
      <c r="B93" s="155" t="s">
        <v>393</v>
      </c>
      <c r="C93" s="287">
        <v>96.287540061210535</v>
      </c>
      <c r="D93" s="287">
        <v>24.07</v>
      </c>
      <c r="E93" s="287">
        <v>24.07</v>
      </c>
      <c r="F93" s="287">
        <v>24.07</v>
      </c>
      <c r="G93" s="287">
        <v>24.07</v>
      </c>
      <c r="H93" s="287">
        <f t="shared" si="1"/>
        <v>96.28</v>
      </c>
      <c r="I93" s="153"/>
    </row>
    <row r="94" spans="2:9">
      <c r="B94" s="155" t="s">
        <v>437</v>
      </c>
      <c r="C94" s="287">
        <v>34831.241104723056</v>
      </c>
      <c r="D94" s="287">
        <v>8707.81</v>
      </c>
      <c r="E94" s="287">
        <v>8707.81</v>
      </c>
      <c r="F94" s="287">
        <v>8707.81</v>
      </c>
      <c r="G94" s="287">
        <v>8707.81</v>
      </c>
      <c r="H94" s="287">
        <f t="shared" si="1"/>
        <v>34831.24</v>
      </c>
      <c r="I94" s="153"/>
    </row>
    <row r="95" spans="2:9">
      <c r="B95" s="155" t="s">
        <v>394</v>
      </c>
      <c r="C95" s="287">
        <v>2488231.549765008</v>
      </c>
      <c r="D95" s="287">
        <v>622057.89</v>
      </c>
      <c r="E95" s="287">
        <v>622057.89</v>
      </c>
      <c r="F95" s="287">
        <v>622057.89</v>
      </c>
      <c r="G95" s="287">
        <v>622057.89</v>
      </c>
      <c r="H95" s="287">
        <f t="shared" si="1"/>
        <v>2488231.56</v>
      </c>
      <c r="I95" s="153"/>
    </row>
    <row r="96" spans="2:9">
      <c r="B96" s="155" t="s">
        <v>507</v>
      </c>
      <c r="C96" s="287">
        <v>95059.09741301024</v>
      </c>
      <c r="D96" s="287">
        <v>23764.77</v>
      </c>
      <c r="E96" s="287">
        <v>23764.77</v>
      </c>
      <c r="F96" s="287">
        <v>23764.77</v>
      </c>
      <c r="G96" s="287">
        <v>23764.77</v>
      </c>
      <c r="H96" s="287">
        <f t="shared" si="1"/>
        <v>95059.08</v>
      </c>
      <c r="I96" s="153"/>
    </row>
    <row r="97" spans="2:9">
      <c r="B97" s="155" t="s">
        <v>508</v>
      </c>
      <c r="C97" s="287">
        <v>3.1060496793938879</v>
      </c>
      <c r="D97" s="287">
        <v>3.11</v>
      </c>
      <c r="E97" s="287">
        <v>0</v>
      </c>
      <c r="F97" s="287">
        <v>0</v>
      </c>
      <c r="G97" s="287">
        <v>0</v>
      </c>
      <c r="H97" s="287">
        <f t="shared" si="1"/>
        <v>3.11</v>
      </c>
      <c r="I97" s="153"/>
    </row>
    <row r="98" spans="2:9">
      <c r="B98" s="155" t="s">
        <v>398</v>
      </c>
      <c r="C98" s="287">
        <v>40790.197414640235</v>
      </c>
      <c r="D98" s="287">
        <v>10197.549999999999</v>
      </c>
      <c r="E98" s="287">
        <v>10197.549999999999</v>
      </c>
      <c r="F98" s="287">
        <v>10197.549999999999</v>
      </c>
      <c r="G98" s="287">
        <v>10197.549999999999</v>
      </c>
      <c r="H98" s="287">
        <f t="shared" si="1"/>
        <v>40790.199999999997</v>
      </c>
      <c r="I98" s="153"/>
    </row>
    <row r="99" spans="2:9">
      <c r="B99" s="155" t="s">
        <v>509</v>
      </c>
      <c r="C99" s="287">
        <v>3752883.7486152449</v>
      </c>
      <c r="D99" s="287">
        <v>938220.94</v>
      </c>
      <c r="E99" s="287">
        <v>938220.94</v>
      </c>
      <c r="F99" s="287">
        <v>938220.94</v>
      </c>
      <c r="G99" s="287">
        <v>938220.94</v>
      </c>
      <c r="H99" s="287">
        <f t="shared" si="1"/>
        <v>3752883.76</v>
      </c>
      <c r="I99" s="153"/>
    </row>
    <row r="100" spans="2:9">
      <c r="B100" s="155" t="s">
        <v>400</v>
      </c>
      <c r="C100" s="287">
        <v>6184658.18638275</v>
      </c>
      <c r="D100" s="287">
        <v>1546164.55</v>
      </c>
      <c r="E100" s="287">
        <v>1546164.55</v>
      </c>
      <c r="F100" s="287">
        <v>1546164.55</v>
      </c>
      <c r="G100" s="287">
        <v>1546164.55</v>
      </c>
      <c r="H100" s="287">
        <f t="shared" si="1"/>
        <v>6184658.2000000002</v>
      </c>
      <c r="I100" s="153"/>
    </row>
    <row r="101" spans="2:9">
      <c r="B101" s="155" t="s">
        <v>401</v>
      </c>
      <c r="C101" s="287">
        <v>29.507471954241936</v>
      </c>
      <c r="D101" s="287">
        <v>29.52</v>
      </c>
      <c r="E101" s="287">
        <v>0</v>
      </c>
      <c r="F101" s="287">
        <v>0</v>
      </c>
      <c r="G101" s="287">
        <v>0</v>
      </c>
      <c r="H101" s="287">
        <f t="shared" si="1"/>
        <v>29.52</v>
      </c>
      <c r="I101" s="153"/>
    </row>
    <row r="102" spans="2:9">
      <c r="B102" s="155" t="s">
        <v>402</v>
      </c>
      <c r="C102" s="287">
        <v>1576.3202122923981</v>
      </c>
      <c r="D102" s="287">
        <v>394.08</v>
      </c>
      <c r="E102" s="287">
        <v>394.08</v>
      </c>
      <c r="F102" s="287">
        <v>394.08</v>
      </c>
      <c r="G102" s="287">
        <v>394.08</v>
      </c>
      <c r="H102" s="287">
        <f t="shared" si="1"/>
        <v>1576.32</v>
      </c>
      <c r="I102" s="153"/>
    </row>
    <row r="103" spans="2:9">
      <c r="B103" s="155" t="s">
        <v>403</v>
      </c>
      <c r="C103" s="287">
        <v>217.42347755757214</v>
      </c>
      <c r="D103" s="287">
        <v>217.42</v>
      </c>
      <c r="E103" s="287">
        <v>0</v>
      </c>
      <c r="F103" s="287">
        <v>0</v>
      </c>
      <c r="G103" s="287">
        <v>0</v>
      </c>
      <c r="H103" s="287">
        <f t="shared" si="1"/>
        <v>217.42</v>
      </c>
      <c r="I103" s="153"/>
    </row>
    <row r="104" spans="2:9">
      <c r="B104" s="155" t="s">
        <v>510</v>
      </c>
      <c r="C104" s="287">
        <v>313103.78490646114</v>
      </c>
      <c r="D104" s="287">
        <v>78275.95</v>
      </c>
      <c r="E104" s="287">
        <v>78275.95</v>
      </c>
      <c r="F104" s="287">
        <v>78275.95</v>
      </c>
      <c r="G104" s="287">
        <v>78275.95</v>
      </c>
      <c r="H104" s="287">
        <f t="shared" si="1"/>
        <v>313103.8</v>
      </c>
      <c r="I104" s="153"/>
    </row>
    <row r="105" spans="2:9">
      <c r="B105" s="155" t="s">
        <v>511</v>
      </c>
      <c r="C105" s="287">
        <v>411.55158251969016</v>
      </c>
      <c r="D105" s="287">
        <v>102.89</v>
      </c>
      <c r="E105" s="287">
        <v>102.89</v>
      </c>
      <c r="F105" s="287">
        <v>102.89</v>
      </c>
      <c r="G105" s="287">
        <v>102.89</v>
      </c>
      <c r="H105" s="287">
        <f t="shared" si="1"/>
        <v>411.56</v>
      </c>
      <c r="I105" s="153"/>
    </row>
    <row r="106" spans="2:9">
      <c r="B106" s="155" t="s">
        <v>512</v>
      </c>
      <c r="C106" s="287">
        <v>101067.7505177977</v>
      </c>
      <c r="D106" s="287">
        <v>25266.94</v>
      </c>
      <c r="E106" s="287">
        <v>0</v>
      </c>
      <c r="F106" s="287">
        <v>0</v>
      </c>
      <c r="G106" s="287">
        <v>0</v>
      </c>
      <c r="H106" s="287">
        <f t="shared" si="1"/>
        <v>25266.94</v>
      </c>
      <c r="I106" s="153"/>
    </row>
    <row r="107" spans="2:9">
      <c r="B107" s="155" t="s">
        <v>513</v>
      </c>
      <c r="C107" s="287">
        <v>3479197.2871651319</v>
      </c>
      <c r="D107" s="287">
        <v>869799.32</v>
      </c>
      <c r="E107" s="287">
        <v>869799.32</v>
      </c>
      <c r="F107" s="287">
        <v>869799.32</v>
      </c>
      <c r="G107" s="287">
        <v>869799.32</v>
      </c>
      <c r="H107" s="287">
        <f t="shared" si="1"/>
        <v>3479197.28</v>
      </c>
      <c r="I107" s="153"/>
    </row>
    <row r="108" spans="2:9">
      <c r="B108" s="155" t="s">
        <v>440</v>
      </c>
      <c r="C108" s="287">
        <v>174.71529446590617</v>
      </c>
      <c r="D108" s="287">
        <v>174.72</v>
      </c>
      <c r="E108" s="287">
        <v>0</v>
      </c>
      <c r="F108" s="287">
        <v>0</v>
      </c>
      <c r="G108" s="287">
        <v>0</v>
      </c>
      <c r="H108" s="287">
        <f t="shared" si="1"/>
        <v>174.72</v>
      </c>
      <c r="I108" s="153"/>
    </row>
    <row r="109" spans="2:9">
      <c r="B109" s="155" t="s">
        <v>514</v>
      </c>
      <c r="C109" s="287">
        <v>239.16582531332935</v>
      </c>
      <c r="D109" s="287">
        <v>59.79</v>
      </c>
      <c r="E109" s="287">
        <v>59.79</v>
      </c>
      <c r="F109" s="287">
        <v>59.79</v>
      </c>
      <c r="G109" s="287">
        <v>59.79</v>
      </c>
      <c r="H109" s="287">
        <f t="shared" si="1"/>
        <v>239.16</v>
      </c>
      <c r="I109" s="153"/>
    </row>
    <row r="110" spans="2:9">
      <c r="B110" s="155" t="s">
        <v>407</v>
      </c>
      <c r="C110" s="287">
        <v>4769.3392827093148</v>
      </c>
      <c r="D110" s="287">
        <v>1192.33</v>
      </c>
      <c r="E110" s="287">
        <v>1192.33</v>
      </c>
      <c r="F110" s="287">
        <v>1192.33</v>
      </c>
      <c r="G110" s="287">
        <v>1192.33</v>
      </c>
      <c r="H110" s="287">
        <f t="shared" si="1"/>
        <v>4769.32</v>
      </c>
      <c r="I110" s="153"/>
    </row>
    <row r="111" spans="2:9">
      <c r="B111" s="155" t="s">
        <v>408</v>
      </c>
      <c r="C111" s="287">
        <v>2919.6866986302548</v>
      </c>
      <c r="D111" s="287">
        <v>2919.69</v>
      </c>
      <c r="E111" s="287">
        <v>0</v>
      </c>
      <c r="F111" s="287">
        <v>0</v>
      </c>
      <c r="G111" s="287">
        <v>0</v>
      </c>
      <c r="H111" s="287">
        <f t="shared" si="1"/>
        <v>2919.69</v>
      </c>
      <c r="I111" s="153"/>
    </row>
    <row r="112" spans="2:9">
      <c r="B112" s="155" t="s">
        <v>410</v>
      </c>
      <c r="C112" s="287">
        <v>11666.322595803444</v>
      </c>
      <c r="D112" s="287">
        <v>2916.5806489508609</v>
      </c>
      <c r="E112" s="287">
        <v>2916.58</v>
      </c>
      <c r="F112" s="287">
        <v>2916.58</v>
      </c>
      <c r="G112" s="287">
        <v>2916.58</v>
      </c>
      <c r="H112" s="287">
        <f t="shared" si="1"/>
        <v>11666.320648950861</v>
      </c>
      <c r="I112" s="153"/>
    </row>
    <row r="113" spans="2:9">
      <c r="B113" s="155" t="s">
        <v>515</v>
      </c>
      <c r="C113" s="287">
        <v>884244.19995340926</v>
      </c>
      <c r="D113" s="287">
        <v>221061.05</v>
      </c>
      <c r="E113" s="287">
        <v>221061.05</v>
      </c>
      <c r="F113" s="287">
        <v>221061.05</v>
      </c>
      <c r="G113" s="287">
        <v>221061.05</v>
      </c>
      <c r="H113" s="287">
        <f t="shared" si="1"/>
        <v>884244.2</v>
      </c>
      <c r="I113" s="153"/>
    </row>
    <row r="114" spans="2:9" ht="14.5" customHeight="1">
      <c r="B114" s="155" t="s">
        <v>412</v>
      </c>
      <c r="C114" s="287">
        <v>58222.124727818584</v>
      </c>
      <c r="D114" s="287">
        <v>14555.53</v>
      </c>
      <c r="E114" s="287">
        <v>14555.53</v>
      </c>
      <c r="F114" s="287">
        <v>14555.53</v>
      </c>
      <c r="G114" s="287">
        <v>14555.53</v>
      </c>
      <c r="H114" s="287">
        <f t="shared" si="1"/>
        <v>58222.12</v>
      </c>
    </row>
    <row r="115" spans="2:9">
      <c r="B115" s="155" t="s">
        <v>516</v>
      </c>
      <c r="C115" s="287">
        <v>52.026332129847624</v>
      </c>
      <c r="D115" s="287">
        <v>52.03</v>
      </c>
      <c r="E115" s="287">
        <v>0</v>
      </c>
      <c r="F115" s="287">
        <v>0</v>
      </c>
      <c r="G115" s="287">
        <v>0</v>
      </c>
      <c r="H115" s="287">
        <f t="shared" si="1"/>
        <v>52.03</v>
      </c>
    </row>
    <row r="116" spans="2:9">
      <c r="B116" s="155" t="s">
        <v>416</v>
      </c>
      <c r="C116" s="287">
        <v>26646.023687100314</v>
      </c>
      <c r="D116" s="287">
        <v>26646.02</v>
      </c>
      <c r="E116" s="287">
        <v>0</v>
      </c>
      <c r="F116" s="287">
        <v>0</v>
      </c>
      <c r="G116" s="287">
        <v>0</v>
      </c>
      <c r="H116" s="287">
        <f t="shared" si="1"/>
        <v>26646.02</v>
      </c>
    </row>
    <row r="117" spans="2:9">
      <c r="B117" s="155" t="s">
        <v>419</v>
      </c>
      <c r="C117" s="287">
        <v>10173.08921243483</v>
      </c>
      <c r="D117" s="287">
        <v>26826</v>
      </c>
      <c r="E117" s="287">
        <v>0</v>
      </c>
      <c r="F117" s="287">
        <v>0</v>
      </c>
      <c r="G117" s="287">
        <v>0</v>
      </c>
      <c r="H117" s="287">
        <f t="shared" si="1"/>
        <v>26826</v>
      </c>
    </row>
    <row r="118" spans="2:9">
      <c r="B118" s="36" t="s">
        <v>517</v>
      </c>
      <c r="C118" s="303">
        <f t="shared" ref="C118:G118" si="2">SUM(C10:C117)</f>
        <v>88104505.419999942</v>
      </c>
      <c r="D118" s="303">
        <f t="shared" si="2"/>
        <v>22468934.141961806</v>
      </c>
      <c r="E118" s="303">
        <f t="shared" si="2"/>
        <v>21899017.895563427</v>
      </c>
      <c r="F118" s="303">
        <f t="shared" si="2"/>
        <v>21774592.155563429</v>
      </c>
      <c r="G118" s="303">
        <f t="shared" si="2"/>
        <v>21758187.425563429</v>
      </c>
      <c r="H118" s="303">
        <f>SUM(H10:H117)</f>
        <v>87900731.618652105</v>
      </c>
    </row>
    <row r="121" spans="2:9">
      <c r="B121" s="278" t="s">
        <v>704</v>
      </c>
      <c r="C121" s="277"/>
      <c r="D121" s="277"/>
      <c r="E121" s="277"/>
      <c r="F121" s="277"/>
      <c r="G121" s="277"/>
      <c r="H121" s="277"/>
    </row>
    <row r="122" spans="2:9">
      <c r="B122" s="271" t="s">
        <v>705</v>
      </c>
      <c r="C122" s="154"/>
      <c r="D122" s="154"/>
      <c r="E122" s="154"/>
      <c r="F122" s="154"/>
      <c r="G122" s="154"/>
      <c r="H122" s="154"/>
    </row>
    <row r="124" spans="2:9">
      <c r="B124" s="115" t="s">
        <v>75</v>
      </c>
    </row>
  </sheetData>
  <hyperlinks>
    <hyperlink ref="B124" location="Introduction!A1" display="Return to information tab" xr:uid="{71375D01-B594-47F4-AB29-E80CF47A83E3}"/>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B4E1B-9AA9-4E53-BC43-C1A807735DE1}">
  <sheetPr>
    <tabColor rgb="FF9E712A"/>
    <pageSetUpPr autoPageBreaks="0"/>
  </sheetPr>
  <dimension ref="B5:I106"/>
  <sheetViews>
    <sheetView zoomScaleNormal="100" workbookViewId="0"/>
  </sheetViews>
  <sheetFormatPr defaultColWidth="8.7265625" defaultRowHeight="14.5"/>
  <cols>
    <col min="1" max="1" width="2.453125" style="80" customWidth="1"/>
    <col min="2" max="2" width="55.54296875" style="80" customWidth="1"/>
    <col min="3" max="3" width="24.7265625" style="80" customWidth="1"/>
    <col min="4" max="7" width="30.54296875" style="80" bestFit="1" customWidth="1"/>
    <col min="8" max="8" width="22.7265625" style="80" bestFit="1" customWidth="1"/>
    <col min="9" max="11" width="8.7265625" style="80"/>
    <col min="12" max="12" width="20.453125" style="80" customWidth="1"/>
    <col min="13" max="16384" width="8.7265625" style="80"/>
  </cols>
  <sheetData>
    <row r="5" spans="2:9" ht="17.5">
      <c r="B5" s="11" t="s">
        <v>463</v>
      </c>
    </row>
    <row r="7" spans="2:9" ht="15">
      <c r="B7" s="81" t="s">
        <v>706</v>
      </c>
    </row>
    <row r="9" spans="2:9" ht="27">
      <c r="B9" s="36" t="s">
        <v>420</v>
      </c>
      <c r="C9" s="38" t="s">
        <v>464</v>
      </c>
      <c r="D9" s="38" t="s">
        <v>465</v>
      </c>
      <c r="E9" s="38" t="s">
        <v>466</v>
      </c>
      <c r="F9" s="38" t="s">
        <v>467</v>
      </c>
      <c r="G9" s="38" t="s">
        <v>468</v>
      </c>
      <c r="H9" s="38" t="s">
        <v>469</v>
      </c>
      <c r="I9" s="153"/>
    </row>
    <row r="10" spans="2:9">
      <c r="B10" s="155" t="s">
        <v>317</v>
      </c>
      <c r="C10" s="287">
        <v>116.99328885773367</v>
      </c>
      <c r="D10" s="287">
        <v>29.25</v>
      </c>
      <c r="E10" s="287">
        <v>29.25</v>
      </c>
      <c r="F10" s="287">
        <v>29.25</v>
      </c>
      <c r="G10" s="287">
        <v>29.25</v>
      </c>
      <c r="H10" s="287">
        <f t="shared" ref="H10:H73" si="0">SUM(D10:G10)</f>
        <v>117</v>
      </c>
      <c r="I10" s="153"/>
    </row>
    <row r="11" spans="2:9">
      <c r="B11" s="155" t="s">
        <v>470</v>
      </c>
      <c r="C11" s="287">
        <v>540.47603866671329</v>
      </c>
      <c r="D11" s="287">
        <v>135.12</v>
      </c>
      <c r="E11" s="287">
        <v>135.12</v>
      </c>
      <c r="F11" s="287">
        <v>135.12</v>
      </c>
      <c r="G11" s="287">
        <v>135.12</v>
      </c>
      <c r="H11" s="287">
        <f t="shared" si="0"/>
        <v>540.48</v>
      </c>
      <c r="I11" s="153"/>
    </row>
    <row r="12" spans="2:9">
      <c r="B12" s="155" t="s">
        <v>471</v>
      </c>
      <c r="C12" s="287">
        <v>3698.4709414251165</v>
      </c>
      <c r="D12" s="287">
        <v>3698.47</v>
      </c>
      <c r="E12" s="287">
        <v>0</v>
      </c>
      <c r="F12" s="287">
        <v>0</v>
      </c>
      <c r="G12" s="287">
        <v>0</v>
      </c>
      <c r="H12" s="287">
        <f t="shared" si="0"/>
        <v>3698.47</v>
      </c>
      <c r="I12" s="153"/>
    </row>
    <row r="13" spans="2:9">
      <c r="B13" s="155" t="s">
        <v>319</v>
      </c>
      <c r="C13" s="287">
        <v>17137.869024857173</v>
      </c>
      <c r="D13" s="287">
        <v>4284.47</v>
      </c>
      <c r="E13" s="287">
        <v>4284.47</v>
      </c>
      <c r="F13" s="287">
        <v>4284.47</v>
      </c>
      <c r="G13" s="287">
        <v>4284.47</v>
      </c>
      <c r="H13" s="287">
        <f t="shared" si="0"/>
        <v>17137.88</v>
      </c>
      <c r="I13" s="153"/>
    </row>
    <row r="14" spans="2:9">
      <c r="B14" s="155" t="s">
        <v>472</v>
      </c>
      <c r="C14" s="287">
        <v>715.14207555290727</v>
      </c>
      <c r="D14" s="287">
        <v>715.16</v>
      </c>
      <c r="E14" s="287">
        <v>0</v>
      </c>
      <c r="F14" s="287">
        <v>0</v>
      </c>
      <c r="G14" s="287">
        <v>0</v>
      </c>
      <c r="H14" s="287">
        <f>SUM(D14:G14)</f>
        <v>715.16</v>
      </c>
      <c r="I14" s="153"/>
    </row>
    <row r="15" spans="2:9">
      <c r="B15" s="155" t="s">
        <v>320</v>
      </c>
      <c r="C15" s="287">
        <v>21506.991636213243</v>
      </c>
      <c r="D15" s="287">
        <v>5376.75</v>
      </c>
      <c r="E15" s="287">
        <v>5376.75</v>
      </c>
      <c r="F15" s="287">
        <v>5376.75</v>
      </c>
      <c r="G15" s="287">
        <v>5376.75</v>
      </c>
      <c r="H15" s="287">
        <f t="shared" si="0"/>
        <v>21507</v>
      </c>
      <c r="I15" s="153"/>
    </row>
    <row r="16" spans="2:9">
      <c r="B16" s="155" t="s">
        <v>321</v>
      </c>
      <c r="C16" s="287">
        <v>16766.291748273805</v>
      </c>
      <c r="D16" s="287">
        <v>4191.57</v>
      </c>
      <c r="E16" s="287">
        <v>4191.57</v>
      </c>
      <c r="F16" s="287">
        <v>4191.57</v>
      </c>
      <c r="G16" s="287">
        <v>4191.57</v>
      </c>
      <c r="H16" s="287">
        <f t="shared" si="0"/>
        <v>16766.28</v>
      </c>
      <c r="I16" s="153"/>
    </row>
    <row r="17" spans="2:9">
      <c r="B17" s="155" t="s">
        <v>473</v>
      </c>
      <c r="C17" s="287">
        <v>319.67180335775117</v>
      </c>
      <c r="D17" s="287">
        <v>0</v>
      </c>
      <c r="E17" s="287">
        <v>0</v>
      </c>
      <c r="F17" s="287">
        <v>0</v>
      </c>
      <c r="G17" s="287">
        <v>0</v>
      </c>
      <c r="H17" s="287">
        <f t="shared" si="0"/>
        <v>0</v>
      </c>
      <c r="I17" s="153"/>
    </row>
    <row r="18" spans="2:9">
      <c r="B18" s="155" t="s">
        <v>474</v>
      </c>
      <c r="C18" s="287">
        <v>5267.9935841996421</v>
      </c>
      <c r="D18" s="287">
        <v>1317</v>
      </c>
      <c r="E18" s="287">
        <v>1317</v>
      </c>
      <c r="F18" s="287">
        <v>1317</v>
      </c>
      <c r="G18" s="287">
        <v>1317</v>
      </c>
      <c r="H18" s="287">
        <f t="shared" si="0"/>
        <v>5268</v>
      </c>
      <c r="I18" s="153"/>
    </row>
    <row r="19" spans="2:9">
      <c r="B19" s="155" t="s">
        <v>324</v>
      </c>
      <c r="C19" s="287">
        <v>874603.10436959798</v>
      </c>
      <c r="D19" s="287">
        <v>218650.78</v>
      </c>
      <c r="E19" s="287">
        <v>218650.78</v>
      </c>
      <c r="F19" s="287">
        <v>218650.78</v>
      </c>
      <c r="G19" s="287">
        <v>218650.78</v>
      </c>
      <c r="H19" s="287">
        <f t="shared" si="0"/>
        <v>874603.12</v>
      </c>
      <c r="I19" s="153"/>
    </row>
    <row r="20" spans="2:9">
      <c r="B20" s="155" t="s">
        <v>325</v>
      </c>
      <c r="C20" s="287">
        <v>12454.017988545791</v>
      </c>
      <c r="D20" s="287">
        <v>3113.5</v>
      </c>
      <c r="E20" s="287">
        <v>3113.5</v>
      </c>
      <c r="F20" s="287">
        <v>3113.5</v>
      </c>
      <c r="G20" s="287">
        <v>3113.5</v>
      </c>
      <c r="H20" s="287">
        <f t="shared" si="0"/>
        <v>12454</v>
      </c>
      <c r="I20" s="153"/>
    </row>
    <row r="21" spans="2:9">
      <c r="B21" s="155" t="s">
        <v>475</v>
      </c>
      <c r="C21" s="287">
        <v>47.785991223581362</v>
      </c>
      <c r="D21" s="287">
        <v>47.8</v>
      </c>
      <c r="E21" s="287">
        <v>0</v>
      </c>
      <c r="F21" s="287">
        <v>0</v>
      </c>
      <c r="G21" s="287">
        <v>0</v>
      </c>
      <c r="H21" s="287">
        <f t="shared" si="0"/>
        <v>47.8</v>
      </c>
      <c r="I21" s="153"/>
    </row>
    <row r="22" spans="2:9">
      <c r="B22" s="155" t="s">
        <v>326</v>
      </c>
      <c r="C22" s="287">
        <v>17595.13152708282</v>
      </c>
      <c r="D22" s="287">
        <v>4398.78</v>
      </c>
      <c r="E22" s="287">
        <v>4398.78</v>
      </c>
      <c r="F22" s="287">
        <v>4398.78</v>
      </c>
      <c r="G22" s="287">
        <v>4398.78</v>
      </c>
      <c r="H22" s="287">
        <f t="shared" si="0"/>
        <v>17595.12</v>
      </c>
      <c r="I22" s="153"/>
    </row>
    <row r="23" spans="2:9">
      <c r="B23" s="155" t="s">
        <v>328</v>
      </c>
      <c r="C23" s="287">
        <v>135593.57399331252</v>
      </c>
      <c r="D23" s="287">
        <v>33898.39</v>
      </c>
      <c r="E23" s="287">
        <v>33898.39</v>
      </c>
      <c r="F23" s="287">
        <v>33898.39</v>
      </c>
      <c r="G23" s="287">
        <v>33898.39</v>
      </c>
      <c r="H23" s="287">
        <f t="shared" si="0"/>
        <v>135593.56</v>
      </c>
      <c r="I23" s="153"/>
    </row>
    <row r="24" spans="2:9">
      <c r="B24" s="155" t="s">
        <v>329</v>
      </c>
      <c r="C24" s="287">
        <v>4585.8073646629982</v>
      </c>
      <c r="D24" s="287">
        <v>1146.45</v>
      </c>
      <c r="E24" s="287">
        <v>1146.45</v>
      </c>
      <c r="F24" s="287">
        <v>1146.45</v>
      </c>
      <c r="G24" s="287">
        <v>1146.45</v>
      </c>
      <c r="H24" s="287">
        <f t="shared" si="0"/>
        <v>4585.8</v>
      </c>
      <c r="I24" s="153"/>
    </row>
    <row r="25" spans="2:9">
      <c r="B25" s="155" t="s">
        <v>331</v>
      </c>
      <c r="C25" s="287">
        <v>45.314302022361638</v>
      </c>
      <c r="D25" s="287">
        <v>11.33</v>
      </c>
      <c r="E25" s="287">
        <v>11.33</v>
      </c>
      <c r="F25" s="287">
        <v>11.33</v>
      </c>
      <c r="G25" s="287">
        <v>11.33</v>
      </c>
      <c r="H25" s="287">
        <f t="shared" si="0"/>
        <v>45.32</v>
      </c>
      <c r="I25" s="153"/>
    </row>
    <row r="26" spans="2:9">
      <c r="B26" s="155" t="s">
        <v>476</v>
      </c>
      <c r="C26" s="287">
        <v>22062.297810087272</v>
      </c>
      <c r="D26" s="287">
        <v>9520.5300000000007</v>
      </c>
      <c r="E26" s="287">
        <v>9520.5300000000007</v>
      </c>
      <c r="F26" s="287">
        <v>9520.5300000000007</v>
      </c>
      <c r="G26" s="287">
        <v>9520.5300000000007</v>
      </c>
      <c r="H26" s="287">
        <f t="shared" si="0"/>
        <v>38082.120000000003</v>
      </c>
      <c r="I26" s="153"/>
    </row>
    <row r="27" spans="2:9">
      <c r="B27" s="155" t="s">
        <v>333</v>
      </c>
      <c r="C27" s="287">
        <v>14284.715790249202</v>
      </c>
      <c r="D27" s="287">
        <v>3571.18</v>
      </c>
      <c r="E27" s="287">
        <v>3571.18</v>
      </c>
      <c r="F27" s="287">
        <v>3571.18</v>
      </c>
      <c r="G27" s="287">
        <v>3571.18</v>
      </c>
      <c r="H27" s="287">
        <f t="shared" si="0"/>
        <v>14284.72</v>
      </c>
      <c r="I27" s="153"/>
    </row>
    <row r="28" spans="2:9">
      <c r="B28" s="155" t="s">
        <v>477</v>
      </c>
      <c r="C28" s="287">
        <v>1019.1598473029336</v>
      </c>
      <c r="D28" s="287">
        <v>254.79</v>
      </c>
      <c r="E28" s="287">
        <v>254.79</v>
      </c>
      <c r="F28" s="287">
        <v>0</v>
      </c>
      <c r="G28" s="287">
        <v>0</v>
      </c>
      <c r="H28" s="287">
        <f t="shared" si="0"/>
        <v>509.58</v>
      </c>
      <c r="I28" s="153"/>
    </row>
    <row r="29" spans="2:9">
      <c r="B29" s="155" t="s">
        <v>478</v>
      </c>
      <c r="C29" s="287">
        <v>173.84214048578738</v>
      </c>
      <c r="D29" s="287">
        <v>43.46</v>
      </c>
      <c r="E29" s="287">
        <v>43.46</v>
      </c>
      <c r="F29" s="287">
        <v>43.88</v>
      </c>
      <c r="G29" s="287">
        <v>43.22</v>
      </c>
      <c r="H29" s="287">
        <f t="shared" si="0"/>
        <v>174.02</v>
      </c>
      <c r="I29" s="153"/>
    </row>
    <row r="30" spans="2:9">
      <c r="B30" s="155" t="s">
        <v>479</v>
      </c>
      <c r="C30" s="287">
        <v>26841.720828845813</v>
      </c>
      <c r="D30" s="287">
        <v>6710.43</v>
      </c>
      <c r="E30" s="287">
        <v>6710.43</v>
      </c>
      <c r="F30" s="287">
        <v>6710.43</v>
      </c>
      <c r="G30" s="287">
        <v>6710.43</v>
      </c>
      <c r="H30" s="287">
        <f t="shared" si="0"/>
        <v>26841.72</v>
      </c>
      <c r="I30" s="153"/>
    </row>
    <row r="31" spans="2:9">
      <c r="B31" s="155" t="s">
        <v>337</v>
      </c>
      <c r="C31" s="287">
        <v>18072.167542918229</v>
      </c>
      <c r="D31" s="287">
        <v>4518.04</v>
      </c>
      <c r="E31" s="287">
        <v>4518.04</v>
      </c>
      <c r="F31" s="287">
        <v>4518.04</v>
      </c>
      <c r="G31" s="287">
        <v>4518.04</v>
      </c>
      <c r="H31" s="287">
        <f t="shared" si="0"/>
        <v>18072.16</v>
      </c>
      <c r="I31" s="153"/>
    </row>
    <row r="32" spans="2:9">
      <c r="B32" s="155" t="s">
        <v>480</v>
      </c>
      <c r="C32" s="287">
        <v>338172.39702888083</v>
      </c>
      <c r="D32" s="287">
        <v>84543.099257220209</v>
      </c>
      <c r="E32" s="287">
        <v>84543.099257220209</v>
      </c>
      <c r="F32" s="287">
        <v>84543.099257220209</v>
      </c>
      <c r="G32" s="287">
        <v>84543.099257220209</v>
      </c>
      <c r="H32" s="287">
        <f t="shared" si="0"/>
        <v>338172.39702888083</v>
      </c>
      <c r="I32" s="153"/>
    </row>
    <row r="33" spans="2:9">
      <c r="B33" s="155" t="s">
        <v>340</v>
      </c>
      <c r="C33" s="287">
        <v>242854.99856944373</v>
      </c>
      <c r="D33" s="287">
        <v>60713.749642360934</v>
      </c>
      <c r="E33" s="287">
        <v>60713.749642360934</v>
      </c>
      <c r="F33" s="287">
        <v>60713.749642360934</v>
      </c>
      <c r="G33" s="287">
        <v>60713.749642360934</v>
      </c>
      <c r="H33" s="287">
        <f t="shared" si="0"/>
        <v>242854.99856944373</v>
      </c>
      <c r="I33" s="153"/>
    </row>
    <row r="34" spans="2:9">
      <c r="B34" s="155" t="s">
        <v>417</v>
      </c>
      <c r="C34" s="287">
        <v>1719.4717876485226</v>
      </c>
      <c r="D34" s="287">
        <v>429.87</v>
      </c>
      <c r="E34" s="287">
        <v>429.87</v>
      </c>
      <c r="F34" s="287">
        <v>429.87</v>
      </c>
      <c r="G34" s="287">
        <v>429.87</v>
      </c>
      <c r="H34" s="287">
        <f t="shared" si="0"/>
        <v>1719.48</v>
      </c>
      <c r="I34" s="153"/>
    </row>
    <row r="35" spans="2:9">
      <c r="B35" s="155" t="s">
        <v>481</v>
      </c>
      <c r="C35" s="287">
        <v>14118.288717367073</v>
      </c>
      <c r="D35" s="287">
        <v>3529.5721793417683</v>
      </c>
      <c r="E35" s="287">
        <v>3529.5721793417683</v>
      </c>
      <c r="F35" s="287">
        <v>3583.74</v>
      </c>
      <c r="G35" s="287">
        <v>3529.5721793417683</v>
      </c>
      <c r="H35" s="287">
        <f t="shared" si="0"/>
        <v>14172.456538025304</v>
      </c>
      <c r="I35" s="153"/>
    </row>
    <row r="36" spans="2:9">
      <c r="B36" s="155" t="s">
        <v>482</v>
      </c>
      <c r="C36" s="287">
        <v>1803871.7349061721</v>
      </c>
      <c r="D36" s="287">
        <v>450967.93</v>
      </c>
      <c r="E36" s="287">
        <v>450967.93</v>
      </c>
      <c r="F36" s="287">
        <v>450967.93</v>
      </c>
      <c r="G36" s="287">
        <v>450967.93</v>
      </c>
      <c r="H36" s="287">
        <f t="shared" si="0"/>
        <v>1803871.72</v>
      </c>
      <c r="I36" s="153"/>
    </row>
    <row r="37" spans="2:9">
      <c r="B37" s="155" t="s">
        <v>484</v>
      </c>
      <c r="C37" s="287">
        <v>215.03696050611615</v>
      </c>
      <c r="D37" s="287">
        <v>0</v>
      </c>
      <c r="E37" s="287">
        <v>0</v>
      </c>
      <c r="F37" s="287">
        <v>0</v>
      </c>
      <c r="G37" s="287">
        <v>0</v>
      </c>
      <c r="H37" s="287">
        <f t="shared" si="0"/>
        <v>0</v>
      </c>
      <c r="I37" s="153"/>
    </row>
    <row r="38" spans="2:9">
      <c r="B38" s="155" t="s">
        <v>344</v>
      </c>
      <c r="C38" s="287">
        <v>34690.981835519255</v>
      </c>
      <c r="D38" s="287">
        <v>8672.75</v>
      </c>
      <c r="E38" s="287">
        <v>8672.75</v>
      </c>
      <c r="F38" s="287">
        <v>8672.75</v>
      </c>
      <c r="G38" s="287">
        <v>8672.75</v>
      </c>
      <c r="H38" s="287">
        <f t="shared" si="0"/>
        <v>34691</v>
      </c>
      <c r="I38" s="153"/>
    </row>
    <row r="39" spans="2:9">
      <c r="B39" s="155" t="s">
        <v>429</v>
      </c>
      <c r="C39" s="287">
        <v>7668.827694984403</v>
      </c>
      <c r="D39" s="287">
        <v>1917.21</v>
      </c>
      <c r="E39" s="287">
        <v>1917.21</v>
      </c>
      <c r="F39" s="287">
        <v>1917.21</v>
      </c>
      <c r="G39" s="287">
        <v>1917.21</v>
      </c>
      <c r="H39" s="287">
        <f t="shared" si="0"/>
        <v>7668.84</v>
      </c>
      <c r="I39" s="153"/>
    </row>
    <row r="40" spans="2:9">
      <c r="B40" s="155" t="s">
        <v>347</v>
      </c>
      <c r="C40" s="287">
        <v>257638.99557833935</v>
      </c>
      <c r="D40" s="287">
        <v>64409.75</v>
      </c>
      <c r="E40" s="287">
        <v>64409.75</v>
      </c>
      <c r="F40" s="287">
        <v>64409.75</v>
      </c>
      <c r="G40" s="287">
        <v>64409.75</v>
      </c>
      <c r="H40" s="287">
        <f t="shared" si="0"/>
        <v>257639</v>
      </c>
      <c r="I40" s="153"/>
    </row>
    <row r="41" spans="2:9">
      <c r="B41" s="155" t="s">
        <v>486</v>
      </c>
      <c r="C41" s="287">
        <v>5581.0742163541408</v>
      </c>
      <c r="D41" s="287">
        <v>1395.27</v>
      </c>
      <c r="E41" s="287">
        <v>4185.8100000000004</v>
      </c>
      <c r="F41" s="287">
        <v>0</v>
      </c>
      <c r="G41" s="287">
        <v>0</v>
      </c>
      <c r="H41" s="287">
        <f t="shared" si="0"/>
        <v>5581.08</v>
      </c>
      <c r="I41" s="153"/>
    </row>
    <row r="42" spans="2:9">
      <c r="B42" s="155" t="s">
        <v>349</v>
      </c>
      <c r="C42" s="287">
        <v>1314.9386550488941</v>
      </c>
      <c r="D42" s="287">
        <v>328.73</v>
      </c>
      <c r="E42" s="287">
        <v>328.73</v>
      </c>
      <c r="F42" s="287">
        <v>328.73</v>
      </c>
      <c r="G42" s="287">
        <v>328.73</v>
      </c>
      <c r="H42" s="287">
        <f t="shared" si="0"/>
        <v>1314.92</v>
      </c>
      <c r="I42" s="153"/>
    </row>
    <row r="43" spans="2:9">
      <c r="B43" s="155" t="s">
        <v>350</v>
      </c>
      <c r="C43" s="287">
        <v>1910.615752542848</v>
      </c>
      <c r="D43" s="287">
        <v>477.65</v>
      </c>
      <c r="E43" s="287">
        <v>1432.95</v>
      </c>
      <c r="F43" s="287">
        <v>0</v>
      </c>
      <c r="G43" s="287">
        <v>0</v>
      </c>
      <c r="H43" s="287">
        <f t="shared" si="0"/>
        <v>1910.6</v>
      </c>
      <c r="I43" s="153"/>
    </row>
    <row r="44" spans="2:9">
      <c r="B44" s="155" t="s">
        <v>352</v>
      </c>
      <c r="C44" s="287">
        <v>2127.3005058497774</v>
      </c>
      <c r="D44" s="287">
        <v>531.83000000000004</v>
      </c>
      <c r="E44" s="287">
        <v>531.83000000000004</v>
      </c>
      <c r="F44" s="287">
        <v>1063.6600000000001</v>
      </c>
      <c r="G44" s="287">
        <v>0</v>
      </c>
      <c r="H44" s="287">
        <f t="shared" si="0"/>
        <v>2127.3200000000002</v>
      </c>
      <c r="I44" s="153"/>
    </row>
    <row r="45" spans="2:9">
      <c r="B45" s="155" t="s">
        <v>487</v>
      </c>
      <c r="C45" s="287">
        <v>16019.841609505449</v>
      </c>
      <c r="D45" s="287">
        <v>0</v>
      </c>
      <c r="E45" s="287">
        <v>0</v>
      </c>
      <c r="F45" s="287">
        <v>0</v>
      </c>
      <c r="G45" s="287">
        <v>0</v>
      </c>
      <c r="H45" s="287">
        <f t="shared" si="0"/>
        <v>0</v>
      </c>
      <c r="I45" s="153"/>
    </row>
    <row r="46" spans="2:9">
      <c r="B46" s="155" t="s">
        <v>356</v>
      </c>
      <c r="C46" s="287">
        <v>14386.055047499211</v>
      </c>
      <c r="D46" s="287">
        <v>3596.51</v>
      </c>
      <c r="E46" s="287">
        <v>3596.51</v>
      </c>
      <c r="F46" s="287">
        <v>3596.51</v>
      </c>
      <c r="G46" s="287">
        <v>3596.51</v>
      </c>
      <c r="H46" s="287">
        <f t="shared" si="0"/>
        <v>14386.04</v>
      </c>
      <c r="I46" s="153"/>
    </row>
    <row r="47" spans="2:9">
      <c r="B47" s="155" t="s">
        <v>488</v>
      </c>
      <c r="C47" s="287">
        <v>261.99905532929097</v>
      </c>
      <c r="D47" s="287">
        <v>262</v>
      </c>
      <c r="E47" s="287">
        <v>0</v>
      </c>
      <c r="F47" s="287">
        <v>0</v>
      </c>
      <c r="G47" s="287">
        <v>0</v>
      </c>
      <c r="H47" s="287">
        <f t="shared" si="0"/>
        <v>262</v>
      </c>
      <c r="I47" s="153"/>
    </row>
    <row r="48" spans="2:9">
      <c r="B48" s="155" t="s">
        <v>489</v>
      </c>
      <c r="C48" s="287">
        <v>14394.294011503276</v>
      </c>
      <c r="D48" s="287">
        <v>3598.57</v>
      </c>
      <c r="E48" s="287">
        <v>3598.57</v>
      </c>
      <c r="F48" s="287">
        <v>3598.57</v>
      </c>
      <c r="G48" s="287">
        <v>3598.57</v>
      </c>
      <c r="H48" s="287">
        <f t="shared" si="0"/>
        <v>14394.28</v>
      </c>
      <c r="I48" s="153"/>
    </row>
    <row r="49" spans="2:9">
      <c r="B49" s="155" t="s">
        <v>360</v>
      </c>
      <c r="C49" s="287">
        <v>12432.596682135219</v>
      </c>
      <c r="D49" s="287">
        <v>3108.15</v>
      </c>
      <c r="E49" s="287">
        <v>3108.15</v>
      </c>
      <c r="F49" s="287">
        <v>3108.15</v>
      </c>
      <c r="G49" s="287">
        <v>3108.15</v>
      </c>
      <c r="H49" s="287">
        <f t="shared" si="0"/>
        <v>12432.6</v>
      </c>
      <c r="I49" s="153"/>
    </row>
    <row r="50" spans="2:9">
      <c r="B50" s="155" t="s">
        <v>362</v>
      </c>
      <c r="C50" s="287">
        <v>1648.616697213557</v>
      </c>
      <c r="D50" s="287">
        <v>412.15</v>
      </c>
      <c r="E50" s="287">
        <v>412.15</v>
      </c>
      <c r="F50" s="287">
        <v>412.15</v>
      </c>
      <c r="G50" s="287">
        <v>412.15</v>
      </c>
      <c r="H50" s="287">
        <f t="shared" si="0"/>
        <v>1648.6</v>
      </c>
      <c r="I50" s="153"/>
    </row>
    <row r="51" spans="2:9">
      <c r="B51" s="155" t="s">
        <v>491</v>
      </c>
      <c r="C51" s="287">
        <v>22716.471552010091</v>
      </c>
      <c r="D51" s="287">
        <v>5679.12</v>
      </c>
      <c r="E51" s="287">
        <v>5679.12</v>
      </c>
      <c r="F51" s="287">
        <v>0</v>
      </c>
      <c r="G51" s="287">
        <v>0</v>
      </c>
      <c r="H51" s="287">
        <f t="shared" si="0"/>
        <v>11358.24</v>
      </c>
      <c r="I51" s="153"/>
    </row>
    <row r="52" spans="2:9">
      <c r="B52" s="155" t="s">
        <v>493</v>
      </c>
      <c r="C52" s="287">
        <v>244052.94393563489</v>
      </c>
      <c r="D52" s="287">
        <v>61013.24</v>
      </c>
      <c r="E52" s="287">
        <v>61013.24</v>
      </c>
      <c r="F52" s="287">
        <v>61013.24</v>
      </c>
      <c r="G52" s="287">
        <v>61013.24</v>
      </c>
      <c r="H52" s="287">
        <f t="shared" si="0"/>
        <v>244052.96</v>
      </c>
      <c r="I52" s="153"/>
    </row>
    <row r="53" spans="2:9">
      <c r="B53" s="155" t="s">
        <v>495</v>
      </c>
      <c r="C53" s="287">
        <v>17577.82970267428</v>
      </c>
      <c r="D53" s="287">
        <v>17577.84</v>
      </c>
      <c r="E53" s="287">
        <v>0</v>
      </c>
      <c r="F53" s="287">
        <v>0</v>
      </c>
      <c r="G53" s="287">
        <v>0</v>
      </c>
      <c r="H53" s="287">
        <f t="shared" si="0"/>
        <v>17577.84</v>
      </c>
      <c r="I53" s="153"/>
    </row>
    <row r="54" spans="2:9">
      <c r="B54" s="155" t="s">
        <v>365</v>
      </c>
      <c r="C54" s="287">
        <v>293.30711854474083</v>
      </c>
      <c r="D54" s="287">
        <v>293.31</v>
      </c>
      <c r="E54" s="287">
        <v>0</v>
      </c>
      <c r="F54" s="287">
        <v>0</v>
      </c>
      <c r="G54" s="287">
        <v>0</v>
      </c>
      <c r="H54" s="287">
        <f t="shared" si="0"/>
        <v>293.31</v>
      </c>
      <c r="I54" s="153"/>
    </row>
    <row r="55" spans="2:9">
      <c r="B55" s="155" t="s">
        <v>418</v>
      </c>
      <c r="C55" s="287">
        <v>9452.5634018646379</v>
      </c>
      <c r="D55" s="287">
        <v>2363.14</v>
      </c>
      <c r="E55" s="287">
        <v>2363.14</v>
      </c>
      <c r="F55" s="287">
        <v>2363.14</v>
      </c>
      <c r="G55" s="287">
        <v>2363.14</v>
      </c>
      <c r="H55" s="287">
        <f t="shared" si="0"/>
        <v>9452.56</v>
      </c>
      <c r="I55" s="153"/>
    </row>
    <row r="56" spans="2:9">
      <c r="B56" s="155" t="s">
        <v>366</v>
      </c>
      <c r="C56" s="287">
        <v>3.2955856016263008</v>
      </c>
      <c r="D56" s="287">
        <v>0.82</v>
      </c>
      <c r="E56" s="287">
        <v>0.82</v>
      </c>
      <c r="F56" s="287">
        <v>0.82</v>
      </c>
      <c r="G56" s="287">
        <v>0.82</v>
      </c>
      <c r="H56" s="287">
        <f t="shared" si="0"/>
        <v>3.28</v>
      </c>
      <c r="I56" s="153"/>
    </row>
    <row r="57" spans="2:9">
      <c r="B57" s="155" t="s">
        <v>368</v>
      </c>
      <c r="C57" s="287">
        <v>3691.8797702218635</v>
      </c>
      <c r="D57" s="287">
        <v>922.97</v>
      </c>
      <c r="E57" s="287">
        <v>922.97</v>
      </c>
      <c r="F57" s="287">
        <v>922.97</v>
      </c>
      <c r="G57" s="287">
        <v>922.97</v>
      </c>
      <c r="H57" s="287">
        <f t="shared" si="0"/>
        <v>3691.88</v>
      </c>
      <c r="I57" s="153"/>
    </row>
    <row r="58" spans="2:9">
      <c r="B58" s="155" t="s">
        <v>369</v>
      </c>
      <c r="C58" s="287">
        <v>7375.5205764396615</v>
      </c>
      <c r="D58" s="287">
        <v>7375.52</v>
      </c>
      <c r="E58" s="287">
        <v>0</v>
      </c>
      <c r="F58" s="287">
        <v>0</v>
      </c>
      <c r="G58" s="287">
        <v>0</v>
      </c>
      <c r="H58" s="287">
        <f t="shared" si="0"/>
        <v>7375.52</v>
      </c>
      <c r="I58" s="153"/>
    </row>
    <row r="59" spans="2:9">
      <c r="B59" s="155" t="s">
        <v>496</v>
      </c>
      <c r="C59" s="287">
        <v>4.9433784024394516</v>
      </c>
      <c r="D59" s="287">
        <v>4.9400000000000004</v>
      </c>
      <c r="E59" s="287">
        <v>0</v>
      </c>
      <c r="F59" s="287">
        <v>0</v>
      </c>
      <c r="G59" s="287">
        <v>0</v>
      </c>
      <c r="H59" s="287">
        <f t="shared" si="0"/>
        <v>4.9400000000000004</v>
      </c>
      <c r="I59" s="153"/>
    </row>
    <row r="60" spans="2:9">
      <c r="B60" s="155" t="s">
        <v>372</v>
      </c>
      <c r="C60" s="287">
        <v>165.60317648172165</v>
      </c>
      <c r="D60" s="287">
        <v>41.4</v>
      </c>
      <c r="E60" s="287">
        <v>41.4</v>
      </c>
      <c r="F60" s="287">
        <v>41.4</v>
      </c>
      <c r="G60" s="287">
        <v>41.4</v>
      </c>
      <c r="H60" s="287">
        <f t="shared" si="0"/>
        <v>165.6</v>
      </c>
      <c r="I60" s="153"/>
    </row>
    <row r="61" spans="2:9">
      <c r="B61" s="155" t="s">
        <v>373</v>
      </c>
      <c r="C61" s="287">
        <v>943.36137846552867</v>
      </c>
      <c r="D61" s="287">
        <v>235.84</v>
      </c>
      <c r="E61" s="287">
        <v>235.84</v>
      </c>
      <c r="F61" s="287">
        <v>235.84</v>
      </c>
      <c r="G61" s="287">
        <v>0</v>
      </c>
      <c r="H61" s="287">
        <f t="shared" si="0"/>
        <v>707.52</v>
      </c>
      <c r="I61" s="153"/>
    </row>
    <row r="62" spans="2:9">
      <c r="B62" s="155" t="s">
        <v>497</v>
      </c>
      <c r="C62" s="287">
        <v>16051.973569121305</v>
      </c>
      <c r="D62" s="287">
        <v>4012.99</v>
      </c>
      <c r="E62" s="287">
        <v>4012.99</v>
      </c>
      <c r="F62" s="287">
        <v>4012.99</v>
      </c>
      <c r="G62" s="287">
        <v>4012.99</v>
      </c>
      <c r="H62" s="287">
        <f t="shared" si="0"/>
        <v>16051.96</v>
      </c>
      <c r="I62" s="153"/>
    </row>
    <row r="63" spans="2:9">
      <c r="B63" s="155" t="s">
        <v>498</v>
      </c>
      <c r="C63" s="287">
        <v>747087.83458227187</v>
      </c>
      <c r="D63" s="287">
        <v>186771.96</v>
      </c>
      <c r="E63" s="287">
        <v>186771.96</v>
      </c>
      <c r="F63" s="287">
        <v>186771.96</v>
      </c>
      <c r="G63" s="287">
        <v>186771.96</v>
      </c>
      <c r="H63" s="287">
        <f t="shared" si="0"/>
        <v>747087.84</v>
      </c>
      <c r="I63" s="153"/>
    </row>
    <row r="64" spans="2:9">
      <c r="B64" s="155" t="s">
        <v>499</v>
      </c>
      <c r="C64" s="287">
        <v>125209.18376258804</v>
      </c>
      <c r="D64" s="287">
        <v>31302.3</v>
      </c>
      <c r="E64" s="287">
        <v>31302.3</v>
      </c>
      <c r="F64" s="287">
        <v>31302.3</v>
      </c>
      <c r="G64" s="287">
        <v>31302.3</v>
      </c>
      <c r="H64" s="287">
        <f t="shared" si="0"/>
        <v>125209.2</v>
      </c>
      <c r="I64" s="153"/>
    </row>
    <row r="65" spans="2:9">
      <c r="B65" s="155" t="s">
        <v>431</v>
      </c>
      <c r="C65" s="287">
        <v>52.729369626020812</v>
      </c>
      <c r="D65" s="287">
        <v>13.18</v>
      </c>
      <c r="E65" s="287">
        <v>13.18</v>
      </c>
      <c r="F65" s="287">
        <v>13.18</v>
      </c>
      <c r="G65" s="287">
        <v>13.18</v>
      </c>
      <c r="H65" s="287">
        <f t="shared" si="0"/>
        <v>52.72</v>
      </c>
      <c r="I65" s="153"/>
    </row>
    <row r="66" spans="2:9">
      <c r="B66" s="155" t="s">
        <v>377</v>
      </c>
      <c r="C66" s="287">
        <v>46334.285766064975</v>
      </c>
      <c r="D66" s="287">
        <v>11583.57</v>
      </c>
      <c r="E66" s="287">
        <v>11583.57</v>
      </c>
      <c r="F66" s="287">
        <v>11583.57</v>
      </c>
      <c r="G66" s="287">
        <v>11583.57</v>
      </c>
      <c r="H66" s="287">
        <f t="shared" si="0"/>
        <v>46334.28</v>
      </c>
      <c r="I66" s="153"/>
    </row>
    <row r="67" spans="2:9">
      <c r="B67" s="155" t="s">
        <v>500</v>
      </c>
      <c r="C67" s="287">
        <v>52028.233789274818</v>
      </c>
      <c r="D67" s="287">
        <v>13007.06</v>
      </c>
      <c r="E67" s="287">
        <v>13007.06</v>
      </c>
      <c r="F67" s="287">
        <v>13007.06</v>
      </c>
      <c r="G67" s="287">
        <v>13007.06</v>
      </c>
      <c r="H67" s="287">
        <f t="shared" si="0"/>
        <v>52028.24</v>
      </c>
      <c r="I67" s="153"/>
    </row>
    <row r="68" spans="2:9">
      <c r="B68" s="155" t="s">
        <v>433</v>
      </c>
      <c r="C68" s="287">
        <v>73275.698059359987</v>
      </c>
      <c r="D68" s="287">
        <v>18318.919999999998</v>
      </c>
      <c r="E68" s="287">
        <v>18318.919999999998</v>
      </c>
      <c r="F68" s="287">
        <v>18318.919999999998</v>
      </c>
      <c r="G68" s="287">
        <v>18318.919999999998</v>
      </c>
      <c r="H68" s="287">
        <f t="shared" si="0"/>
        <v>73275.679999999993</v>
      </c>
      <c r="I68" s="153"/>
    </row>
    <row r="69" spans="2:9">
      <c r="B69" s="155" t="s">
        <v>501</v>
      </c>
      <c r="C69" s="287">
        <v>463.02977702849529</v>
      </c>
      <c r="D69" s="287">
        <v>115.76</v>
      </c>
      <c r="E69" s="287">
        <v>115.76</v>
      </c>
      <c r="F69" s="287">
        <v>115.76</v>
      </c>
      <c r="G69" s="287">
        <v>115.76</v>
      </c>
      <c r="H69" s="287">
        <f t="shared" si="0"/>
        <v>463.04</v>
      </c>
      <c r="I69" s="153"/>
    </row>
    <row r="70" spans="2:9">
      <c r="B70" s="155" t="s">
        <v>380</v>
      </c>
      <c r="C70" s="287">
        <v>111442.69880819459</v>
      </c>
      <c r="D70" s="287">
        <v>27860.67</v>
      </c>
      <c r="E70" s="287">
        <v>27860.67</v>
      </c>
      <c r="F70" s="287">
        <v>27860.67</v>
      </c>
      <c r="G70" s="287">
        <v>27860.67</v>
      </c>
      <c r="H70" s="287">
        <f t="shared" si="0"/>
        <v>111442.68</v>
      </c>
      <c r="I70" s="153"/>
    </row>
    <row r="71" spans="2:9">
      <c r="B71" s="155" t="s">
        <v>381</v>
      </c>
      <c r="C71" s="287">
        <v>71869.30690386596</v>
      </c>
      <c r="D71" s="287">
        <v>17967.330000000002</v>
      </c>
      <c r="E71" s="287">
        <v>17967.330000000002</v>
      </c>
      <c r="F71" s="287">
        <v>17967.330000000002</v>
      </c>
      <c r="G71" s="287">
        <v>17967.330000000002</v>
      </c>
      <c r="H71" s="287">
        <f t="shared" si="0"/>
        <v>71869.320000000007</v>
      </c>
      <c r="I71" s="153"/>
    </row>
    <row r="72" spans="2:9">
      <c r="B72" s="155" t="s">
        <v>382</v>
      </c>
      <c r="C72" s="287">
        <v>6181.694692250534</v>
      </c>
      <c r="D72" s="287">
        <v>1545.42</v>
      </c>
      <c r="E72" s="287">
        <v>1545.42</v>
      </c>
      <c r="F72" s="287">
        <v>1545.42</v>
      </c>
      <c r="G72" s="287">
        <v>1545.42</v>
      </c>
      <c r="H72" s="287">
        <f t="shared" si="0"/>
        <v>6181.68</v>
      </c>
      <c r="I72" s="153"/>
    </row>
    <row r="73" spans="2:9">
      <c r="B73" s="155" t="s">
        <v>383</v>
      </c>
      <c r="C73" s="287">
        <v>7602.9159829518767</v>
      </c>
      <c r="D73" s="287">
        <v>1900.73</v>
      </c>
      <c r="E73" s="287">
        <v>1900.73</v>
      </c>
      <c r="F73" s="287">
        <v>1900.73</v>
      </c>
      <c r="G73" s="287">
        <v>1900.73</v>
      </c>
      <c r="H73" s="287">
        <f t="shared" si="0"/>
        <v>7602.92</v>
      </c>
      <c r="I73" s="153"/>
    </row>
    <row r="74" spans="2:9">
      <c r="B74" s="155" t="s">
        <v>503</v>
      </c>
      <c r="C74" s="287">
        <v>52029.057685675223</v>
      </c>
      <c r="D74" s="287">
        <v>13007.26</v>
      </c>
      <c r="E74" s="287">
        <v>13007.26</v>
      </c>
      <c r="F74" s="287">
        <v>13007.26</v>
      </c>
      <c r="G74" s="287">
        <v>13007.26</v>
      </c>
      <c r="H74" s="287">
        <f t="shared" ref="H74:H100" si="1">SUM(D74:G74)</f>
        <v>52029.04</v>
      </c>
      <c r="I74" s="153"/>
    </row>
    <row r="75" spans="2:9">
      <c r="B75" s="155" t="s">
        <v>384</v>
      </c>
      <c r="C75" s="287">
        <v>11008.079805832251</v>
      </c>
      <c r="D75" s="287">
        <v>2752.02</v>
      </c>
      <c r="E75" s="287">
        <v>2752.02</v>
      </c>
      <c r="F75" s="287">
        <v>2752.02</v>
      </c>
      <c r="G75" s="287">
        <v>2752.02</v>
      </c>
      <c r="H75" s="287">
        <f t="shared" si="1"/>
        <v>11008.08</v>
      </c>
      <c r="I75" s="153"/>
    </row>
    <row r="76" spans="2:9">
      <c r="B76" s="155" t="s">
        <v>385</v>
      </c>
      <c r="C76" s="287">
        <v>12537.231524986857</v>
      </c>
      <c r="D76" s="287">
        <v>3134.31</v>
      </c>
      <c r="E76" s="287">
        <v>3134.31</v>
      </c>
      <c r="F76" s="287">
        <v>3134.31</v>
      </c>
      <c r="G76" s="287">
        <v>3134.31</v>
      </c>
      <c r="H76" s="287">
        <f t="shared" si="1"/>
        <v>12537.24</v>
      </c>
      <c r="I76" s="153"/>
    </row>
    <row r="77" spans="2:9">
      <c r="B77" s="155" t="s">
        <v>504</v>
      </c>
      <c r="C77" s="287">
        <v>6061.4058177911738</v>
      </c>
      <c r="D77" s="287">
        <v>1515.35</v>
      </c>
      <c r="E77" s="287">
        <v>0</v>
      </c>
      <c r="F77" s="287">
        <v>0</v>
      </c>
      <c r="G77" s="287">
        <v>0</v>
      </c>
      <c r="H77" s="287">
        <f t="shared" si="1"/>
        <v>1515.35</v>
      </c>
      <c r="I77" s="153"/>
    </row>
    <row r="78" spans="2:9">
      <c r="B78" s="155" t="s">
        <v>389</v>
      </c>
      <c r="C78" s="287">
        <v>1408190.5452325118</v>
      </c>
      <c r="D78" s="287">
        <v>352047.64</v>
      </c>
      <c r="E78" s="287">
        <v>352047.64</v>
      </c>
      <c r="F78" s="287">
        <v>352047.64</v>
      </c>
      <c r="G78" s="287">
        <v>352047.64</v>
      </c>
      <c r="H78" s="287">
        <f t="shared" si="1"/>
        <v>1408190.56</v>
      </c>
      <c r="I78" s="153"/>
    </row>
    <row r="79" spans="2:9">
      <c r="B79" s="155" t="s">
        <v>390</v>
      </c>
      <c r="C79" s="287">
        <v>51284.255339707684</v>
      </c>
      <c r="D79" s="287">
        <v>12821.06</v>
      </c>
      <c r="E79" s="287">
        <v>12821.06</v>
      </c>
      <c r="F79" s="287">
        <v>12821.06</v>
      </c>
      <c r="G79" s="287">
        <v>12821.06</v>
      </c>
      <c r="H79" s="287">
        <f t="shared" si="1"/>
        <v>51284.24</v>
      </c>
      <c r="I79" s="153"/>
    </row>
    <row r="80" spans="2:9">
      <c r="B80" s="155" t="s">
        <v>505</v>
      </c>
      <c r="C80" s="287">
        <v>75178.898744299178</v>
      </c>
      <c r="D80" s="287">
        <v>18794.72</v>
      </c>
      <c r="E80" s="287">
        <v>18794.72</v>
      </c>
      <c r="F80" s="287">
        <v>18794.72</v>
      </c>
      <c r="G80" s="287">
        <v>18794.72</v>
      </c>
      <c r="H80" s="287">
        <f t="shared" si="1"/>
        <v>75178.880000000005</v>
      </c>
      <c r="I80" s="153"/>
    </row>
    <row r="81" spans="2:9">
      <c r="B81" s="155" t="s">
        <v>393</v>
      </c>
      <c r="C81" s="287">
        <v>6.5911712032526015</v>
      </c>
      <c r="D81" s="287">
        <v>1.65</v>
      </c>
      <c r="E81" s="287">
        <v>3.3</v>
      </c>
      <c r="F81" s="287">
        <v>0</v>
      </c>
      <c r="G81" s="287">
        <v>1.65</v>
      </c>
      <c r="H81" s="287">
        <f t="shared" si="1"/>
        <v>6.6</v>
      </c>
      <c r="I81" s="153"/>
    </row>
    <row r="82" spans="2:9">
      <c r="B82" s="155" t="s">
        <v>437</v>
      </c>
      <c r="C82" s="287">
        <v>21636.343371077073</v>
      </c>
      <c r="D82" s="287">
        <v>5409.09</v>
      </c>
      <c r="E82" s="287">
        <v>5409.09</v>
      </c>
      <c r="F82" s="287">
        <v>5409.09</v>
      </c>
      <c r="G82" s="287">
        <v>5409.09</v>
      </c>
      <c r="H82" s="287">
        <f t="shared" si="1"/>
        <v>21636.36</v>
      </c>
      <c r="I82" s="153"/>
    </row>
    <row r="83" spans="2:9">
      <c r="B83" s="155" t="s">
        <v>394</v>
      </c>
      <c r="C83" s="287">
        <v>111207.88833407871</v>
      </c>
      <c r="D83" s="287">
        <v>27801.97</v>
      </c>
      <c r="E83" s="287">
        <v>27801.97</v>
      </c>
      <c r="F83" s="287">
        <v>27801.97</v>
      </c>
      <c r="G83" s="287">
        <v>27801.97</v>
      </c>
      <c r="H83" s="287">
        <f t="shared" si="1"/>
        <v>111207.88</v>
      </c>
      <c r="I83" s="153"/>
    </row>
    <row r="84" spans="2:9">
      <c r="B84" s="155" t="s">
        <v>507</v>
      </c>
      <c r="C84" s="287">
        <v>8498.491370193824</v>
      </c>
      <c r="D84" s="287">
        <v>2124.62</v>
      </c>
      <c r="E84" s="287">
        <v>2124.62</v>
      </c>
      <c r="F84" s="287">
        <v>2124.62</v>
      </c>
      <c r="G84" s="287">
        <v>2124.62</v>
      </c>
      <c r="H84" s="287">
        <f t="shared" si="1"/>
        <v>8498.48</v>
      </c>
      <c r="I84" s="153"/>
    </row>
    <row r="85" spans="2:9">
      <c r="B85" s="155" t="s">
        <v>398</v>
      </c>
      <c r="C85" s="287">
        <v>3041.8255103010761</v>
      </c>
      <c r="D85" s="287">
        <v>760.46</v>
      </c>
      <c r="E85" s="287">
        <v>760.46</v>
      </c>
      <c r="F85" s="287">
        <v>760.46</v>
      </c>
      <c r="G85" s="287">
        <v>760.46</v>
      </c>
      <c r="H85" s="287">
        <f t="shared" si="1"/>
        <v>3041.84</v>
      </c>
      <c r="I85" s="153"/>
    </row>
    <row r="86" spans="2:9">
      <c r="B86" s="155" t="s">
        <v>509</v>
      </c>
      <c r="C86" s="287">
        <v>944195.1616227401</v>
      </c>
      <c r="D86" s="287">
        <v>236048.79</v>
      </c>
      <c r="E86" s="287">
        <v>236048.79</v>
      </c>
      <c r="F86" s="287">
        <v>236048.79</v>
      </c>
      <c r="G86" s="287">
        <v>236048.79</v>
      </c>
      <c r="H86" s="287">
        <f t="shared" si="1"/>
        <v>944195.16</v>
      </c>
      <c r="I86" s="153"/>
    </row>
    <row r="87" spans="2:9">
      <c r="B87" s="155" t="s">
        <v>400</v>
      </c>
      <c r="C87" s="287">
        <v>801413.09153588023</v>
      </c>
      <c r="D87" s="287">
        <v>200353.27</v>
      </c>
      <c r="E87" s="287">
        <v>200353.27</v>
      </c>
      <c r="F87" s="287">
        <v>200353.27</v>
      </c>
      <c r="G87" s="287">
        <v>200353.27</v>
      </c>
      <c r="H87" s="287">
        <f t="shared" si="1"/>
        <v>801413.08</v>
      </c>
      <c r="I87" s="153"/>
    </row>
    <row r="88" spans="2:9">
      <c r="B88" s="155" t="s">
        <v>401</v>
      </c>
      <c r="C88" s="287">
        <v>330.38245656303667</v>
      </c>
      <c r="D88" s="287">
        <v>330.4</v>
      </c>
      <c r="E88" s="287">
        <v>0</v>
      </c>
      <c r="F88" s="287">
        <v>0</v>
      </c>
      <c r="G88" s="287">
        <v>0</v>
      </c>
      <c r="H88" s="287">
        <f t="shared" si="1"/>
        <v>330.4</v>
      </c>
      <c r="I88" s="153"/>
    </row>
    <row r="89" spans="2:9">
      <c r="B89" s="155" t="s">
        <v>402</v>
      </c>
      <c r="C89" s="287">
        <v>161.48369447968875</v>
      </c>
      <c r="D89" s="287">
        <v>40.369999999999997</v>
      </c>
      <c r="E89" s="287">
        <v>40.369999999999997</v>
      </c>
      <c r="F89" s="287">
        <v>40.369999999999997</v>
      </c>
      <c r="G89" s="287">
        <v>40.369999999999997</v>
      </c>
      <c r="H89" s="287">
        <f t="shared" si="1"/>
        <v>161.47999999999999</v>
      </c>
      <c r="I89" s="153"/>
    </row>
    <row r="90" spans="2:9">
      <c r="B90" s="155" t="s">
        <v>403</v>
      </c>
      <c r="C90" s="287">
        <v>5.7672748028460266</v>
      </c>
      <c r="D90" s="287">
        <v>5.77</v>
      </c>
      <c r="E90" s="287">
        <v>0</v>
      </c>
      <c r="F90" s="287">
        <v>0</v>
      </c>
      <c r="G90" s="287">
        <v>0</v>
      </c>
      <c r="H90" s="287">
        <f t="shared" si="1"/>
        <v>5.77</v>
      </c>
      <c r="I90" s="153"/>
    </row>
    <row r="91" spans="2:9">
      <c r="B91" s="155" t="s">
        <v>510</v>
      </c>
      <c r="C91" s="287">
        <v>12389.754069314078</v>
      </c>
      <c r="D91" s="287">
        <v>3097.44</v>
      </c>
      <c r="E91" s="287">
        <v>3097.44</v>
      </c>
      <c r="F91" s="287">
        <v>6194.88</v>
      </c>
      <c r="G91" s="287">
        <v>0</v>
      </c>
      <c r="H91" s="287">
        <f t="shared" si="1"/>
        <v>12389.76</v>
      </c>
      <c r="I91" s="153"/>
    </row>
    <row r="92" spans="2:9">
      <c r="B92" s="155" t="s">
        <v>511</v>
      </c>
      <c r="C92" s="287">
        <v>216.684753306929</v>
      </c>
      <c r="D92" s="287">
        <v>54.171188326732299</v>
      </c>
      <c r="E92" s="287">
        <v>54.17118832673232</v>
      </c>
      <c r="F92" s="287">
        <v>54.17118832673232</v>
      </c>
      <c r="G92" s="287">
        <v>54.17118832673232</v>
      </c>
      <c r="H92" s="287">
        <f t="shared" si="1"/>
        <v>216.68475330692922</v>
      </c>
      <c r="I92" s="153"/>
    </row>
    <row r="93" spans="2:9">
      <c r="B93" s="155" t="s">
        <v>512</v>
      </c>
      <c r="C93" s="287">
        <v>5745.8534964354558</v>
      </c>
      <c r="D93" s="287">
        <v>1436.46</v>
      </c>
      <c r="E93" s="287">
        <v>0</v>
      </c>
      <c r="F93" s="287">
        <v>0</v>
      </c>
      <c r="G93" s="287">
        <v>0</v>
      </c>
      <c r="H93" s="287">
        <f t="shared" si="1"/>
        <v>1436.46</v>
      </c>
      <c r="I93" s="153"/>
    </row>
    <row r="94" spans="2:9">
      <c r="B94" s="155" t="s">
        <v>513</v>
      </c>
      <c r="C94" s="287">
        <v>253526.1047475097</v>
      </c>
      <c r="D94" s="287">
        <v>63381.53</v>
      </c>
      <c r="E94" s="287">
        <v>63381.53</v>
      </c>
      <c r="F94" s="287">
        <v>63381.53</v>
      </c>
      <c r="G94" s="287">
        <v>63381.53</v>
      </c>
      <c r="H94" s="287">
        <f t="shared" si="1"/>
        <v>253526.12</v>
      </c>
      <c r="I94" s="153"/>
    </row>
    <row r="95" spans="2:9">
      <c r="B95" s="155" t="s">
        <v>407</v>
      </c>
      <c r="C95" s="287">
        <v>4.1194820020328757</v>
      </c>
      <c r="D95" s="287">
        <v>1.03</v>
      </c>
      <c r="E95" s="287">
        <v>1.03</v>
      </c>
      <c r="F95" s="287">
        <v>1.03</v>
      </c>
      <c r="G95" s="287">
        <v>1.03</v>
      </c>
      <c r="H95" s="287">
        <f t="shared" si="1"/>
        <v>4.12</v>
      </c>
      <c r="I95" s="153"/>
    </row>
    <row r="96" spans="2:9" ht="14.5" customHeight="1">
      <c r="B96" s="155" t="s">
        <v>410</v>
      </c>
      <c r="C96" s="287">
        <v>673.94725553257865</v>
      </c>
      <c r="D96" s="287">
        <v>168.49</v>
      </c>
      <c r="E96" s="287">
        <v>168.49</v>
      </c>
      <c r="F96" s="287">
        <v>168.49</v>
      </c>
      <c r="G96" s="287">
        <v>168.49</v>
      </c>
      <c r="H96" s="287">
        <f t="shared" si="1"/>
        <v>673.96</v>
      </c>
    </row>
    <row r="97" spans="2:8">
      <c r="B97" s="155" t="s">
        <v>515</v>
      </c>
      <c r="C97" s="287">
        <v>87064.428216564425</v>
      </c>
      <c r="D97" s="287">
        <v>21766.11</v>
      </c>
      <c r="E97" s="287">
        <v>21766.11</v>
      </c>
      <c r="F97" s="287">
        <v>21766.11</v>
      </c>
      <c r="G97" s="287">
        <v>21766.11</v>
      </c>
      <c r="H97" s="287">
        <f t="shared" si="1"/>
        <v>87064.44</v>
      </c>
    </row>
    <row r="98" spans="2:8">
      <c r="B98" s="155" t="s">
        <v>412</v>
      </c>
      <c r="C98" s="287">
        <v>6958.6289978339346</v>
      </c>
      <c r="D98" s="287">
        <v>1739.66</v>
      </c>
      <c r="E98" s="287">
        <v>1739.66</v>
      </c>
      <c r="F98" s="287">
        <v>1739.66</v>
      </c>
      <c r="G98" s="287">
        <v>1739.66</v>
      </c>
      <c r="H98" s="287">
        <f t="shared" si="1"/>
        <v>6958.64</v>
      </c>
    </row>
    <row r="99" spans="2:8">
      <c r="B99" s="155" t="s">
        <v>516</v>
      </c>
      <c r="C99" s="287">
        <v>52.729369626020812</v>
      </c>
      <c r="D99" s="287">
        <v>52.73</v>
      </c>
      <c r="E99" s="287">
        <v>0</v>
      </c>
      <c r="F99" s="287">
        <v>0</v>
      </c>
      <c r="G99" s="287">
        <v>0</v>
      </c>
      <c r="H99" s="287">
        <f t="shared" si="1"/>
        <v>52.73</v>
      </c>
    </row>
    <row r="100" spans="2:8">
      <c r="B100" s="155" t="s">
        <v>419</v>
      </c>
      <c r="C100" s="287">
        <v>862.61953122568434</v>
      </c>
      <c r="D100" s="287">
        <v>1483</v>
      </c>
      <c r="E100" s="287">
        <v>0</v>
      </c>
      <c r="F100" s="287">
        <v>0</v>
      </c>
      <c r="G100" s="287">
        <v>0</v>
      </c>
      <c r="H100" s="287">
        <f t="shared" si="1"/>
        <v>1483</v>
      </c>
    </row>
    <row r="101" spans="2:8">
      <c r="B101" s="36" t="s">
        <v>517</v>
      </c>
      <c r="C101" s="303">
        <f t="shared" ref="C101:H101" si="2">SUM(C10:C100)</f>
        <v>9402635.2799999975</v>
      </c>
      <c r="D101" s="303">
        <f t="shared" si="2"/>
        <v>2374565.4422672493</v>
      </c>
      <c r="E101" s="303">
        <f t="shared" si="2"/>
        <v>2343514.1822672496</v>
      </c>
      <c r="F101" s="303">
        <f t="shared" si="2"/>
        <v>2335642.0700879074</v>
      </c>
      <c r="G101" s="303">
        <f t="shared" si="2"/>
        <v>2328094.5122672492</v>
      </c>
      <c r="H101" s="303">
        <f t="shared" si="2"/>
        <v>9381816.2068896554</v>
      </c>
    </row>
    <row r="103" spans="2:8">
      <c r="B103" s="278" t="s">
        <v>704</v>
      </c>
      <c r="C103" s="277"/>
      <c r="D103" s="277"/>
      <c r="E103" s="277"/>
      <c r="F103" s="277"/>
      <c r="G103" s="277"/>
      <c r="H103" s="277"/>
    </row>
    <row r="104" spans="2:8">
      <c r="B104" s="271" t="s">
        <v>705</v>
      </c>
      <c r="C104" s="154"/>
      <c r="D104" s="154"/>
      <c r="E104" s="154"/>
      <c r="F104" s="154"/>
      <c r="G104" s="154"/>
      <c r="H104" s="154"/>
    </row>
    <row r="106" spans="2:8">
      <c r="B106" s="115" t="s">
        <v>75</v>
      </c>
    </row>
  </sheetData>
  <hyperlinks>
    <hyperlink ref="B106" location="Introduction!A1" display="Return to information tab" xr:uid="{0CD18BA3-0C5E-4700-B6C4-2D89C8A37F1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0DB81-5482-4221-A36A-6458693B3210}">
  <sheetPr>
    <tabColor rgb="FF9E712A"/>
    <pageSetUpPr autoPageBreaks="0"/>
  </sheetPr>
  <dimension ref="B5:I121"/>
  <sheetViews>
    <sheetView showGridLines="0" workbookViewId="0">
      <selection activeCell="B6" sqref="B6"/>
    </sheetView>
  </sheetViews>
  <sheetFormatPr defaultColWidth="8.7265625" defaultRowHeight="14.5"/>
  <cols>
    <col min="1" max="1" width="2.453125" customWidth="1"/>
    <col min="2" max="2" width="55.54296875" customWidth="1"/>
    <col min="3" max="3" width="23.1796875" customWidth="1"/>
    <col min="4" max="4" width="27.1796875" customWidth="1"/>
    <col min="5" max="5" width="26.81640625" customWidth="1"/>
    <col min="6" max="6" width="25.54296875" customWidth="1"/>
    <col min="7" max="7" width="28.1796875" customWidth="1"/>
    <col min="8" max="8" width="22.81640625" customWidth="1"/>
    <col min="12" max="12" width="20.453125" customWidth="1"/>
  </cols>
  <sheetData>
    <row r="5" spans="2:9" ht="17.5">
      <c r="B5" s="11" t="s">
        <v>463</v>
      </c>
    </row>
    <row r="7" spans="2:9" ht="15">
      <c r="B7" s="4" t="s">
        <v>572</v>
      </c>
    </row>
    <row r="9" spans="2:9" s="86" customFormat="1" ht="27">
      <c r="B9" s="55" t="s">
        <v>420</v>
      </c>
      <c r="C9" s="38" t="s">
        <v>464</v>
      </c>
      <c r="D9" s="38" t="s">
        <v>519</v>
      </c>
      <c r="E9" s="38" t="s">
        <v>520</v>
      </c>
      <c r="F9" s="38" t="s">
        <v>521</v>
      </c>
      <c r="G9" s="38" t="s">
        <v>522</v>
      </c>
      <c r="H9" s="38" t="s">
        <v>523</v>
      </c>
      <c r="I9" s="179"/>
    </row>
    <row r="10" spans="2:9">
      <c r="B10" s="65" t="s">
        <v>317</v>
      </c>
      <c r="C10" s="160">
        <v>9721.51</v>
      </c>
      <c r="D10" s="160">
        <v>2435.6799999999998</v>
      </c>
      <c r="E10" s="160">
        <v>2435.6799999999998</v>
      </c>
      <c r="F10" s="160">
        <v>2435.6799999999998</v>
      </c>
      <c r="G10" s="160">
        <v>2435.6799999999998</v>
      </c>
      <c r="H10" s="160">
        <f>SUM(D10:G10)</f>
        <v>9742.7199999999993</v>
      </c>
      <c r="I10" s="179"/>
    </row>
    <row r="11" spans="2:9">
      <c r="B11" s="65" t="s">
        <v>524</v>
      </c>
      <c r="C11" s="160">
        <v>2.16</v>
      </c>
      <c r="D11" s="160">
        <v>2.16</v>
      </c>
      <c r="E11" s="160">
        <v>0</v>
      </c>
      <c r="F11" s="160">
        <v>0</v>
      </c>
      <c r="G11" s="160">
        <v>0</v>
      </c>
      <c r="H11" s="160">
        <f t="shared" ref="H11:H74" si="0">SUM(D11:G11)</f>
        <v>2.16</v>
      </c>
      <c r="I11" s="179"/>
    </row>
    <row r="12" spans="2:9">
      <c r="B12" s="65" t="s">
        <v>470</v>
      </c>
      <c r="C12" s="160">
        <v>12037.54</v>
      </c>
      <c r="D12" s="160">
        <v>3015.95</v>
      </c>
      <c r="E12" s="160">
        <v>0</v>
      </c>
      <c r="F12" s="160">
        <v>0</v>
      </c>
      <c r="G12" s="160">
        <v>0</v>
      </c>
      <c r="H12" s="160">
        <f t="shared" si="0"/>
        <v>3015.95</v>
      </c>
      <c r="I12" s="179"/>
    </row>
    <row r="13" spans="2:9">
      <c r="B13" s="65" t="s">
        <v>319</v>
      </c>
      <c r="C13" s="160">
        <v>174817.75</v>
      </c>
      <c r="D13" s="160">
        <v>43799.72</v>
      </c>
      <c r="E13" s="160">
        <v>0</v>
      </c>
      <c r="F13" s="160">
        <v>0</v>
      </c>
      <c r="G13" s="160">
        <v>0</v>
      </c>
      <c r="H13" s="160">
        <f t="shared" si="0"/>
        <v>43799.72</v>
      </c>
      <c r="I13" s="179"/>
    </row>
    <row r="14" spans="2:9">
      <c r="B14" s="65" t="s">
        <v>320</v>
      </c>
      <c r="C14" s="160">
        <v>90562.54</v>
      </c>
      <c r="D14" s="160">
        <v>22690</v>
      </c>
      <c r="E14" s="160">
        <v>22690</v>
      </c>
      <c r="F14" s="160">
        <v>22690</v>
      </c>
      <c r="G14" s="160">
        <v>22690</v>
      </c>
      <c r="H14" s="160">
        <f t="shared" si="0"/>
        <v>90760</v>
      </c>
      <c r="I14" s="179"/>
    </row>
    <row r="15" spans="2:9">
      <c r="B15" s="65" t="s">
        <v>321</v>
      </c>
      <c r="C15" s="160">
        <v>50544.39</v>
      </c>
      <c r="D15" s="160">
        <v>12663.65</v>
      </c>
      <c r="E15" s="160">
        <v>12663.65</v>
      </c>
      <c r="F15" s="160">
        <v>12663.65</v>
      </c>
      <c r="G15" s="160">
        <v>12663.65</v>
      </c>
      <c r="H15" s="160">
        <f t="shared" si="0"/>
        <v>50654.6</v>
      </c>
      <c r="I15" s="179"/>
    </row>
    <row r="16" spans="2:9">
      <c r="B16" s="65" t="s">
        <v>525</v>
      </c>
      <c r="C16" s="160">
        <v>398.05</v>
      </c>
      <c r="D16" s="160">
        <v>398.92</v>
      </c>
      <c r="E16" s="160">
        <v>0</v>
      </c>
      <c r="F16" s="160">
        <v>0</v>
      </c>
      <c r="G16" s="160">
        <v>0</v>
      </c>
      <c r="H16" s="160">
        <f t="shared" si="0"/>
        <v>398.92</v>
      </c>
      <c r="I16" s="179"/>
    </row>
    <row r="17" spans="2:9">
      <c r="B17" s="65" t="s">
        <v>526</v>
      </c>
      <c r="C17" s="160">
        <v>46327.37</v>
      </c>
      <c r="D17" s="160">
        <v>46428.37</v>
      </c>
      <c r="E17" s="160">
        <v>0</v>
      </c>
      <c r="F17" s="160">
        <v>0</v>
      </c>
      <c r="G17" s="160">
        <v>0</v>
      </c>
      <c r="H17" s="160">
        <f t="shared" si="0"/>
        <v>46428.37</v>
      </c>
      <c r="I17" s="179"/>
    </row>
    <row r="18" spans="2:9">
      <c r="B18" s="65" t="s">
        <v>324</v>
      </c>
      <c r="C18" s="160">
        <v>3370537.34</v>
      </c>
      <c r="D18" s="160">
        <v>844471.52</v>
      </c>
      <c r="E18" s="160">
        <v>844471.52</v>
      </c>
      <c r="F18" s="160">
        <v>844471.52</v>
      </c>
      <c r="G18" s="160">
        <v>844471.52</v>
      </c>
      <c r="H18" s="160">
        <f t="shared" si="0"/>
        <v>3377886.08</v>
      </c>
      <c r="I18" s="179"/>
    </row>
    <row r="19" spans="2:9">
      <c r="B19" s="65" t="s">
        <v>325</v>
      </c>
      <c r="C19" s="160">
        <v>87047.5</v>
      </c>
      <c r="D19" s="160">
        <v>21809.32</v>
      </c>
      <c r="E19" s="160">
        <v>21809.32</v>
      </c>
      <c r="F19" s="160">
        <v>21809.32</v>
      </c>
      <c r="G19" s="160">
        <v>21809.32</v>
      </c>
      <c r="H19" s="160">
        <f t="shared" si="0"/>
        <v>87237.28</v>
      </c>
      <c r="I19" s="179"/>
    </row>
    <row r="20" spans="2:9">
      <c r="B20" s="65" t="s">
        <v>475</v>
      </c>
      <c r="C20" s="160">
        <v>13899.69</v>
      </c>
      <c r="D20" s="160">
        <v>13930</v>
      </c>
      <c r="E20" s="160">
        <v>0</v>
      </c>
      <c r="F20" s="160">
        <v>0</v>
      </c>
      <c r="G20" s="160">
        <v>0</v>
      </c>
      <c r="H20" s="160">
        <f t="shared" si="0"/>
        <v>13930</v>
      </c>
      <c r="I20" s="179"/>
    </row>
    <row r="21" spans="2:9">
      <c r="B21" s="65" t="s">
        <v>326</v>
      </c>
      <c r="C21" s="160">
        <v>150259.94</v>
      </c>
      <c r="D21" s="160">
        <v>37646.89</v>
      </c>
      <c r="E21" s="160">
        <v>37646.89</v>
      </c>
      <c r="F21" s="160">
        <v>37646.89</v>
      </c>
      <c r="G21" s="160">
        <v>37646.89</v>
      </c>
      <c r="H21" s="160">
        <f t="shared" si="0"/>
        <v>150587.56</v>
      </c>
      <c r="I21" s="179"/>
    </row>
    <row r="22" spans="2:9">
      <c r="B22" s="65" t="s">
        <v>328</v>
      </c>
      <c r="C22" s="160">
        <v>753918.31</v>
      </c>
      <c r="D22" s="160">
        <v>188890.52</v>
      </c>
      <c r="E22" s="160">
        <v>188890.52</v>
      </c>
      <c r="F22" s="160">
        <v>188890.52</v>
      </c>
      <c r="G22" s="160">
        <v>188890.52</v>
      </c>
      <c r="H22" s="160">
        <f t="shared" si="0"/>
        <v>755562.08</v>
      </c>
      <c r="I22" s="179"/>
    </row>
    <row r="23" spans="2:9">
      <c r="B23" s="65" t="s">
        <v>329</v>
      </c>
      <c r="C23" s="160">
        <v>44702.8</v>
      </c>
      <c r="D23" s="160">
        <v>11200.07</v>
      </c>
      <c r="E23" s="160">
        <v>11200.07</v>
      </c>
      <c r="F23" s="160">
        <v>11200.07</v>
      </c>
      <c r="G23" s="160">
        <v>11200.07</v>
      </c>
      <c r="H23" s="160">
        <f t="shared" si="0"/>
        <v>44800.28</v>
      </c>
      <c r="I23" s="179"/>
    </row>
    <row r="24" spans="2:9">
      <c r="B24" s="65" t="s">
        <v>331</v>
      </c>
      <c r="C24" s="160">
        <v>1702.5</v>
      </c>
      <c r="D24" s="160">
        <v>426.55</v>
      </c>
      <c r="E24" s="160">
        <v>0</v>
      </c>
      <c r="F24" s="160">
        <v>0</v>
      </c>
      <c r="G24" s="160">
        <v>0</v>
      </c>
      <c r="H24" s="160">
        <f t="shared" si="0"/>
        <v>426.55</v>
      </c>
      <c r="I24" s="179"/>
    </row>
    <row r="25" spans="2:9">
      <c r="B25" s="65" t="s">
        <v>476</v>
      </c>
      <c r="C25" s="160">
        <v>47302.27</v>
      </c>
      <c r="D25" s="160">
        <v>11851.35</v>
      </c>
      <c r="E25" s="160">
        <v>11851.35</v>
      </c>
      <c r="F25" s="160">
        <v>11851.35</v>
      </c>
      <c r="G25" s="160">
        <v>11851.35</v>
      </c>
      <c r="H25" s="160">
        <f t="shared" si="0"/>
        <v>47405.4</v>
      </c>
      <c r="I25" s="179"/>
    </row>
    <row r="26" spans="2:9">
      <c r="B26" s="65" t="s">
        <v>333</v>
      </c>
      <c r="C26" s="160">
        <v>51177.33</v>
      </c>
      <c r="D26" s="160">
        <v>12822.23</v>
      </c>
      <c r="E26" s="160">
        <v>12822.23</v>
      </c>
      <c r="F26" s="160">
        <v>25644.46</v>
      </c>
      <c r="G26" s="160">
        <v>0</v>
      </c>
      <c r="H26" s="160">
        <f t="shared" si="0"/>
        <v>51288.92</v>
      </c>
      <c r="I26" s="179"/>
    </row>
    <row r="27" spans="2:9">
      <c r="B27" s="65" t="s">
        <v>334</v>
      </c>
      <c r="C27" s="160">
        <v>9326.9599999999991</v>
      </c>
      <c r="D27" s="160">
        <v>2336.8200000000002</v>
      </c>
      <c r="E27" s="160">
        <v>2336.8200000000002</v>
      </c>
      <c r="F27" s="160">
        <v>2336.8200000000002</v>
      </c>
      <c r="G27" s="160">
        <v>2336.8200000000002</v>
      </c>
      <c r="H27" s="160">
        <f t="shared" si="0"/>
        <v>9347.2800000000007</v>
      </c>
      <c r="I27" s="179"/>
    </row>
    <row r="28" spans="2:9">
      <c r="B28" s="65" t="s">
        <v>428</v>
      </c>
      <c r="C28" s="160">
        <v>1591.93</v>
      </c>
      <c r="D28" s="160">
        <v>398.85</v>
      </c>
      <c r="E28" s="160">
        <v>398.85</v>
      </c>
      <c r="F28" s="160">
        <v>398.85</v>
      </c>
      <c r="G28" s="160">
        <v>398.85</v>
      </c>
      <c r="H28" s="160">
        <f t="shared" si="0"/>
        <v>1595.4</v>
      </c>
      <c r="I28" s="179"/>
    </row>
    <row r="29" spans="2:9">
      <c r="B29" s="65" t="s">
        <v>527</v>
      </c>
      <c r="C29" s="160">
        <v>1109.2</v>
      </c>
      <c r="D29" s="160">
        <v>1111.6199999999999</v>
      </c>
      <c r="E29" s="160">
        <v>0</v>
      </c>
      <c r="F29" s="160">
        <v>0</v>
      </c>
      <c r="G29" s="160">
        <v>0</v>
      </c>
      <c r="H29" s="160">
        <f t="shared" si="0"/>
        <v>1111.6199999999999</v>
      </c>
      <c r="I29" s="179"/>
    </row>
    <row r="30" spans="2:9">
      <c r="B30" s="65" t="s">
        <v>479</v>
      </c>
      <c r="C30" s="160">
        <v>62549.83</v>
      </c>
      <c r="D30" s="160">
        <v>15671.55</v>
      </c>
      <c r="E30" s="160">
        <v>15671.55</v>
      </c>
      <c r="F30" s="160">
        <v>15671.55</v>
      </c>
      <c r="G30" s="160">
        <v>15671.55</v>
      </c>
      <c r="H30" s="160">
        <f t="shared" si="0"/>
        <v>62686.2</v>
      </c>
      <c r="I30" s="179"/>
    </row>
    <row r="31" spans="2:9">
      <c r="B31" s="65" t="s">
        <v>337</v>
      </c>
      <c r="C31" s="160">
        <v>65433.81</v>
      </c>
      <c r="D31" s="160">
        <v>16394.12</v>
      </c>
      <c r="E31" s="160">
        <v>16394.12</v>
      </c>
      <c r="F31" s="160">
        <v>16394.12</v>
      </c>
      <c r="G31" s="160">
        <v>16394.12</v>
      </c>
      <c r="H31" s="160">
        <f t="shared" si="0"/>
        <v>65576.479999999996</v>
      </c>
      <c r="I31" s="179"/>
    </row>
    <row r="32" spans="2:9">
      <c r="B32" s="65" t="s">
        <v>480</v>
      </c>
      <c r="C32" s="160">
        <v>1879220.1</v>
      </c>
      <c r="D32" s="160">
        <v>470829.33</v>
      </c>
      <c r="E32" s="160">
        <v>470829.33</v>
      </c>
      <c r="F32" s="160">
        <v>470829.33</v>
      </c>
      <c r="G32" s="160">
        <v>470829.33</v>
      </c>
      <c r="H32" s="160">
        <f t="shared" si="0"/>
        <v>1883317.32</v>
      </c>
      <c r="I32" s="179"/>
    </row>
    <row r="33" spans="2:9">
      <c r="B33" s="65" t="s">
        <v>340</v>
      </c>
      <c r="C33" s="160">
        <v>1376942.57</v>
      </c>
      <c r="D33" s="160">
        <v>344986.17</v>
      </c>
      <c r="E33" s="160">
        <v>344986.17</v>
      </c>
      <c r="F33" s="160">
        <v>344986.17</v>
      </c>
      <c r="G33" s="160">
        <v>344986.17</v>
      </c>
      <c r="H33" s="160">
        <f t="shared" si="0"/>
        <v>1379944.68</v>
      </c>
      <c r="I33" s="179"/>
    </row>
    <row r="34" spans="2:9">
      <c r="B34" s="65" t="s">
        <v>417</v>
      </c>
      <c r="C34" s="160">
        <v>7068.91</v>
      </c>
      <c r="D34" s="160">
        <v>1771.08</v>
      </c>
      <c r="E34" s="160">
        <v>1771.08</v>
      </c>
      <c r="F34" s="160">
        <v>1771.08</v>
      </c>
      <c r="G34" s="160">
        <v>1771.08</v>
      </c>
      <c r="H34" s="160">
        <f t="shared" si="0"/>
        <v>7084.32</v>
      </c>
      <c r="I34" s="179"/>
    </row>
    <row r="35" spans="2:9">
      <c r="B35" s="65" t="s">
        <v>481</v>
      </c>
      <c r="C35" s="160">
        <v>31199.81</v>
      </c>
      <c r="D35" s="160">
        <v>7816.96</v>
      </c>
      <c r="E35" s="160">
        <v>7816.96</v>
      </c>
      <c r="F35" s="160">
        <v>0</v>
      </c>
      <c r="G35" s="160">
        <v>0</v>
      </c>
      <c r="H35" s="160">
        <f t="shared" si="0"/>
        <v>15633.92</v>
      </c>
      <c r="I35" s="179"/>
    </row>
    <row r="36" spans="2:9">
      <c r="B36" s="65" t="s">
        <v>342</v>
      </c>
      <c r="C36" s="160">
        <v>5109805.3</v>
      </c>
      <c r="D36" s="160">
        <v>1280236.53</v>
      </c>
      <c r="E36" s="160">
        <v>1280236.53</v>
      </c>
      <c r="F36" s="160">
        <v>1280236.53</v>
      </c>
      <c r="G36" s="160">
        <v>1280236.53</v>
      </c>
      <c r="H36" s="160">
        <f>SUM(D36:G36)</f>
        <v>5120946.12</v>
      </c>
      <c r="I36" s="179"/>
    </row>
    <row r="37" spans="2:9">
      <c r="B37" s="65" t="s">
        <v>388</v>
      </c>
      <c r="C37" s="160">
        <v>4378.83</v>
      </c>
      <c r="D37" s="160">
        <v>1097.0899999999999</v>
      </c>
      <c r="E37" s="160">
        <v>1097.0899999999999</v>
      </c>
      <c r="F37" s="160">
        <v>1097.0899999999999</v>
      </c>
      <c r="G37" s="160">
        <v>1097.0899999999999</v>
      </c>
      <c r="H37" s="160">
        <f t="shared" si="0"/>
        <v>4388.3599999999997</v>
      </c>
      <c r="I37" s="179"/>
    </row>
    <row r="38" spans="2:9">
      <c r="B38" s="65" t="s">
        <v>344</v>
      </c>
      <c r="C38" s="160">
        <v>261819.94</v>
      </c>
      <c r="D38" s="160">
        <v>65597.69</v>
      </c>
      <c r="E38" s="160">
        <v>65597.69</v>
      </c>
      <c r="F38" s="160">
        <v>65597.69</v>
      </c>
      <c r="G38" s="160">
        <v>65597.69</v>
      </c>
      <c r="H38" s="160">
        <f t="shared" si="0"/>
        <v>262390.76</v>
      </c>
      <c r="I38" s="179"/>
    </row>
    <row r="39" spans="2:9">
      <c r="B39" s="65" t="s">
        <v>528</v>
      </c>
      <c r="C39" s="160">
        <v>8261.18</v>
      </c>
      <c r="D39" s="160">
        <v>8279.2000000000007</v>
      </c>
      <c r="E39" s="160">
        <v>0</v>
      </c>
      <c r="F39" s="160">
        <v>0</v>
      </c>
      <c r="G39" s="160">
        <v>0</v>
      </c>
      <c r="H39" s="160">
        <f t="shared" si="0"/>
        <v>8279.2000000000007</v>
      </c>
      <c r="I39" s="179"/>
    </row>
    <row r="40" spans="2:9">
      <c r="B40" s="65" t="s">
        <v>345</v>
      </c>
      <c r="C40" s="160">
        <v>57986.27</v>
      </c>
      <c r="D40" s="160">
        <v>14528.17</v>
      </c>
      <c r="E40" s="160">
        <v>14528.17</v>
      </c>
      <c r="F40" s="160">
        <v>14528.17</v>
      </c>
      <c r="G40" s="160">
        <v>14528.17</v>
      </c>
      <c r="H40" s="160">
        <f t="shared" si="0"/>
        <v>58112.68</v>
      </c>
      <c r="I40" s="179"/>
    </row>
    <row r="41" spans="2:9">
      <c r="B41" s="65" t="s">
        <v>347</v>
      </c>
      <c r="C41" s="160">
        <v>917698.5</v>
      </c>
      <c r="D41" s="160">
        <v>229924.84</v>
      </c>
      <c r="E41" s="160">
        <v>229924.84</v>
      </c>
      <c r="F41" s="160">
        <v>229924.84</v>
      </c>
      <c r="G41" s="160">
        <v>229924.84</v>
      </c>
      <c r="H41" s="160">
        <f t="shared" si="0"/>
        <v>919699.36</v>
      </c>
      <c r="I41" s="179"/>
    </row>
    <row r="42" spans="2:9">
      <c r="B42" s="65" t="s">
        <v>529</v>
      </c>
      <c r="C42" s="160">
        <v>12773.23</v>
      </c>
      <c r="D42" s="160">
        <v>0</v>
      </c>
      <c r="E42" s="160">
        <v>0</v>
      </c>
      <c r="F42" s="160">
        <v>0</v>
      </c>
      <c r="G42" s="160">
        <v>0</v>
      </c>
      <c r="H42" s="160">
        <f t="shared" si="0"/>
        <v>0</v>
      </c>
      <c r="I42" s="179"/>
    </row>
    <row r="43" spans="2:9">
      <c r="B43" s="65" t="s">
        <v>349</v>
      </c>
      <c r="C43" s="160">
        <v>5464.3</v>
      </c>
      <c r="D43" s="160">
        <v>1369.05</v>
      </c>
      <c r="E43" s="160">
        <v>1369.05</v>
      </c>
      <c r="F43" s="160">
        <v>1369.05</v>
      </c>
      <c r="G43" s="160">
        <v>1369.05</v>
      </c>
      <c r="H43" s="160">
        <f t="shared" si="0"/>
        <v>5476.2</v>
      </c>
      <c r="I43" s="179"/>
    </row>
    <row r="44" spans="2:9">
      <c r="B44" s="65" t="s">
        <v>350</v>
      </c>
      <c r="C44" s="160">
        <v>32733.49</v>
      </c>
      <c r="D44" s="160">
        <v>32804.879999999997</v>
      </c>
      <c r="E44" s="160">
        <v>0</v>
      </c>
      <c r="F44" s="160">
        <v>0</v>
      </c>
      <c r="G44" s="160">
        <v>0</v>
      </c>
      <c r="H44" s="160">
        <f t="shared" si="0"/>
        <v>32804.879999999997</v>
      </c>
      <c r="I44" s="179"/>
    </row>
    <row r="45" spans="2:9">
      <c r="B45" s="65" t="s">
        <v>430</v>
      </c>
      <c r="C45" s="160">
        <v>266.18</v>
      </c>
      <c r="D45" s="160">
        <v>266.76</v>
      </c>
      <c r="E45" s="160">
        <v>0</v>
      </c>
      <c r="F45" s="160">
        <v>0</v>
      </c>
      <c r="G45" s="160">
        <v>0</v>
      </c>
      <c r="H45" s="160">
        <f t="shared" si="0"/>
        <v>266.76</v>
      </c>
      <c r="I45" s="179"/>
    </row>
    <row r="46" spans="2:9">
      <c r="B46" s="65" t="s">
        <v>352</v>
      </c>
      <c r="C46" s="160">
        <v>17479.189999999999</v>
      </c>
      <c r="D46" s="160">
        <v>17517.3</v>
      </c>
      <c r="E46" s="160">
        <v>0</v>
      </c>
      <c r="F46" s="160">
        <v>0</v>
      </c>
      <c r="G46" s="160">
        <v>0</v>
      </c>
      <c r="H46" s="160">
        <f t="shared" si="0"/>
        <v>17517.3</v>
      </c>
      <c r="I46" s="179"/>
    </row>
    <row r="47" spans="2:9">
      <c r="B47" s="65" t="s">
        <v>354</v>
      </c>
      <c r="C47" s="160">
        <v>597.35</v>
      </c>
      <c r="D47" s="160">
        <v>149.66</v>
      </c>
      <c r="E47" s="160">
        <v>149.66</v>
      </c>
      <c r="F47" s="160">
        <v>149.66</v>
      </c>
      <c r="G47" s="160">
        <v>149.66</v>
      </c>
      <c r="H47" s="160">
        <f t="shared" si="0"/>
        <v>598.64</v>
      </c>
      <c r="I47" s="179"/>
    </row>
    <row r="48" spans="2:9">
      <c r="B48" s="65" t="s">
        <v>487</v>
      </c>
      <c r="C48" s="160">
        <v>13297.49</v>
      </c>
      <c r="D48" s="160">
        <v>13326.48</v>
      </c>
      <c r="E48" s="160">
        <v>0</v>
      </c>
      <c r="F48" s="160">
        <v>0</v>
      </c>
      <c r="G48" s="160">
        <v>0</v>
      </c>
      <c r="H48" s="160">
        <f t="shared" si="0"/>
        <v>13326.48</v>
      </c>
      <c r="I48" s="179"/>
    </row>
    <row r="49" spans="2:9">
      <c r="B49" s="65" t="s">
        <v>356</v>
      </c>
      <c r="C49" s="160">
        <v>47296.06</v>
      </c>
      <c r="D49" s="160">
        <v>11849.8</v>
      </c>
      <c r="E49" s="160">
        <v>11849.8</v>
      </c>
      <c r="F49" s="160">
        <v>11849.8</v>
      </c>
      <c r="G49" s="160">
        <v>11849.8</v>
      </c>
      <c r="H49" s="160">
        <f t="shared" si="0"/>
        <v>47399.199999999997</v>
      </c>
      <c r="I49" s="179"/>
    </row>
    <row r="50" spans="2:9">
      <c r="B50" s="65" t="s">
        <v>489</v>
      </c>
      <c r="C50" s="160">
        <v>65983.16</v>
      </c>
      <c r="D50" s="160">
        <v>16531.75</v>
      </c>
      <c r="E50" s="160">
        <v>16531.75</v>
      </c>
      <c r="F50" s="160">
        <v>16531.75</v>
      </c>
      <c r="G50" s="160">
        <v>16531.75</v>
      </c>
      <c r="H50" s="160">
        <f t="shared" si="0"/>
        <v>66127</v>
      </c>
      <c r="I50" s="179"/>
    </row>
    <row r="51" spans="2:9">
      <c r="B51" s="65" t="s">
        <v>360</v>
      </c>
      <c r="C51" s="160">
        <v>68509.81</v>
      </c>
      <c r="D51" s="160">
        <v>17164.8</v>
      </c>
      <c r="E51" s="160">
        <v>17164.8</v>
      </c>
      <c r="F51" s="160">
        <v>17164.8</v>
      </c>
      <c r="G51" s="160">
        <v>17164.8</v>
      </c>
      <c r="H51" s="160">
        <f t="shared" si="0"/>
        <v>68659.199999999997</v>
      </c>
      <c r="I51" s="179"/>
    </row>
    <row r="52" spans="2:9">
      <c r="B52" s="65" t="s">
        <v>361</v>
      </c>
      <c r="C52" s="160">
        <v>1532.06</v>
      </c>
      <c r="D52" s="160">
        <v>383.85</v>
      </c>
      <c r="E52" s="160">
        <v>0</v>
      </c>
      <c r="F52" s="160">
        <v>0</v>
      </c>
      <c r="G52" s="160">
        <v>0</v>
      </c>
      <c r="H52" s="160">
        <f t="shared" si="0"/>
        <v>383.85</v>
      </c>
      <c r="I52" s="179"/>
    </row>
    <row r="53" spans="2:9">
      <c r="B53" s="65" t="s">
        <v>362</v>
      </c>
      <c r="C53" s="160">
        <v>12572.05</v>
      </c>
      <c r="D53" s="160">
        <v>3149.86</v>
      </c>
      <c r="E53" s="160">
        <v>3149.86</v>
      </c>
      <c r="F53" s="160">
        <v>3149.86</v>
      </c>
      <c r="G53" s="160">
        <v>3149.86</v>
      </c>
      <c r="H53" s="160">
        <f t="shared" si="0"/>
        <v>12599.44</v>
      </c>
      <c r="I53" s="179"/>
    </row>
    <row r="54" spans="2:9">
      <c r="B54" s="65" t="s">
        <v>530</v>
      </c>
      <c r="C54" s="160">
        <v>6122.6</v>
      </c>
      <c r="D54" s="160">
        <v>1533.99</v>
      </c>
      <c r="E54" s="160">
        <v>0</v>
      </c>
      <c r="F54" s="160">
        <v>0</v>
      </c>
      <c r="G54" s="160">
        <v>0</v>
      </c>
      <c r="H54" s="160">
        <f t="shared" si="0"/>
        <v>1533.99</v>
      </c>
      <c r="I54" s="179"/>
    </row>
    <row r="55" spans="2:9">
      <c r="B55" s="65" t="s">
        <v>491</v>
      </c>
      <c r="C55" s="160">
        <v>140817.54999999999</v>
      </c>
      <c r="D55" s="160">
        <v>0</v>
      </c>
      <c r="E55" s="160">
        <v>0</v>
      </c>
      <c r="F55" s="160">
        <v>0</v>
      </c>
      <c r="G55" s="160">
        <v>0</v>
      </c>
      <c r="H55" s="160">
        <f t="shared" si="0"/>
        <v>0</v>
      </c>
      <c r="I55" s="179"/>
    </row>
    <row r="56" spans="2:9">
      <c r="B56" s="65" t="s">
        <v>492</v>
      </c>
      <c r="C56" s="160">
        <v>145.9</v>
      </c>
      <c r="D56" s="160">
        <v>36.549999999999997</v>
      </c>
      <c r="E56" s="160">
        <v>109.65</v>
      </c>
      <c r="F56" s="160">
        <v>0</v>
      </c>
      <c r="G56" s="160">
        <v>0</v>
      </c>
      <c r="H56" s="160">
        <f t="shared" si="0"/>
        <v>146.19999999999999</v>
      </c>
      <c r="I56" s="179"/>
    </row>
    <row r="57" spans="2:9">
      <c r="B57" s="65" t="s">
        <v>493</v>
      </c>
      <c r="C57" s="160">
        <v>1343361.47</v>
      </c>
      <c r="D57" s="160">
        <v>336572.59</v>
      </c>
      <c r="E57" s="160">
        <v>336572.59</v>
      </c>
      <c r="F57" s="160">
        <v>336572.59</v>
      </c>
      <c r="G57" s="160">
        <v>336572.59</v>
      </c>
      <c r="H57" s="160">
        <f t="shared" si="0"/>
        <v>1346290.36</v>
      </c>
      <c r="I57" s="179"/>
    </row>
    <row r="58" spans="2:9">
      <c r="B58" s="65" t="s">
        <v>531</v>
      </c>
      <c r="C58" s="160">
        <v>1538.27</v>
      </c>
      <c r="D58" s="160">
        <v>1541.62</v>
      </c>
      <c r="E58" s="160">
        <v>0</v>
      </c>
      <c r="F58" s="160">
        <v>0</v>
      </c>
      <c r="G58" s="160">
        <v>0</v>
      </c>
      <c r="H58" s="160">
        <f t="shared" si="0"/>
        <v>1541.62</v>
      </c>
      <c r="I58" s="179"/>
    </row>
    <row r="59" spans="2:9">
      <c r="B59" s="65" t="s">
        <v>494</v>
      </c>
      <c r="C59" s="160">
        <v>218650.28</v>
      </c>
      <c r="D59" s="160">
        <v>54781.75</v>
      </c>
      <c r="E59" s="160">
        <v>54781.75</v>
      </c>
      <c r="F59" s="160">
        <v>54781.75</v>
      </c>
      <c r="G59" s="160">
        <v>54781.75</v>
      </c>
      <c r="H59" s="160">
        <f t="shared" si="0"/>
        <v>219127</v>
      </c>
      <c r="I59" s="179"/>
    </row>
    <row r="60" spans="2:9">
      <c r="B60" s="65" t="s">
        <v>365</v>
      </c>
      <c r="C60" s="160">
        <v>38638.46</v>
      </c>
      <c r="D60" s="160">
        <v>9680.67</v>
      </c>
      <c r="E60" s="160">
        <v>0</v>
      </c>
      <c r="F60" s="160">
        <v>0</v>
      </c>
      <c r="G60" s="160">
        <v>0</v>
      </c>
      <c r="H60" s="160">
        <f t="shared" si="0"/>
        <v>9680.67</v>
      </c>
      <c r="I60" s="179"/>
    </row>
    <row r="61" spans="2:9">
      <c r="B61" s="65" t="s">
        <v>418</v>
      </c>
      <c r="C61" s="160">
        <v>75019.399999999994</v>
      </c>
      <c r="D61" s="160">
        <v>18795.740000000002</v>
      </c>
      <c r="E61" s="160">
        <v>18795.740000000002</v>
      </c>
      <c r="F61" s="160">
        <v>18795.740000000002</v>
      </c>
      <c r="G61" s="160">
        <v>18795.740000000002</v>
      </c>
      <c r="H61" s="160">
        <f t="shared" si="0"/>
        <v>75182.960000000006</v>
      </c>
      <c r="I61" s="179"/>
    </row>
    <row r="62" spans="2:9">
      <c r="B62" s="65" t="s">
        <v>366</v>
      </c>
      <c r="C62" s="160">
        <v>1919.33</v>
      </c>
      <c r="D62" s="160">
        <v>480.88</v>
      </c>
      <c r="E62" s="160">
        <v>480.88</v>
      </c>
      <c r="F62" s="160">
        <v>480.88</v>
      </c>
      <c r="G62" s="160">
        <v>480.88</v>
      </c>
      <c r="H62" s="160">
        <f t="shared" si="0"/>
        <v>1923.52</v>
      </c>
      <c r="I62" s="179"/>
    </row>
    <row r="63" spans="2:9">
      <c r="B63" s="65" t="s">
        <v>368</v>
      </c>
      <c r="C63" s="160">
        <v>10586.11</v>
      </c>
      <c r="D63" s="160">
        <v>2652.3</v>
      </c>
      <c r="E63" s="160">
        <v>0</v>
      </c>
      <c r="F63" s="160">
        <v>0</v>
      </c>
      <c r="G63" s="160">
        <v>0</v>
      </c>
      <c r="H63" s="160">
        <f t="shared" si="0"/>
        <v>2652.3</v>
      </c>
      <c r="I63" s="179"/>
    </row>
    <row r="64" spans="2:9">
      <c r="B64" s="65" t="s">
        <v>369</v>
      </c>
      <c r="C64" s="160">
        <v>24155.17</v>
      </c>
      <c r="D64" s="160">
        <v>24207.83</v>
      </c>
      <c r="E64" s="160">
        <v>0</v>
      </c>
      <c r="F64" s="160">
        <v>0</v>
      </c>
      <c r="G64" s="160">
        <v>0</v>
      </c>
      <c r="H64" s="160">
        <f t="shared" si="0"/>
        <v>24207.83</v>
      </c>
      <c r="I64" s="179"/>
    </row>
    <row r="65" spans="2:9">
      <c r="B65" s="65" t="s">
        <v>532</v>
      </c>
      <c r="C65" s="160">
        <v>22.11</v>
      </c>
      <c r="D65" s="160">
        <v>22.16</v>
      </c>
      <c r="E65" s="160">
        <v>0</v>
      </c>
      <c r="F65" s="160">
        <v>0</v>
      </c>
      <c r="G65" s="160">
        <v>0</v>
      </c>
      <c r="H65" s="160">
        <f t="shared" si="0"/>
        <v>22.16</v>
      </c>
      <c r="I65" s="179"/>
    </row>
    <row r="66" spans="2:9">
      <c r="B66" s="65" t="s">
        <v>406</v>
      </c>
      <c r="C66" s="160">
        <v>401.02</v>
      </c>
      <c r="D66" s="160">
        <v>401.88</v>
      </c>
      <c r="E66" s="160">
        <v>0</v>
      </c>
      <c r="F66" s="160">
        <v>0</v>
      </c>
      <c r="G66" s="160">
        <v>0</v>
      </c>
      <c r="H66" s="160">
        <f t="shared" si="0"/>
        <v>401.88</v>
      </c>
      <c r="I66" s="179"/>
    </row>
    <row r="67" spans="2:9">
      <c r="B67" s="65" t="s">
        <v>533</v>
      </c>
      <c r="C67" s="160">
        <v>1.35</v>
      </c>
      <c r="D67" s="160">
        <v>1.35</v>
      </c>
      <c r="E67" s="160">
        <v>0</v>
      </c>
      <c r="F67" s="160">
        <v>0</v>
      </c>
      <c r="G67" s="160">
        <v>0</v>
      </c>
      <c r="H67" s="160">
        <f t="shared" si="0"/>
        <v>1.35</v>
      </c>
      <c r="I67" s="179"/>
    </row>
    <row r="68" spans="2:9">
      <c r="B68" s="65" t="s">
        <v>534</v>
      </c>
      <c r="C68" s="160">
        <v>1103.54</v>
      </c>
      <c r="D68" s="160">
        <v>276.49</v>
      </c>
      <c r="E68" s="160">
        <v>276.49</v>
      </c>
      <c r="F68" s="160">
        <v>276.49</v>
      </c>
      <c r="G68" s="160">
        <v>276.49</v>
      </c>
      <c r="H68" s="160">
        <f t="shared" si="0"/>
        <v>1105.96</v>
      </c>
      <c r="I68" s="179"/>
    </row>
    <row r="69" spans="2:9">
      <c r="B69" s="65" t="s">
        <v>374</v>
      </c>
      <c r="C69" s="160">
        <v>25.08</v>
      </c>
      <c r="D69" s="160">
        <v>6.28</v>
      </c>
      <c r="E69" s="160">
        <v>0</v>
      </c>
      <c r="F69" s="160">
        <v>0</v>
      </c>
      <c r="G69" s="160">
        <v>0</v>
      </c>
      <c r="H69" s="160">
        <f t="shared" si="0"/>
        <v>6.28</v>
      </c>
      <c r="I69" s="179"/>
    </row>
    <row r="70" spans="2:9">
      <c r="B70" s="65" t="s">
        <v>497</v>
      </c>
      <c r="C70" s="160">
        <v>33027.99</v>
      </c>
      <c r="D70" s="160">
        <v>8275</v>
      </c>
      <c r="E70" s="160">
        <v>8275</v>
      </c>
      <c r="F70" s="160">
        <v>8275</v>
      </c>
      <c r="G70" s="160">
        <v>8275</v>
      </c>
      <c r="H70" s="160">
        <f t="shared" si="0"/>
        <v>33100</v>
      </c>
      <c r="I70" s="179"/>
    </row>
    <row r="71" spans="2:9">
      <c r="B71" s="65" t="s">
        <v>498</v>
      </c>
      <c r="C71" s="160">
        <v>2834539.55</v>
      </c>
      <c r="D71" s="160">
        <v>710179.91</v>
      </c>
      <c r="E71" s="160">
        <v>710179.91</v>
      </c>
      <c r="F71" s="160">
        <v>710179.91</v>
      </c>
      <c r="G71" s="160">
        <v>710179.91</v>
      </c>
      <c r="H71" s="160">
        <f t="shared" si="0"/>
        <v>2840719.64</v>
      </c>
      <c r="I71" s="179"/>
    </row>
    <row r="72" spans="2:9">
      <c r="B72" s="65" t="s">
        <v>499</v>
      </c>
      <c r="C72" s="160">
        <v>683342.2</v>
      </c>
      <c r="D72" s="160">
        <v>171208.02</v>
      </c>
      <c r="E72" s="160">
        <v>513624.06</v>
      </c>
      <c r="F72" s="160">
        <v>0</v>
      </c>
      <c r="G72" s="160">
        <v>0</v>
      </c>
      <c r="H72" s="160">
        <f t="shared" si="0"/>
        <v>684832.08</v>
      </c>
      <c r="I72" s="179"/>
    </row>
    <row r="73" spans="2:9">
      <c r="B73" s="65" t="s">
        <v>535</v>
      </c>
      <c r="C73" s="160">
        <v>78328.67</v>
      </c>
      <c r="D73" s="160">
        <v>19624.86</v>
      </c>
      <c r="E73" s="160">
        <v>58874.58</v>
      </c>
      <c r="F73" s="160">
        <v>0</v>
      </c>
      <c r="G73" s="160">
        <v>0</v>
      </c>
      <c r="H73" s="160">
        <f t="shared" si="0"/>
        <v>78499.44</v>
      </c>
      <c r="I73" s="179"/>
    </row>
    <row r="74" spans="2:9">
      <c r="B74" s="65" t="s">
        <v>377</v>
      </c>
      <c r="C74" s="160">
        <v>487775.1</v>
      </c>
      <c r="D74" s="160">
        <v>122209.65</v>
      </c>
      <c r="E74" s="160">
        <v>122209.65</v>
      </c>
      <c r="F74" s="160">
        <v>122209.65</v>
      </c>
      <c r="G74" s="160">
        <v>122209.65</v>
      </c>
      <c r="H74" s="160">
        <f t="shared" si="0"/>
        <v>488838.6</v>
      </c>
      <c r="I74" s="179"/>
    </row>
    <row r="75" spans="2:9">
      <c r="B75" s="65" t="s">
        <v>500</v>
      </c>
      <c r="C75" s="160">
        <v>248089.06</v>
      </c>
      <c r="D75" s="160">
        <v>62157.49</v>
      </c>
      <c r="E75" s="160">
        <v>62157.49</v>
      </c>
      <c r="F75" s="160">
        <v>62157.49</v>
      </c>
      <c r="G75" s="160">
        <v>62157.49</v>
      </c>
      <c r="H75" s="160">
        <f t="shared" ref="H75:H114" si="1">SUM(D75:G75)</f>
        <v>248629.96</v>
      </c>
      <c r="I75" s="179"/>
    </row>
    <row r="76" spans="2:9">
      <c r="B76" s="65" t="s">
        <v>433</v>
      </c>
      <c r="C76" s="160">
        <v>267541.52</v>
      </c>
      <c r="D76" s="160">
        <v>67031.210000000006</v>
      </c>
      <c r="E76" s="160">
        <v>67031.210000000006</v>
      </c>
      <c r="F76" s="160">
        <v>67031.210000000006</v>
      </c>
      <c r="G76" s="160">
        <v>67031.210000000006</v>
      </c>
      <c r="H76" s="160">
        <f t="shared" si="1"/>
        <v>268124.84000000003</v>
      </c>
      <c r="I76" s="179"/>
    </row>
    <row r="77" spans="2:9">
      <c r="B77" s="65" t="s">
        <v>536</v>
      </c>
      <c r="C77" s="160">
        <v>566.6</v>
      </c>
      <c r="D77" s="160">
        <v>0</v>
      </c>
      <c r="E77" s="160">
        <v>0</v>
      </c>
      <c r="F77" s="160">
        <v>0</v>
      </c>
      <c r="G77" s="160">
        <v>0</v>
      </c>
      <c r="H77" s="160">
        <f t="shared" si="1"/>
        <v>0</v>
      </c>
      <c r="I77" s="179"/>
    </row>
    <row r="78" spans="2:9">
      <c r="B78" s="65" t="s">
        <v>380</v>
      </c>
      <c r="C78" s="160">
        <v>547834.42000000004</v>
      </c>
      <c r="D78" s="160">
        <v>137257.21</v>
      </c>
      <c r="E78" s="160">
        <v>137257.21</v>
      </c>
      <c r="F78" s="160">
        <v>137257.21</v>
      </c>
      <c r="G78" s="160">
        <v>137257.21</v>
      </c>
      <c r="H78" s="160">
        <f t="shared" si="1"/>
        <v>549028.84</v>
      </c>
      <c r="I78" s="179"/>
    </row>
    <row r="79" spans="2:9">
      <c r="B79" s="65" t="s">
        <v>381</v>
      </c>
      <c r="C79" s="160">
        <v>836608.83</v>
      </c>
      <c r="D79" s="160">
        <v>209608.22</v>
      </c>
      <c r="E79" s="160">
        <v>209608.22</v>
      </c>
      <c r="F79" s="160">
        <v>209608.22</v>
      </c>
      <c r="G79" s="160">
        <v>209608.22</v>
      </c>
      <c r="H79" s="160">
        <f t="shared" si="1"/>
        <v>838432.88</v>
      </c>
      <c r="I79" s="179"/>
    </row>
    <row r="80" spans="2:9">
      <c r="B80" s="65" t="s">
        <v>382</v>
      </c>
      <c r="C80" s="160">
        <v>32081.67</v>
      </c>
      <c r="D80" s="160">
        <v>8037.9</v>
      </c>
      <c r="E80" s="160">
        <v>0</v>
      </c>
      <c r="F80" s="160">
        <v>0</v>
      </c>
      <c r="G80" s="160">
        <v>0</v>
      </c>
      <c r="H80" s="160">
        <f t="shared" si="1"/>
        <v>8037.9</v>
      </c>
      <c r="I80" s="179"/>
    </row>
    <row r="81" spans="2:9">
      <c r="B81" s="65" t="s">
        <v>383</v>
      </c>
      <c r="C81" s="160">
        <v>24427.55</v>
      </c>
      <c r="D81" s="160">
        <v>0</v>
      </c>
      <c r="E81" s="160">
        <v>0</v>
      </c>
      <c r="F81" s="160">
        <v>0</v>
      </c>
      <c r="G81" s="160">
        <v>0</v>
      </c>
      <c r="H81" s="160">
        <f t="shared" si="1"/>
        <v>0</v>
      </c>
      <c r="I81" s="179"/>
    </row>
    <row r="82" spans="2:9">
      <c r="B82" s="65" t="s">
        <v>503</v>
      </c>
      <c r="C82" s="160">
        <v>129793.48</v>
      </c>
      <c r="D82" s="160">
        <v>32519.119999999999</v>
      </c>
      <c r="E82" s="160">
        <v>32519.119999999999</v>
      </c>
      <c r="F82" s="160">
        <v>32519.119999999999</v>
      </c>
      <c r="G82" s="160">
        <v>32519.119999999999</v>
      </c>
      <c r="H82" s="160">
        <f t="shared" si="1"/>
        <v>130076.48</v>
      </c>
      <c r="I82" s="179"/>
    </row>
    <row r="83" spans="2:9">
      <c r="B83" s="65" t="s">
        <v>384</v>
      </c>
      <c r="C83" s="160">
        <v>126504.17</v>
      </c>
      <c r="D83" s="160">
        <v>31695</v>
      </c>
      <c r="E83" s="160">
        <v>31695</v>
      </c>
      <c r="F83" s="160">
        <v>31695</v>
      </c>
      <c r="G83" s="160">
        <v>31695</v>
      </c>
      <c r="H83" s="160">
        <f t="shared" si="1"/>
        <v>126780</v>
      </c>
      <c r="I83" s="179"/>
    </row>
    <row r="84" spans="2:9">
      <c r="B84" s="65" t="s">
        <v>385</v>
      </c>
      <c r="C84" s="160">
        <v>66034.13</v>
      </c>
      <c r="D84" s="160">
        <v>16544.52</v>
      </c>
      <c r="E84" s="160">
        <v>0</v>
      </c>
      <c r="F84" s="160">
        <v>0</v>
      </c>
      <c r="G84" s="160">
        <v>0</v>
      </c>
      <c r="H84" s="160">
        <f t="shared" si="1"/>
        <v>16544.52</v>
      </c>
      <c r="I84" s="179"/>
    </row>
    <row r="85" spans="2:9">
      <c r="B85" s="65" t="s">
        <v>386</v>
      </c>
      <c r="C85" s="160">
        <v>313.91000000000003</v>
      </c>
      <c r="D85" s="160">
        <v>78.650000000000006</v>
      </c>
      <c r="E85" s="160">
        <v>78.650000000000006</v>
      </c>
      <c r="F85" s="160">
        <v>78.650000000000006</v>
      </c>
      <c r="G85" s="160">
        <v>78.650000000000006</v>
      </c>
      <c r="H85" s="160">
        <f t="shared" si="1"/>
        <v>314.60000000000002</v>
      </c>
      <c r="I85" s="179"/>
    </row>
    <row r="86" spans="2:9">
      <c r="B86" s="65" t="s">
        <v>537</v>
      </c>
      <c r="C86" s="160">
        <v>135916.89000000001</v>
      </c>
      <c r="D86" s="160">
        <v>34053.31</v>
      </c>
      <c r="E86" s="160">
        <v>34053.31</v>
      </c>
      <c r="F86" s="160">
        <v>34053.31</v>
      </c>
      <c r="G86" s="160">
        <v>34053.31</v>
      </c>
      <c r="H86" s="160">
        <f t="shared" si="1"/>
        <v>136213.24</v>
      </c>
      <c r="I86" s="179"/>
    </row>
    <row r="87" spans="2:9">
      <c r="B87" s="65" t="s">
        <v>538</v>
      </c>
      <c r="C87" s="160">
        <v>5757.45</v>
      </c>
      <c r="D87" s="160">
        <v>0</v>
      </c>
      <c r="E87" s="160">
        <v>0</v>
      </c>
      <c r="F87" s="160">
        <v>0</v>
      </c>
      <c r="G87" s="160">
        <v>0</v>
      </c>
      <c r="H87" s="160">
        <f t="shared" si="1"/>
        <v>0</v>
      </c>
      <c r="I87" s="179"/>
    </row>
    <row r="88" spans="2:9">
      <c r="B88" s="65" t="s">
        <v>389</v>
      </c>
      <c r="C88" s="160">
        <v>1859143.61</v>
      </c>
      <c r="D88" s="160">
        <v>465799.27</v>
      </c>
      <c r="E88" s="160">
        <v>465799.27</v>
      </c>
      <c r="F88" s="160">
        <v>465799.27</v>
      </c>
      <c r="G88" s="160">
        <v>465799.27</v>
      </c>
      <c r="H88" s="160">
        <f t="shared" si="1"/>
        <v>1863197.08</v>
      </c>
      <c r="I88" s="179"/>
    </row>
    <row r="89" spans="2:9">
      <c r="B89" s="65" t="s">
        <v>390</v>
      </c>
      <c r="C89" s="160">
        <v>304541.38</v>
      </c>
      <c r="D89" s="160">
        <v>76301.34</v>
      </c>
      <c r="E89" s="160">
        <v>76301.34</v>
      </c>
      <c r="F89" s="160">
        <v>76301.34</v>
      </c>
      <c r="G89" s="160">
        <v>76301.34</v>
      </c>
      <c r="H89" s="160">
        <f t="shared" si="1"/>
        <v>305205.36</v>
      </c>
      <c r="I89" s="179"/>
    </row>
    <row r="90" spans="2:9">
      <c r="B90" s="65" t="s">
        <v>392</v>
      </c>
      <c r="C90" s="160">
        <v>52107.47</v>
      </c>
      <c r="D90" s="160">
        <v>13055.28</v>
      </c>
      <c r="E90" s="160">
        <v>39165.81</v>
      </c>
      <c r="F90" s="160">
        <v>0</v>
      </c>
      <c r="G90" s="160">
        <v>0</v>
      </c>
      <c r="H90" s="160">
        <f t="shared" si="1"/>
        <v>52221.09</v>
      </c>
      <c r="I90" s="179"/>
    </row>
    <row r="91" spans="2:9">
      <c r="B91" s="65" t="s">
        <v>539</v>
      </c>
      <c r="C91" s="160">
        <v>17016.41</v>
      </c>
      <c r="D91" s="160">
        <v>0</v>
      </c>
      <c r="E91" s="160">
        <v>0</v>
      </c>
      <c r="F91" s="160">
        <v>0</v>
      </c>
      <c r="G91" s="160">
        <v>0</v>
      </c>
      <c r="H91" s="160">
        <f t="shared" si="1"/>
        <v>0</v>
      </c>
      <c r="I91" s="179"/>
    </row>
    <row r="92" spans="2:9">
      <c r="B92" s="65" t="s">
        <v>437</v>
      </c>
      <c r="C92" s="160">
        <v>18289.580000000002</v>
      </c>
      <c r="D92" s="160">
        <v>4582.3599999999997</v>
      </c>
      <c r="E92" s="160">
        <v>4582.3599999999997</v>
      </c>
      <c r="F92" s="160">
        <v>4582.3599999999997</v>
      </c>
      <c r="G92" s="160">
        <v>4582.3599999999997</v>
      </c>
      <c r="H92" s="160">
        <f t="shared" si="1"/>
        <v>18329.439999999999</v>
      </c>
      <c r="I92" s="179"/>
    </row>
    <row r="93" spans="2:9">
      <c r="B93" s="65" t="s">
        <v>394</v>
      </c>
      <c r="C93" s="160">
        <v>921025.3</v>
      </c>
      <c r="D93" s="160">
        <v>230758.35</v>
      </c>
      <c r="E93" s="160">
        <v>230758.35</v>
      </c>
      <c r="F93" s="160">
        <v>230758.35</v>
      </c>
      <c r="G93" s="160">
        <v>230758.35</v>
      </c>
      <c r="H93" s="160">
        <f t="shared" si="1"/>
        <v>923033.4</v>
      </c>
      <c r="I93" s="179"/>
    </row>
    <row r="94" spans="2:9">
      <c r="B94" s="65" t="s">
        <v>395</v>
      </c>
      <c r="C94" s="160">
        <v>82189.98</v>
      </c>
      <c r="D94" s="160">
        <v>20592.29</v>
      </c>
      <c r="E94" s="160">
        <v>20592.29</v>
      </c>
      <c r="F94" s="160">
        <v>20592.29</v>
      </c>
      <c r="G94" s="160">
        <v>20592.29</v>
      </c>
      <c r="H94" s="160">
        <f t="shared" si="1"/>
        <v>82369.16</v>
      </c>
      <c r="I94" s="179"/>
    </row>
    <row r="95" spans="2:9">
      <c r="B95" s="65" t="s">
        <v>540</v>
      </c>
      <c r="C95" s="160">
        <v>950486.2</v>
      </c>
      <c r="D95" s="160">
        <v>238139.63</v>
      </c>
      <c r="E95" s="160">
        <v>238139.63</v>
      </c>
      <c r="F95" s="160">
        <v>238139.63</v>
      </c>
      <c r="G95" s="160">
        <v>238139.63</v>
      </c>
      <c r="H95" s="160">
        <f t="shared" si="1"/>
        <v>952558.52</v>
      </c>
      <c r="I95" s="179"/>
    </row>
    <row r="96" spans="2:9">
      <c r="B96" s="65" t="s">
        <v>541</v>
      </c>
      <c r="C96" s="160">
        <v>16.45</v>
      </c>
      <c r="D96" s="160">
        <v>0</v>
      </c>
      <c r="E96" s="160">
        <v>4.12</v>
      </c>
      <c r="F96" s="160">
        <v>4.12</v>
      </c>
      <c r="G96" s="160">
        <v>8.24</v>
      </c>
      <c r="H96" s="160">
        <f t="shared" si="1"/>
        <v>16.48</v>
      </c>
      <c r="I96" s="179"/>
    </row>
    <row r="97" spans="2:9">
      <c r="B97" s="65" t="s">
        <v>398</v>
      </c>
      <c r="C97" s="160">
        <v>35199.74</v>
      </c>
      <c r="D97" s="160">
        <v>8819.1200000000008</v>
      </c>
      <c r="E97" s="160">
        <v>8819.1200000000008</v>
      </c>
      <c r="F97" s="160">
        <v>8819.1200000000008</v>
      </c>
      <c r="G97" s="160">
        <v>8819.1200000000008</v>
      </c>
      <c r="H97" s="160">
        <f t="shared" si="1"/>
        <v>35276.480000000003</v>
      </c>
      <c r="I97" s="179"/>
    </row>
    <row r="98" spans="2:9">
      <c r="B98" s="65" t="s">
        <v>400</v>
      </c>
      <c r="C98" s="160">
        <v>1932656.83</v>
      </c>
      <c r="D98" s="160">
        <v>484217.64</v>
      </c>
      <c r="E98" s="160">
        <v>484217.64</v>
      </c>
      <c r="F98" s="160">
        <v>484217.64</v>
      </c>
      <c r="G98" s="160">
        <v>484217.64</v>
      </c>
      <c r="H98" s="160">
        <f t="shared" si="1"/>
        <v>1936870.56</v>
      </c>
      <c r="I98" s="179"/>
    </row>
    <row r="99" spans="2:9">
      <c r="B99" s="65" t="s">
        <v>401</v>
      </c>
      <c r="C99" s="160">
        <v>304.47000000000003</v>
      </c>
      <c r="D99" s="160">
        <v>305.14</v>
      </c>
      <c r="E99" s="160">
        <v>0</v>
      </c>
      <c r="F99" s="160">
        <v>0</v>
      </c>
      <c r="G99" s="160">
        <v>0</v>
      </c>
      <c r="H99" s="160">
        <f t="shared" si="1"/>
        <v>305.14</v>
      </c>
      <c r="I99" s="179"/>
    </row>
    <row r="100" spans="2:9">
      <c r="B100" s="65" t="s">
        <v>542</v>
      </c>
      <c r="C100" s="160">
        <v>493.52</v>
      </c>
      <c r="D100" s="160">
        <v>247.3</v>
      </c>
      <c r="E100" s="160">
        <v>0</v>
      </c>
      <c r="F100" s="160">
        <v>0</v>
      </c>
      <c r="G100" s="160">
        <v>155.05000000000001</v>
      </c>
      <c r="H100" s="160">
        <f t="shared" si="1"/>
        <v>402.35</v>
      </c>
      <c r="I100" s="179"/>
    </row>
    <row r="101" spans="2:9">
      <c r="B101" s="65" t="s">
        <v>402</v>
      </c>
      <c r="C101" s="160">
        <v>632.66999999999996</v>
      </c>
      <c r="D101" s="160">
        <v>158.51</v>
      </c>
      <c r="E101" s="160">
        <v>158.51</v>
      </c>
      <c r="F101" s="160">
        <v>158.51</v>
      </c>
      <c r="G101" s="160">
        <v>158.51</v>
      </c>
      <c r="H101" s="160">
        <f t="shared" si="1"/>
        <v>634.04</v>
      </c>
      <c r="I101" s="179"/>
    </row>
    <row r="102" spans="2:9">
      <c r="B102" s="65" t="s">
        <v>543</v>
      </c>
      <c r="C102" s="160">
        <v>9192.39</v>
      </c>
      <c r="D102" s="160">
        <v>2303.11</v>
      </c>
      <c r="E102" s="160">
        <v>0</v>
      </c>
      <c r="F102" s="160">
        <v>0</v>
      </c>
      <c r="G102" s="160">
        <v>0</v>
      </c>
      <c r="H102" s="160">
        <f t="shared" si="1"/>
        <v>2303.11</v>
      </c>
      <c r="I102" s="179"/>
    </row>
    <row r="103" spans="2:9">
      <c r="B103" s="65" t="s">
        <v>544</v>
      </c>
      <c r="C103" s="160">
        <v>15396.97</v>
      </c>
      <c r="D103" s="160">
        <v>3857.63</v>
      </c>
      <c r="E103" s="160">
        <v>0</v>
      </c>
      <c r="F103" s="160">
        <v>0</v>
      </c>
      <c r="G103" s="160">
        <v>0</v>
      </c>
      <c r="H103" s="160">
        <f t="shared" si="1"/>
        <v>3857.63</v>
      </c>
      <c r="I103" s="179"/>
    </row>
    <row r="104" spans="2:9">
      <c r="B104" s="65" t="s">
        <v>545</v>
      </c>
      <c r="C104" s="160">
        <v>15.64</v>
      </c>
      <c r="D104" s="160">
        <v>3.92</v>
      </c>
      <c r="E104" s="160">
        <v>11.76</v>
      </c>
      <c r="F104" s="160">
        <v>0</v>
      </c>
      <c r="G104" s="160">
        <v>0</v>
      </c>
      <c r="H104" s="160">
        <f t="shared" si="1"/>
        <v>15.68</v>
      </c>
      <c r="I104" s="179"/>
    </row>
    <row r="105" spans="2:9">
      <c r="B105" s="65" t="s">
        <v>513</v>
      </c>
      <c r="C105" s="160">
        <v>1286094.98</v>
      </c>
      <c r="D105" s="160">
        <v>322224.76</v>
      </c>
      <c r="E105" s="160">
        <v>322224.76</v>
      </c>
      <c r="F105" s="160">
        <v>322224.76</v>
      </c>
      <c r="G105" s="160">
        <v>322224.76</v>
      </c>
      <c r="H105" s="160">
        <f t="shared" si="1"/>
        <v>1288899.04</v>
      </c>
      <c r="I105" s="179"/>
    </row>
    <row r="106" spans="2:9">
      <c r="B106" s="65" t="s">
        <v>514</v>
      </c>
      <c r="C106" s="160">
        <v>74.7</v>
      </c>
      <c r="D106" s="160">
        <v>18.72</v>
      </c>
      <c r="E106" s="160">
        <v>18.72</v>
      </c>
      <c r="F106" s="160">
        <v>18.72</v>
      </c>
      <c r="G106" s="160">
        <v>18.72</v>
      </c>
      <c r="H106" s="160">
        <f t="shared" si="1"/>
        <v>74.88</v>
      </c>
      <c r="I106" s="179"/>
    </row>
    <row r="107" spans="2:9">
      <c r="B107" s="65" t="s">
        <v>407</v>
      </c>
      <c r="C107" s="160">
        <v>3489.15</v>
      </c>
      <c r="D107" s="160">
        <v>874.19</v>
      </c>
      <c r="E107" s="160">
        <v>874.19</v>
      </c>
      <c r="F107" s="160">
        <v>874.19</v>
      </c>
      <c r="G107" s="160">
        <v>874.19</v>
      </c>
      <c r="H107" s="160">
        <f t="shared" si="1"/>
        <v>3496.76</v>
      </c>
      <c r="I107" s="179"/>
    </row>
    <row r="108" spans="2:9">
      <c r="B108" s="65" t="s">
        <v>408</v>
      </c>
      <c r="C108" s="160">
        <v>789.63</v>
      </c>
      <c r="D108" s="160">
        <v>791.35</v>
      </c>
      <c r="E108" s="160">
        <v>0</v>
      </c>
      <c r="F108" s="160">
        <v>0</v>
      </c>
      <c r="G108" s="160">
        <v>0</v>
      </c>
      <c r="H108" s="160">
        <f>SUM(D108:G108)</f>
        <v>791.35</v>
      </c>
      <c r="I108" s="179"/>
    </row>
    <row r="109" spans="2:9">
      <c r="B109" s="65" t="s">
        <v>410</v>
      </c>
      <c r="C109" s="160">
        <v>15202.26</v>
      </c>
      <c r="D109" s="160">
        <v>3808.85</v>
      </c>
      <c r="E109" s="160">
        <v>3808.85</v>
      </c>
      <c r="F109" s="160">
        <v>3808.85</v>
      </c>
      <c r="G109" s="160">
        <v>3808.85</v>
      </c>
      <c r="H109" s="160">
        <f t="shared" si="1"/>
        <v>15235.4</v>
      </c>
      <c r="I109" s="179"/>
    </row>
    <row r="110" spans="2:9">
      <c r="B110" s="65" t="s">
        <v>411</v>
      </c>
      <c r="C110" s="160">
        <v>334137.12</v>
      </c>
      <c r="D110" s="160">
        <v>83716.41</v>
      </c>
      <c r="E110" s="160">
        <v>83716.41</v>
      </c>
      <c r="F110" s="160">
        <v>83716.41</v>
      </c>
      <c r="G110" s="160">
        <v>83716.41</v>
      </c>
      <c r="H110" s="160">
        <f t="shared" si="1"/>
        <v>334865.64</v>
      </c>
      <c r="I110" s="179"/>
    </row>
    <row r="111" spans="2:9">
      <c r="B111" s="65" t="s">
        <v>413</v>
      </c>
      <c r="C111" s="160">
        <v>787.2</v>
      </c>
      <c r="D111" s="160">
        <v>197.23</v>
      </c>
      <c r="E111" s="160">
        <v>197.23</v>
      </c>
      <c r="F111" s="160">
        <v>197.23</v>
      </c>
      <c r="G111" s="160">
        <v>197.23</v>
      </c>
      <c r="H111" s="160">
        <f t="shared" si="1"/>
        <v>788.92</v>
      </c>
      <c r="I111" s="179"/>
    </row>
    <row r="112" spans="2:9">
      <c r="B112" s="65" t="s">
        <v>414</v>
      </c>
      <c r="C112" s="160">
        <v>4846.7299999999996</v>
      </c>
      <c r="D112" s="160">
        <v>1214.32</v>
      </c>
      <c r="E112" s="160">
        <v>1214.32</v>
      </c>
      <c r="F112" s="160">
        <v>1214.32</v>
      </c>
      <c r="G112" s="160">
        <v>1214.32</v>
      </c>
      <c r="H112" s="160">
        <f t="shared" si="1"/>
        <v>4857.28</v>
      </c>
      <c r="I112" s="179"/>
    </row>
    <row r="113" spans="2:9">
      <c r="B113" s="65" t="s">
        <v>546</v>
      </c>
      <c r="C113" s="160">
        <v>50340.51</v>
      </c>
      <c r="D113" s="160">
        <v>0</v>
      </c>
      <c r="E113" s="160">
        <v>0</v>
      </c>
      <c r="F113" s="160">
        <v>0</v>
      </c>
      <c r="G113" s="160">
        <v>0</v>
      </c>
      <c r="H113" s="160">
        <f t="shared" si="1"/>
        <v>0</v>
      </c>
      <c r="I113" s="179"/>
    </row>
    <row r="114" spans="2:9">
      <c r="B114" s="65" t="s">
        <v>416</v>
      </c>
      <c r="C114" s="160">
        <v>2607.02</v>
      </c>
      <c r="D114" s="160">
        <v>2612.6999999999998</v>
      </c>
      <c r="E114" s="160">
        <v>0</v>
      </c>
      <c r="F114" s="160">
        <v>0</v>
      </c>
      <c r="G114" s="160">
        <v>0</v>
      </c>
      <c r="H114" s="160">
        <f t="shared" si="1"/>
        <v>2612.6999999999998</v>
      </c>
      <c r="I114" s="179"/>
    </row>
    <row r="115" spans="2:9">
      <c r="B115" s="65" t="s">
        <v>419</v>
      </c>
      <c r="C115" s="160">
        <v>7234.5</v>
      </c>
      <c r="D115" s="160">
        <v>1812.57</v>
      </c>
      <c r="E115" s="160">
        <v>0</v>
      </c>
      <c r="F115" s="160">
        <v>0</v>
      </c>
      <c r="G115" s="160">
        <v>0</v>
      </c>
      <c r="H115" s="160">
        <f>SUM(D115:G115)</f>
        <v>1812.57</v>
      </c>
      <c r="I115" s="179"/>
    </row>
    <row r="116" spans="2:9">
      <c r="B116" s="69" t="s">
        <v>64</v>
      </c>
      <c r="C116" s="190">
        <f>SUM(C10:C115)</f>
        <v>31283159.739999995</v>
      </c>
      <c r="D116" s="190">
        <f>SUM(D10:D115)</f>
        <v>7897861.2499999991</v>
      </c>
      <c r="E116" s="190">
        <f t="shared" ref="E116:H116" si="2">SUM(E10:E115)</f>
        <v>8047470.5399999982</v>
      </c>
      <c r="F116" s="190">
        <f t="shared" si="2"/>
        <v>7440689.9499999993</v>
      </c>
      <c r="G116" s="190">
        <f t="shared" si="2"/>
        <v>7415204.6600000001</v>
      </c>
      <c r="H116" s="190">
        <f t="shared" si="2"/>
        <v>30801226.399999995</v>
      </c>
      <c r="I116" s="179"/>
    </row>
    <row r="117" spans="2:9">
      <c r="H117" s="156"/>
      <c r="I117" s="179"/>
    </row>
    <row r="118" spans="2:9" ht="37" customHeight="1">
      <c r="B118" s="317" t="s">
        <v>518</v>
      </c>
      <c r="C118" s="317"/>
      <c r="D118" s="317"/>
      <c r="E118" s="317"/>
      <c r="F118" s="317"/>
      <c r="G118" s="317"/>
      <c r="H118" s="317"/>
    </row>
    <row r="119" spans="2:9">
      <c r="B119" s="175"/>
      <c r="C119" s="175"/>
      <c r="D119" s="175"/>
      <c r="E119" s="175"/>
      <c r="F119" s="175"/>
      <c r="G119" s="175"/>
      <c r="H119" s="175"/>
    </row>
    <row r="121" spans="2:9">
      <c r="B121" s="16" t="s">
        <v>75</v>
      </c>
    </row>
  </sheetData>
  <mergeCells count="1">
    <mergeCell ref="B118:H118"/>
  </mergeCells>
  <phoneticPr fontId="32" type="noConversion"/>
  <hyperlinks>
    <hyperlink ref="B121" location="Introduction!A1" display="Return to information tab" xr:uid="{F2458E23-D072-4851-BDE9-0A7A928C787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71B6B-63DC-475A-9F02-4C54EB893E08}">
  <sheetPr>
    <tabColor rgb="FF9E712A"/>
    <pageSetUpPr autoPageBreaks="0"/>
  </sheetPr>
  <dimension ref="B5:H108"/>
  <sheetViews>
    <sheetView showGridLines="0" workbookViewId="0"/>
  </sheetViews>
  <sheetFormatPr defaultColWidth="8.7265625" defaultRowHeight="14.5"/>
  <cols>
    <col min="1" max="1" width="2.453125" customWidth="1"/>
    <col min="2" max="2" width="55.54296875" customWidth="1"/>
    <col min="3" max="3" width="24.7265625" customWidth="1"/>
    <col min="4" max="4" width="26.54296875" customWidth="1"/>
    <col min="5" max="5" width="28.453125" customWidth="1"/>
    <col min="6" max="6" width="28" customWidth="1"/>
    <col min="7" max="7" width="25.81640625" customWidth="1"/>
    <col min="8" max="8" width="22.453125" customWidth="1"/>
    <col min="11" max="11" width="20.453125" customWidth="1"/>
  </cols>
  <sheetData>
    <row r="5" spans="2:8" ht="17.5">
      <c r="B5" s="11" t="s">
        <v>463</v>
      </c>
    </row>
    <row r="7" spans="2:8" ht="15">
      <c r="B7" s="4" t="s">
        <v>707</v>
      </c>
    </row>
    <row r="9" spans="2:8" s="86" customFormat="1" ht="27">
      <c r="B9" s="55" t="s">
        <v>420</v>
      </c>
      <c r="C9" s="38" t="s">
        <v>464</v>
      </c>
      <c r="D9" s="38" t="s">
        <v>519</v>
      </c>
      <c r="E9" s="38" t="s">
        <v>520</v>
      </c>
      <c r="F9" s="38" t="s">
        <v>521</v>
      </c>
      <c r="G9" s="38" t="s">
        <v>522</v>
      </c>
      <c r="H9" s="38" t="s">
        <v>523</v>
      </c>
    </row>
    <row r="10" spans="2:8">
      <c r="B10" s="65" t="s">
        <v>470</v>
      </c>
      <c r="C10" s="160">
        <v>569.04</v>
      </c>
      <c r="D10" s="160">
        <v>142.57</v>
      </c>
      <c r="E10" s="160">
        <v>0</v>
      </c>
      <c r="F10" s="160">
        <v>0</v>
      </c>
      <c r="G10" s="160">
        <v>0</v>
      </c>
      <c r="H10" s="160">
        <f>SUM(D10:G10)</f>
        <v>142.57</v>
      </c>
    </row>
    <row r="11" spans="2:8">
      <c r="B11" s="65" t="s">
        <v>319</v>
      </c>
      <c r="C11" s="160">
        <v>4076.71</v>
      </c>
      <c r="D11" s="160">
        <v>1021.4</v>
      </c>
      <c r="E11" s="160">
        <v>0</v>
      </c>
      <c r="F11" s="160">
        <v>0</v>
      </c>
      <c r="G11" s="160">
        <v>0</v>
      </c>
      <c r="H11" s="160">
        <f t="shared" ref="H11:H74" si="0">SUM(D11:G11)</f>
        <v>1021.4</v>
      </c>
    </row>
    <row r="12" spans="2:8">
      <c r="B12" s="65" t="s">
        <v>320</v>
      </c>
      <c r="C12" s="160">
        <v>3866.32</v>
      </c>
      <c r="D12" s="160">
        <v>968.69</v>
      </c>
      <c r="E12" s="160">
        <v>968.69</v>
      </c>
      <c r="F12" s="160">
        <v>968.69</v>
      </c>
      <c r="G12" s="160">
        <v>968.69</v>
      </c>
      <c r="H12" s="160">
        <f t="shared" si="0"/>
        <v>3874.76</v>
      </c>
    </row>
    <row r="13" spans="2:8">
      <c r="B13" s="65" t="s">
        <v>321</v>
      </c>
      <c r="C13" s="160">
        <v>2907.33</v>
      </c>
      <c r="D13" s="160">
        <v>728.42</v>
      </c>
      <c r="E13" s="160">
        <v>728.42</v>
      </c>
      <c r="F13" s="160">
        <v>728.42</v>
      </c>
      <c r="G13" s="160">
        <v>728.42</v>
      </c>
      <c r="H13" s="160">
        <f t="shared" si="0"/>
        <v>2913.68</v>
      </c>
    </row>
    <row r="14" spans="2:8">
      <c r="B14" s="65" t="s">
        <v>525</v>
      </c>
      <c r="C14" s="160">
        <v>2.4300000000000002</v>
      </c>
      <c r="D14" s="160">
        <v>2.44</v>
      </c>
      <c r="E14" s="160">
        <v>0</v>
      </c>
      <c r="F14" s="160">
        <v>0</v>
      </c>
      <c r="G14" s="160">
        <v>0</v>
      </c>
      <c r="H14" s="160">
        <f t="shared" si="0"/>
        <v>2.44</v>
      </c>
    </row>
    <row r="15" spans="2:8">
      <c r="B15" s="65" t="s">
        <v>526</v>
      </c>
      <c r="C15" s="160">
        <v>1235</v>
      </c>
      <c r="D15" s="160">
        <v>1237.69</v>
      </c>
      <c r="E15" s="160">
        <v>0</v>
      </c>
      <c r="F15" s="160">
        <v>0</v>
      </c>
      <c r="G15" s="160">
        <v>0</v>
      </c>
      <c r="H15" s="160">
        <f t="shared" si="0"/>
        <v>1237.69</v>
      </c>
    </row>
    <row r="16" spans="2:8">
      <c r="B16" s="65" t="s">
        <v>324</v>
      </c>
      <c r="C16" s="160">
        <v>163469.81</v>
      </c>
      <c r="D16" s="160">
        <v>40956.550000000003</v>
      </c>
      <c r="E16" s="160">
        <v>40956.550000000003</v>
      </c>
      <c r="F16" s="160">
        <v>40956.550000000003</v>
      </c>
      <c r="G16" s="160">
        <v>40956.550000000003</v>
      </c>
      <c r="H16" s="160">
        <f t="shared" si="0"/>
        <v>163826.20000000001</v>
      </c>
    </row>
    <row r="17" spans="2:8">
      <c r="B17" s="65" t="s">
        <v>545</v>
      </c>
      <c r="C17" s="160">
        <v>1.06</v>
      </c>
      <c r="D17" s="160">
        <v>0.27</v>
      </c>
      <c r="E17" s="160">
        <v>0.81</v>
      </c>
      <c r="F17" s="160">
        <v>0</v>
      </c>
      <c r="G17" s="160">
        <v>0</v>
      </c>
      <c r="H17" s="160">
        <f t="shared" si="0"/>
        <v>1.08</v>
      </c>
    </row>
    <row r="18" spans="2:8">
      <c r="B18" s="65" t="s">
        <v>325</v>
      </c>
      <c r="C18" s="160">
        <v>3686.92</v>
      </c>
      <c r="D18" s="160">
        <v>923.74</v>
      </c>
      <c r="E18" s="160">
        <v>923.74</v>
      </c>
      <c r="F18" s="160">
        <v>923.74</v>
      </c>
      <c r="G18" s="160">
        <v>923.74</v>
      </c>
      <c r="H18" s="160">
        <f t="shared" si="0"/>
        <v>3694.96</v>
      </c>
    </row>
    <row r="19" spans="2:8">
      <c r="B19" s="65" t="s">
        <v>475</v>
      </c>
      <c r="C19" s="160">
        <v>8.51</v>
      </c>
      <c r="D19" s="160">
        <v>8.5299999999999994</v>
      </c>
      <c r="E19" s="160">
        <v>0</v>
      </c>
      <c r="F19" s="160">
        <v>0</v>
      </c>
      <c r="G19" s="160">
        <v>0</v>
      </c>
      <c r="H19" s="160">
        <f t="shared" si="0"/>
        <v>8.5299999999999994</v>
      </c>
    </row>
    <row r="20" spans="2:8">
      <c r="B20" s="65" t="s">
        <v>326</v>
      </c>
      <c r="C20" s="160">
        <v>5307.91</v>
      </c>
      <c r="D20" s="160">
        <v>1329.87</v>
      </c>
      <c r="E20" s="160">
        <v>1329.87</v>
      </c>
      <c r="F20" s="160">
        <v>1329.87</v>
      </c>
      <c r="G20" s="160">
        <v>1329.87</v>
      </c>
      <c r="H20" s="160">
        <f t="shared" si="0"/>
        <v>5319.48</v>
      </c>
    </row>
    <row r="21" spans="2:8">
      <c r="B21" s="65" t="s">
        <v>328</v>
      </c>
      <c r="C21" s="160">
        <v>50520.22</v>
      </c>
      <c r="D21" s="160">
        <v>12657.59</v>
      </c>
      <c r="E21" s="160">
        <v>12657.59</v>
      </c>
      <c r="F21" s="160">
        <v>12657.59</v>
      </c>
      <c r="G21" s="160">
        <v>12657.59</v>
      </c>
      <c r="H21" s="160">
        <f t="shared" si="0"/>
        <v>50630.36</v>
      </c>
    </row>
    <row r="22" spans="2:8">
      <c r="B22" s="65" t="s">
        <v>329</v>
      </c>
      <c r="C22" s="160">
        <v>1934.83</v>
      </c>
      <c r="D22" s="160">
        <v>484.76</v>
      </c>
      <c r="E22" s="160">
        <v>484.76</v>
      </c>
      <c r="F22" s="160">
        <v>484.76</v>
      </c>
      <c r="G22" s="160">
        <v>484.76</v>
      </c>
      <c r="H22" s="160">
        <f t="shared" si="0"/>
        <v>1939.04</v>
      </c>
    </row>
    <row r="23" spans="2:8">
      <c r="B23" s="65" t="s">
        <v>331</v>
      </c>
      <c r="C23" s="160">
        <v>41.32</v>
      </c>
      <c r="D23" s="160">
        <v>10.35</v>
      </c>
      <c r="E23" s="160">
        <v>0</v>
      </c>
      <c r="F23" s="160">
        <v>0</v>
      </c>
      <c r="G23" s="160">
        <v>0</v>
      </c>
      <c r="H23" s="160">
        <f t="shared" si="0"/>
        <v>10.35</v>
      </c>
    </row>
    <row r="24" spans="2:8">
      <c r="B24" s="65" t="s">
        <v>476</v>
      </c>
      <c r="C24" s="160">
        <v>1345.74</v>
      </c>
      <c r="D24" s="160">
        <v>337.17</v>
      </c>
      <c r="E24" s="160">
        <v>337.17</v>
      </c>
      <c r="F24" s="160">
        <v>337.17</v>
      </c>
      <c r="G24" s="160">
        <v>337.17</v>
      </c>
      <c r="H24" s="160">
        <f t="shared" si="0"/>
        <v>1348.68</v>
      </c>
    </row>
    <row r="25" spans="2:8">
      <c r="B25" s="65" t="s">
        <v>333</v>
      </c>
      <c r="C25" s="160">
        <v>3461.49</v>
      </c>
      <c r="D25" s="160">
        <v>867.26</v>
      </c>
      <c r="E25" s="160">
        <v>867.26</v>
      </c>
      <c r="F25" s="160">
        <v>1734.52</v>
      </c>
      <c r="G25" s="160">
        <v>0</v>
      </c>
      <c r="H25" s="160">
        <f t="shared" si="0"/>
        <v>3469.04</v>
      </c>
    </row>
    <row r="26" spans="2:8">
      <c r="B26" s="65" t="s">
        <v>428</v>
      </c>
      <c r="C26" s="160">
        <v>175.15</v>
      </c>
      <c r="D26" s="160">
        <v>43.88</v>
      </c>
      <c r="E26" s="160">
        <v>43.88</v>
      </c>
      <c r="F26" s="160">
        <v>43.88</v>
      </c>
      <c r="G26" s="160">
        <v>43.88</v>
      </c>
      <c r="H26" s="160">
        <f t="shared" si="0"/>
        <v>175.52</v>
      </c>
    </row>
    <row r="27" spans="2:8">
      <c r="B27" s="65" t="s">
        <v>479</v>
      </c>
      <c r="C27" s="160">
        <v>4242.74</v>
      </c>
      <c r="D27" s="160">
        <v>1063</v>
      </c>
      <c r="E27" s="160">
        <v>1063</v>
      </c>
      <c r="F27" s="160">
        <v>1063</v>
      </c>
      <c r="G27" s="160">
        <v>1063</v>
      </c>
      <c r="H27" s="160">
        <f t="shared" si="0"/>
        <v>4252</v>
      </c>
    </row>
    <row r="28" spans="2:8">
      <c r="B28" s="65" t="s">
        <v>337</v>
      </c>
      <c r="C28" s="160">
        <v>3898.98</v>
      </c>
      <c r="D28" s="160">
        <v>976.87</v>
      </c>
      <c r="E28" s="160">
        <v>976.87</v>
      </c>
      <c r="F28" s="160">
        <v>976.87</v>
      </c>
      <c r="G28" s="160">
        <v>976.87</v>
      </c>
      <c r="H28" s="160">
        <f t="shared" si="0"/>
        <v>3907.48</v>
      </c>
    </row>
    <row r="29" spans="2:8">
      <c r="B29" s="65" t="s">
        <v>480</v>
      </c>
      <c r="C29" s="160">
        <v>56878.41</v>
      </c>
      <c r="D29" s="160">
        <v>14250.6</v>
      </c>
      <c r="E29" s="160">
        <v>14250.6</v>
      </c>
      <c r="F29" s="160">
        <v>14250.6</v>
      </c>
      <c r="G29" s="160">
        <v>14250.6</v>
      </c>
      <c r="H29" s="160">
        <f t="shared" si="0"/>
        <v>57002.400000000001</v>
      </c>
    </row>
    <row r="30" spans="2:8">
      <c r="B30" s="65" t="s">
        <v>340</v>
      </c>
      <c r="C30" s="160">
        <v>41958.78</v>
      </c>
      <c r="D30" s="160">
        <v>10512.57</v>
      </c>
      <c r="E30" s="160">
        <v>10512.57</v>
      </c>
      <c r="F30" s="160">
        <v>10512.57</v>
      </c>
      <c r="G30" s="160">
        <v>10512.57</v>
      </c>
      <c r="H30" s="160">
        <f t="shared" si="0"/>
        <v>42050.28</v>
      </c>
    </row>
    <row r="31" spans="2:8">
      <c r="B31" s="65" t="s">
        <v>537</v>
      </c>
      <c r="C31" s="160">
        <v>2607.77</v>
      </c>
      <c r="D31" s="160">
        <v>653.37</v>
      </c>
      <c r="E31" s="160">
        <v>653.37</v>
      </c>
      <c r="F31" s="160">
        <v>653.37</v>
      </c>
      <c r="G31" s="160">
        <v>653.37</v>
      </c>
      <c r="H31" s="160">
        <f t="shared" si="0"/>
        <v>2613.48</v>
      </c>
    </row>
    <row r="32" spans="2:8">
      <c r="B32" s="65" t="s">
        <v>342</v>
      </c>
      <c r="C32" s="160">
        <v>340358.25</v>
      </c>
      <c r="D32" s="160">
        <v>85275.08</v>
      </c>
      <c r="E32" s="160">
        <v>85275.08</v>
      </c>
      <c r="F32" s="160">
        <v>85275.08</v>
      </c>
      <c r="G32" s="160">
        <v>85275.08</v>
      </c>
      <c r="H32" s="160">
        <f t="shared" si="0"/>
        <v>341100.32</v>
      </c>
    </row>
    <row r="33" spans="2:8">
      <c r="B33" s="65" t="s">
        <v>345</v>
      </c>
      <c r="C33" s="160">
        <v>2335.1</v>
      </c>
      <c r="D33" s="160">
        <v>585.04999999999995</v>
      </c>
      <c r="E33" s="160">
        <v>585.04999999999995</v>
      </c>
      <c r="F33" s="160">
        <v>585.04999999999995</v>
      </c>
      <c r="G33" s="160">
        <v>585.04999999999995</v>
      </c>
      <c r="H33" s="160">
        <f t="shared" si="0"/>
        <v>2340.1999999999998</v>
      </c>
    </row>
    <row r="34" spans="2:8">
      <c r="B34" s="65" t="s">
        <v>347</v>
      </c>
      <c r="C34" s="160">
        <v>37091.25</v>
      </c>
      <c r="D34" s="160">
        <v>9293.0300000000007</v>
      </c>
      <c r="E34" s="160">
        <v>9293.0300000000007</v>
      </c>
      <c r="F34" s="160">
        <v>9293.0300000000007</v>
      </c>
      <c r="G34" s="160">
        <v>9293.0300000000007</v>
      </c>
      <c r="H34" s="160">
        <f t="shared" si="0"/>
        <v>37172.120000000003</v>
      </c>
    </row>
    <row r="35" spans="2:8">
      <c r="B35" s="65" t="s">
        <v>529</v>
      </c>
      <c r="C35" s="160">
        <v>767.13</v>
      </c>
      <c r="D35" s="160">
        <v>0</v>
      </c>
      <c r="E35" s="160">
        <v>0</v>
      </c>
      <c r="F35" s="160">
        <v>0</v>
      </c>
      <c r="G35" s="160">
        <v>0</v>
      </c>
      <c r="H35" s="160">
        <f t="shared" si="0"/>
        <v>0</v>
      </c>
    </row>
    <row r="36" spans="2:8">
      <c r="B36" s="65" t="s">
        <v>349</v>
      </c>
      <c r="C36" s="160">
        <v>67.75</v>
      </c>
      <c r="D36" s="160">
        <v>16.7</v>
      </c>
      <c r="E36" s="160">
        <v>16.97</v>
      </c>
      <c r="F36" s="160">
        <v>16.97</v>
      </c>
      <c r="G36" s="160">
        <v>16.97</v>
      </c>
      <c r="H36" s="160">
        <f t="shared" si="0"/>
        <v>67.61</v>
      </c>
    </row>
    <row r="37" spans="2:8">
      <c r="B37" s="65" t="s">
        <v>350</v>
      </c>
      <c r="C37" s="160">
        <v>1002.73</v>
      </c>
      <c r="D37" s="160">
        <v>1004.92</v>
      </c>
      <c r="E37" s="160">
        <v>0</v>
      </c>
      <c r="F37" s="160">
        <v>0</v>
      </c>
      <c r="G37" s="160">
        <v>0</v>
      </c>
      <c r="H37" s="160">
        <f t="shared" si="0"/>
        <v>1004.92</v>
      </c>
    </row>
    <row r="38" spans="2:8">
      <c r="B38" s="65" t="s">
        <v>352</v>
      </c>
      <c r="C38" s="160">
        <v>489.44</v>
      </c>
      <c r="D38" s="160">
        <v>490.51</v>
      </c>
      <c r="E38" s="160">
        <v>0</v>
      </c>
      <c r="F38" s="160">
        <v>0</v>
      </c>
      <c r="G38" s="160">
        <v>0</v>
      </c>
      <c r="H38" s="160">
        <f t="shared" si="0"/>
        <v>490.51</v>
      </c>
    </row>
    <row r="39" spans="2:8">
      <c r="B39" s="65" t="s">
        <v>356</v>
      </c>
      <c r="C39" s="160">
        <v>2713.05</v>
      </c>
      <c r="D39" s="160">
        <v>679.74</v>
      </c>
      <c r="E39" s="160">
        <v>679.74</v>
      </c>
      <c r="F39" s="160">
        <v>679.74</v>
      </c>
      <c r="G39" s="160">
        <v>679.74</v>
      </c>
      <c r="H39" s="160">
        <f t="shared" si="0"/>
        <v>2718.96</v>
      </c>
    </row>
    <row r="40" spans="2:8">
      <c r="B40" s="65" t="s">
        <v>487</v>
      </c>
      <c r="C40" s="160">
        <v>749.81</v>
      </c>
      <c r="D40" s="160">
        <v>751.44</v>
      </c>
      <c r="E40" s="160">
        <v>0</v>
      </c>
      <c r="F40" s="160">
        <v>0</v>
      </c>
      <c r="G40" s="160">
        <v>0</v>
      </c>
      <c r="H40" s="160">
        <f t="shared" si="0"/>
        <v>751.44</v>
      </c>
    </row>
    <row r="41" spans="2:8">
      <c r="B41" s="65" t="s">
        <v>489</v>
      </c>
      <c r="C41" s="160">
        <v>2751.63</v>
      </c>
      <c r="D41" s="160">
        <v>689.41</v>
      </c>
      <c r="E41" s="160">
        <v>689.41</v>
      </c>
      <c r="F41" s="160">
        <v>689.41</v>
      </c>
      <c r="G41" s="160">
        <v>689.41</v>
      </c>
      <c r="H41" s="160">
        <f t="shared" si="0"/>
        <v>2757.64</v>
      </c>
    </row>
    <row r="42" spans="2:8">
      <c r="B42" s="65" t="s">
        <v>360</v>
      </c>
      <c r="C42" s="160">
        <v>2503.87</v>
      </c>
      <c r="D42" s="160">
        <v>627.33000000000004</v>
      </c>
      <c r="E42" s="160">
        <v>627.33000000000004</v>
      </c>
      <c r="F42" s="160">
        <v>627.33000000000004</v>
      </c>
      <c r="G42" s="160">
        <v>627.33000000000004</v>
      </c>
      <c r="H42" s="160">
        <f t="shared" si="0"/>
        <v>2509.3200000000002</v>
      </c>
    </row>
    <row r="43" spans="2:8">
      <c r="B43" s="65" t="s">
        <v>361</v>
      </c>
      <c r="C43" s="160">
        <v>136.72</v>
      </c>
      <c r="D43" s="160">
        <v>34.25</v>
      </c>
      <c r="E43" s="160">
        <v>0</v>
      </c>
      <c r="F43" s="160">
        <v>0</v>
      </c>
      <c r="G43" s="160">
        <v>0</v>
      </c>
      <c r="H43" s="160">
        <f t="shared" si="0"/>
        <v>34.25</v>
      </c>
    </row>
    <row r="44" spans="2:8">
      <c r="B44" s="65" t="s">
        <v>547</v>
      </c>
      <c r="C44" s="160">
        <v>290.75</v>
      </c>
      <c r="D44" s="160">
        <v>72.849999999999994</v>
      </c>
      <c r="E44" s="160">
        <v>72.849999999999994</v>
      </c>
      <c r="F44" s="160">
        <v>72.849999999999994</v>
      </c>
      <c r="G44" s="160">
        <v>72.849999999999994</v>
      </c>
      <c r="H44" s="160">
        <f t="shared" si="0"/>
        <v>291.39999999999998</v>
      </c>
    </row>
    <row r="45" spans="2:8">
      <c r="B45" s="65" t="s">
        <v>530</v>
      </c>
      <c r="C45" s="160">
        <v>128.66</v>
      </c>
      <c r="D45" s="160">
        <v>32.24</v>
      </c>
      <c r="E45" s="160">
        <v>0</v>
      </c>
      <c r="F45" s="160">
        <v>0</v>
      </c>
      <c r="G45" s="160">
        <v>0</v>
      </c>
      <c r="H45" s="160">
        <f t="shared" si="0"/>
        <v>32.24</v>
      </c>
    </row>
    <row r="46" spans="2:8">
      <c r="B46" s="65" t="s">
        <v>491</v>
      </c>
      <c r="C46" s="160">
        <v>6737.5</v>
      </c>
      <c r="D46" s="160">
        <v>0</v>
      </c>
      <c r="E46" s="160">
        <v>0</v>
      </c>
      <c r="F46" s="160">
        <v>0</v>
      </c>
      <c r="G46" s="160">
        <v>0</v>
      </c>
      <c r="H46" s="160">
        <f t="shared" si="0"/>
        <v>0</v>
      </c>
    </row>
    <row r="47" spans="2:8">
      <c r="B47" s="65" t="s">
        <v>538</v>
      </c>
      <c r="C47" s="160">
        <v>313.52999999999997</v>
      </c>
      <c r="D47" s="160">
        <v>0</v>
      </c>
      <c r="E47" s="160">
        <v>0</v>
      </c>
      <c r="F47" s="160">
        <v>0</v>
      </c>
      <c r="G47" s="160">
        <v>0</v>
      </c>
      <c r="H47" s="160">
        <f t="shared" si="0"/>
        <v>0</v>
      </c>
    </row>
    <row r="48" spans="2:8">
      <c r="B48" s="65" t="s">
        <v>493</v>
      </c>
      <c r="C48" s="160">
        <v>44176.46</v>
      </c>
      <c r="D48" s="160">
        <v>11068.2</v>
      </c>
      <c r="E48" s="160">
        <v>11068.2</v>
      </c>
      <c r="F48" s="160">
        <v>11068.2</v>
      </c>
      <c r="G48" s="160">
        <v>11068.2</v>
      </c>
      <c r="H48" s="160">
        <f t="shared" si="0"/>
        <v>44272.800000000003</v>
      </c>
    </row>
    <row r="49" spans="2:8">
      <c r="B49" s="65" t="s">
        <v>541</v>
      </c>
      <c r="C49" s="160">
        <v>0.3</v>
      </c>
      <c r="D49" s="160">
        <v>0</v>
      </c>
      <c r="E49" s="160">
        <v>0</v>
      </c>
      <c r="F49" s="160">
        <v>0.08</v>
      </c>
      <c r="G49" s="160">
        <v>0.24</v>
      </c>
      <c r="H49" s="160">
        <f t="shared" si="0"/>
        <v>0.32</v>
      </c>
    </row>
    <row r="50" spans="2:8">
      <c r="B50" s="65" t="s">
        <v>494</v>
      </c>
      <c r="C50" s="160">
        <v>9279.5</v>
      </c>
      <c r="D50" s="160">
        <v>2324.96</v>
      </c>
      <c r="E50" s="160">
        <v>2324.9299999999998</v>
      </c>
      <c r="F50" s="160">
        <v>2324.9299999999998</v>
      </c>
      <c r="G50" s="160">
        <v>2324.9299999999998</v>
      </c>
      <c r="H50" s="160">
        <f t="shared" si="0"/>
        <v>9299.75</v>
      </c>
    </row>
    <row r="51" spans="2:8">
      <c r="B51" s="65" t="s">
        <v>365</v>
      </c>
      <c r="C51" s="160">
        <v>458.45</v>
      </c>
      <c r="D51" s="160">
        <v>114.86</v>
      </c>
      <c r="E51" s="160">
        <v>0</v>
      </c>
      <c r="F51" s="160">
        <v>0</v>
      </c>
      <c r="G51" s="160">
        <v>0</v>
      </c>
      <c r="H51" s="160">
        <f t="shared" si="0"/>
        <v>114.86</v>
      </c>
    </row>
    <row r="52" spans="2:8">
      <c r="B52" s="65" t="s">
        <v>366</v>
      </c>
      <c r="C52" s="160">
        <v>5.16</v>
      </c>
      <c r="D52" s="160">
        <v>1.29</v>
      </c>
      <c r="E52" s="160">
        <v>1.29</v>
      </c>
      <c r="F52" s="160">
        <v>1.29</v>
      </c>
      <c r="G52" s="160">
        <v>1.29</v>
      </c>
      <c r="H52" s="160">
        <f t="shared" si="0"/>
        <v>5.16</v>
      </c>
    </row>
    <row r="53" spans="2:8">
      <c r="B53" s="65" t="s">
        <v>368</v>
      </c>
      <c r="C53" s="160">
        <v>842.02</v>
      </c>
      <c r="D53" s="160">
        <v>210.96</v>
      </c>
      <c r="E53" s="160">
        <v>0</v>
      </c>
      <c r="F53" s="160">
        <v>0</v>
      </c>
      <c r="G53" s="160">
        <v>0</v>
      </c>
      <c r="H53" s="160">
        <f t="shared" si="0"/>
        <v>210.96</v>
      </c>
    </row>
    <row r="54" spans="2:8">
      <c r="B54" s="65" t="s">
        <v>369</v>
      </c>
      <c r="C54" s="160">
        <v>1891.54</v>
      </c>
      <c r="D54" s="160">
        <v>1895.68</v>
      </c>
      <c r="E54" s="160">
        <v>0</v>
      </c>
      <c r="F54" s="160">
        <v>0</v>
      </c>
      <c r="G54" s="160">
        <v>0</v>
      </c>
      <c r="H54" s="160">
        <f t="shared" si="0"/>
        <v>1895.68</v>
      </c>
    </row>
    <row r="55" spans="2:8">
      <c r="B55" s="65" t="s">
        <v>531</v>
      </c>
      <c r="C55" s="160">
        <v>122.13</v>
      </c>
      <c r="D55" s="160">
        <v>122.4</v>
      </c>
      <c r="E55" s="160">
        <v>0</v>
      </c>
      <c r="F55" s="160">
        <v>0</v>
      </c>
      <c r="G55" s="160">
        <v>0</v>
      </c>
      <c r="H55" s="160">
        <f t="shared" si="0"/>
        <v>122.4</v>
      </c>
    </row>
    <row r="56" spans="2:8">
      <c r="B56" s="65" t="s">
        <v>536</v>
      </c>
      <c r="C56" s="160">
        <v>51.8</v>
      </c>
      <c r="D56" s="160">
        <v>0</v>
      </c>
      <c r="E56" s="160">
        <v>0</v>
      </c>
      <c r="F56" s="160">
        <v>0</v>
      </c>
      <c r="G56" s="160">
        <v>0</v>
      </c>
      <c r="H56" s="160">
        <f t="shared" si="0"/>
        <v>0</v>
      </c>
    </row>
    <row r="57" spans="2:8">
      <c r="B57" s="65" t="s">
        <v>534</v>
      </c>
      <c r="C57" s="160">
        <v>34.03</v>
      </c>
      <c r="D57" s="160">
        <v>8.5299999999999994</v>
      </c>
      <c r="E57" s="160">
        <v>8.5299999999999994</v>
      </c>
      <c r="F57" s="160">
        <v>8.5299999999999994</v>
      </c>
      <c r="G57" s="160">
        <v>8.5299999999999994</v>
      </c>
      <c r="H57" s="160">
        <f t="shared" si="0"/>
        <v>34.119999999999997</v>
      </c>
    </row>
    <row r="58" spans="2:8">
      <c r="B58" s="65" t="s">
        <v>374</v>
      </c>
      <c r="C58" s="160">
        <v>1.82</v>
      </c>
      <c r="D58" s="160">
        <v>0.46</v>
      </c>
      <c r="E58" s="160">
        <v>0</v>
      </c>
      <c r="F58" s="160">
        <v>0</v>
      </c>
      <c r="G58" s="160">
        <v>0</v>
      </c>
      <c r="H58" s="160">
        <f t="shared" si="0"/>
        <v>0.46</v>
      </c>
    </row>
    <row r="59" spans="2:8">
      <c r="B59" s="65" t="s">
        <v>317</v>
      </c>
      <c r="C59" s="160">
        <v>19.440000000000001</v>
      </c>
      <c r="D59" s="160">
        <v>4.87</v>
      </c>
      <c r="E59" s="160">
        <v>4.87</v>
      </c>
      <c r="F59" s="160">
        <v>4.87</v>
      </c>
      <c r="G59" s="160">
        <v>4.87</v>
      </c>
      <c r="H59" s="160">
        <f t="shared" si="0"/>
        <v>19.48</v>
      </c>
    </row>
    <row r="60" spans="2:8">
      <c r="B60" s="65" t="s">
        <v>377</v>
      </c>
      <c r="C60" s="160">
        <v>20816.93</v>
      </c>
      <c r="D60" s="160">
        <v>5215.58</v>
      </c>
      <c r="E60" s="160">
        <v>5215.58</v>
      </c>
      <c r="F60" s="160">
        <v>5215.58</v>
      </c>
      <c r="G60" s="160">
        <v>5215.58</v>
      </c>
      <c r="H60" s="160">
        <f t="shared" si="0"/>
        <v>20862.32</v>
      </c>
    </row>
    <row r="61" spans="2:8">
      <c r="B61" s="65" t="s">
        <v>500</v>
      </c>
      <c r="C61" s="160">
        <v>10009.1</v>
      </c>
      <c r="D61" s="160">
        <v>2507.73</v>
      </c>
      <c r="E61" s="160">
        <v>2507.73</v>
      </c>
      <c r="F61" s="160">
        <v>2507.73</v>
      </c>
      <c r="G61" s="160">
        <v>2507.73</v>
      </c>
      <c r="H61" s="160">
        <f t="shared" si="0"/>
        <v>10030.92</v>
      </c>
    </row>
    <row r="62" spans="2:8">
      <c r="B62" s="65" t="s">
        <v>433</v>
      </c>
      <c r="C62" s="160">
        <v>13132.75</v>
      </c>
      <c r="D62" s="160">
        <v>3290.35</v>
      </c>
      <c r="E62" s="160">
        <v>3290.35</v>
      </c>
      <c r="F62" s="160">
        <v>3290.35</v>
      </c>
      <c r="G62" s="160">
        <v>3290.35</v>
      </c>
      <c r="H62" s="160">
        <f t="shared" si="0"/>
        <v>13161.4</v>
      </c>
    </row>
    <row r="63" spans="2:8">
      <c r="B63" s="65" t="s">
        <v>544</v>
      </c>
      <c r="C63" s="160">
        <v>667.78</v>
      </c>
      <c r="D63" s="160">
        <v>167.21</v>
      </c>
      <c r="E63" s="160">
        <v>0</v>
      </c>
      <c r="F63" s="160">
        <v>0</v>
      </c>
      <c r="G63" s="160">
        <v>0</v>
      </c>
      <c r="H63" s="160">
        <f t="shared" si="0"/>
        <v>167.21</v>
      </c>
    </row>
    <row r="64" spans="2:8">
      <c r="B64" s="65" t="s">
        <v>380</v>
      </c>
      <c r="C64" s="160">
        <v>28249.25</v>
      </c>
      <c r="D64" s="160">
        <v>7077.71</v>
      </c>
      <c r="E64" s="160">
        <v>7077.71</v>
      </c>
      <c r="F64" s="160">
        <v>7077.71</v>
      </c>
      <c r="G64" s="160">
        <v>7077.71</v>
      </c>
      <c r="H64" s="160">
        <f t="shared" si="0"/>
        <v>28310.84</v>
      </c>
    </row>
    <row r="65" spans="2:8">
      <c r="B65" s="65" t="s">
        <v>381</v>
      </c>
      <c r="C65" s="160">
        <v>57473.42</v>
      </c>
      <c r="D65" s="160">
        <v>14399.68</v>
      </c>
      <c r="E65" s="160">
        <v>14399.68</v>
      </c>
      <c r="F65" s="160">
        <v>14399.68</v>
      </c>
      <c r="G65" s="160">
        <v>14399.68</v>
      </c>
      <c r="H65" s="160">
        <f t="shared" si="0"/>
        <v>57598.720000000001</v>
      </c>
    </row>
    <row r="66" spans="2:8">
      <c r="B66" s="65" t="s">
        <v>382</v>
      </c>
      <c r="C66" s="160">
        <v>2530.7600000000002</v>
      </c>
      <c r="D66" s="160">
        <v>634.07000000000005</v>
      </c>
      <c r="E66" s="160">
        <v>0</v>
      </c>
      <c r="F66" s="160">
        <v>0</v>
      </c>
      <c r="G66" s="160">
        <v>0</v>
      </c>
      <c r="H66" s="160">
        <f t="shared" si="0"/>
        <v>634.07000000000005</v>
      </c>
    </row>
    <row r="67" spans="2:8">
      <c r="B67" s="65" t="s">
        <v>383</v>
      </c>
      <c r="C67" s="160">
        <v>2589.85</v>
      </c>
      <c r="D67" s="160">
        <v>0</v>
      </c>
      <c r="E67" s="160">
        <v>0</v>
      </c>
      <c r="F67" s="160">
        <v>0</v>
      </c>
      <c r="G67" s="160">
        <v>0</v>
      </c>
      <c r="H67" s="160">
        <f t="shared" si="0"/>
        <v>0</v>
      </c>
    </row>
    <row r="68" spans="2:8">
      <c r="B68" s="65" t="s">
        <v>503</v>
      </c>
      <c r="C68" s="160">
        <v>9733.5400000000009</v>
      </c>
      <c r="D68" s="160">
        <v>2438.69</v>
      </c>
      <c r="E68" s="160">
        <v>2438.69</v>
      </c>
      <c r="F68" s="160">
        <v>2438.69</v>
      </c>
      <c r="G68" s="160">
        <v>2438.69</v>
      </c>
      <c r="H68" s="160">
        <f t="shared" si="0"/>
        <v>9754.76</v>
      </c>
    </row>
    <row r="69" spans="2:8">
      <c r="B69" s="65" t="s">
        <v>384</v>
      </c>
      <c r="C69" s="160">
        <v>2865.41</v>
      </c>
      <c r="D69" s="160">
        <v>717.91</v>
      </c>
      <c r="E69" s="160">
        <v>717.91</v>
      </c>
      <c r="F69" s="160">
        <v>717.91</v>
      </c>
      <c r="G69" s="160">
        <v>717.91</v>
      </c>
      <c r="H69" s="160">
        <f t="shared" si="0"/>
        <v>2871.64</v>
      </c>
    </row>
    <row r="70" spans="2:8">
      <c r="B70" s="65" t="s">
        <v>385</v>
      </c>
      <c r="C70" s="160">
        <v>4385.08</v>
      </c>
      <c r="D70" s="160">
        <v>1098.6600000000001</v>
      </c>
      <c r="E70" s="160">
        <v>0</v>
      </c>
      <c r="F70" s="160">
        <v>0</v>
      </c>
      <c r="G70" s="160">
        <v>0</v>
      </c>
      <c r="H70" s="160">
        <f t="shared" si="0"/>
        <v>1098.6600000000001</v>
      </c>
    </row>
    <row r="71" spans="2:8">
      <c r="B71" s="65" t="s">
        <v>388</v>
      </c>
      <c r="C71" s="160">
        <v>35.39</v>
      </c>
      <c r="D71" s="160">
        <v>8.8699999999999992</v>
      </c>
      <c r="E71" s="160">
        <v>8.8699999999999992</v>
      </c>
      <c r="F71" s="160">
        <v>8.8699999999999992</v>
      </c>
      <c r="G71" s="160">
        <v>8.8699999999999992</v>
      </c>
      <c r="H71" s="160">
        <f t="shared" si="0"/>
        <v>35.479999999999997</v>
      </c>
    </row>
    <row r="72" spans="2:8">
      <c r="B72" s="65" t="s">
        <v>497</v>
      </c>
      <c r="C72" s="160">
        <v>1225.28</v>
      </c>
      <c r="D72" s="160">
        <v>306.99</v>
      </c>
      <c r="E72" s="160">
        <v>306.99</v>
      </c>
      <c r="F72" s="160">
        <v>306.99</v>
      </c>
      <c r="G72" s="160">
        <v>306.99</v>
      </c>
      <c r="H72" s="160">
        <f t="shared" si="0"/>
        <v>1227.96</v>
      </c>
    </row>
    <row r="73" spans="2:8">
      <c r="B73" s="65" t="s">
        <v>498</v>
      </c>
      <c r="C73" s="160">
        <v>139378.23000000001</v>
      </c>
      <c r="D73" s="160">
        <v>34920.53</v>
      </c>
      <c r="E73" s="160">
        <v>34920.53</v>
      </c>
      <c r="F73" s="160">
        <v>34920.53</v>
      </c>
      <c r="G73" s="160">
        <v>34920.53</v>
      </c>
      <c r="H73" s="160">
        <f t="shared" si="0"/>
        <v>139682.12</v>
      </c>
    </row>
    <row r="74" spans="2:8">
      <c r="B74" s="65" t="s">
        <v>499</v>
      </c>
      <c r="C74" s="160">
        <v>19851.11</v>
      </c>
      <c r="D74" s="160">
        <v>4973.6000000000004</v>
      </c>
      <c r="E74" s="160">
        <v>0</v>
      </c>
      <c r="F74" s="160">
        <v>0</v>
      </c>
      <c r="G74" s="160">
        <v>0</v>
      </c>
      <c r="H74" s="160">
        <f t="shared" si="0"/>
        <v>4973.6000000000004</v>
      </c>
    </row>
    <row r="75" spans="2:8">
      <c r="B75" s="65" t="s">
        <v>535</v>
      </c>
      <c r="C75" s="160">
        <v>8.35</v>
      </c>
      <c r="D75" s="160">
        <v>2.09</v>
      </c>
      <c r="E75" s="160">
        <v>6.27</v>
      </c>
      <c r="F75" s="160">
        <v>0</v>
      </c>
      <c r="G75" s="160">
        <v>0</v>
      </c>
      <c r="H75" s="160">
        <f t="shared" ref="H75:H102" si="1">SUM(D75:G75)</f>
        <v>8.36</v>
      </c>
    </row>
    <row r="76" spans="2:8">
      <c r="B76" s="65" t="s">
        <v>389</v>
      </c>
      <c r="C76" s="160">
        <v>245636.96</v>
      </c>
      <c r="D76" s="160">
        <v>61543.13</v>
      </c>
      <c r="E76" s="160">
        <v>61543.13</v>
      </c>
      <c r="F76" s="160">
        <v>61543.13</v>
      </c>
      <c r="G76" s="160">
        <v>61543.13</v>
      </c>
      <c r="H76" s="160">
        <f t="shared" si="1"/>
        <v>246172.52</v>
      </c>
    </row>
    <row r="77" spans="2:8">
      <c r="B77" s="65" t="s">
        <v>390</v>
      </c>
      <c r="C77" s="160">
        <v>9137.77</v>
      </c>
      <c r="D77" s="160">
        <v>2289.42</v>
      </c>
      <c r="E77" s="160">
        <v>2289.42</v>
      </c>
      <c r="F77" s="160">
        <v>2289.42</v>
      </c>
      <c r="G77" s="160">
        <v>2289.42</v>
      </c>
      <c r="H77" s="160">
        <f t="shared" si="1"/>
        <v>9157.68</v>
      </c>
    </row>
    <row r="78" spans="2:8">
      <c r="B78" s="65" t="s">
        <v>392</v>
      </c>
      <c r="C78" s="160">
        <v>13267.49</v>
      </c>
      <c r="D78" s="160">
        <v>3324.1</v>
      </c>
      <c r="E78" s="160">
        <v>9972.2999999999993</v>
      </c>
      <c r="F78" s="160">
        <v>0</v>
      </c>
      <c r="G78" s="160">
        <v>0</v>
      </c>
      <c r="H78" s="160">
        <f t="shared" si="1"/>
        <v>13296.4</v>
      </c>
    </row>
    <row r="79" spans="2:8">
      <c r="B79" s="65" t="s">
        <v>542</v>
      </c>
      <c r="C79" s="160">
        <v>16.559999999999999</v>
      </c>
      <c r="D79" s="160">
        <v>8.3000000000000007</v>
      </c>
      <c r="E79" s="160">
        <v>0</v>
      </c>
      <c r="F79" s="160">
        <v>0</v>
      </c>
      <c r="G79" s="160">
        <v>8.3000000000000007</v>
      </c>
      <c r="H79" s="160">
        <f t="shared" si="1"/>
        <v>16.600000000000001</v>
      </c>
    </row>
    <row r="80" spans="2:8">
      <c r="B80" s="65" t="s">
        <v>394</v>
      </c>
      <c r="C80" s="160">
        <v>25499.59</v>
      </c>
      <c r="D80" s="160">
        <v>6388.8</v>
      </c>
      <c r="E80" s="160">
        <v>6388.8</v>
      </c>
      <c r="F80" s="160">
        <v>6388.8</v>
      </c>
      <c r="G80" s="160">
        <v>6388.8</v>
      </c>
      <c r="H80" s="160">
        <f t="shared" si="1"/>
        <v>25555.200000000001</v>
      </c>
    </row>
    <row r="81" spans="2:8">
      <c r="B81" s="65" t="s">
        <v>395</v>
      </c>
      <c r="C81" s="160">
        <v>4790.21</v>
      </c>
      <c r="D81" s="160">
        <v>1200.1600000000001</v>
      </c>
      <c r="E81" s="160">
        <v>1200.1600000000001</v>
      </c>
      <c r="F81" s="160">
        <v>1200.1600000000001</v>
      </c>
      <c r="G81" s="160">
        <v>1200.1600000000001</v>
      </c>
      <c r="H81" s="160">
        <f t="shared" si="1"/>
        <v>4800.6400000000003</v>
      </c>
    </row>
    <row r="82" spans="2:8">
      <c r="B82" s="65" t="s">
        <v>527</v>
      </c>
      <c r="C82" s="160">
        <v>11.39</v>
      </c>
      <c r="D82" s="160">
        <v>11.42</v>
      </c>
      <c r="E82" s="160">
        <v>0</v>
      </c>
      <c r="F82" s="160">
        <v>0</v>
      </c>
      <c r="G82" s="160">
        <v>0</v>
      </c>
      <c r="H82" s="160">
        <f t="shared" si="1"/>
        <v>11.42</v>
      </c>
    </row>
    <row r="83" spans="2:8">
      <c r="B83" s="65" t="s">
        <v>398</v>
      </c>
      <c r="C83" s="160">
        <v>2385.84</v>
      </c>
      <c r="D83" s="160">
        <v>597.76</v>
      </c>
      <c r="E83" s="160">
        <v>597.76</v>
      </c>
      <c r="F83" s="160">
        <v>597.76</v>
      </c>
      <c r="G83" s="160">
        <v>597.76</v>
      </c>
      <c r="H83" s="160">
        <f t="shared" si="1"/>
        <v>2391.04</v>
      </c>
    </row>
    <row r="84" spans="2:8">
      <c r="B84" s="65" t="s">
        <v>400</v>
      </c>
      <c r="C84" s="160">
        <v>144561.57999999999</v>
      </c>
      <c r="D84" s="160">
        <v>36219.19</v>
      </c>
      <c r="E84" s="160">
        <v>36219.19</v>
      </c>
      <c r="F84" s="160">
        <v>36219.19</v>
      </c>
      <c r="G84" s="160">
        <v>36219.19</v>
      </c>
      <c r="H84" s="160">
        <f t="shared" si="1"/>
        <v>144876.76</v>
      </c>
    </row>
    <row r="85" spans="2:8">
      <c r="B85" s="65" t="s">
        <v>540</v>
      </c>
      <c r="C85" s="160">
        <v>125525.3</v>
      </c>
      <c r="D85" s="160">
        <v>31449.74</v>
      </c>
      <c r="E85" s="160">
        <v>31449.74</v>
      </c>
      <c r="F85" s="160">
        <v>31449.74</v>
      </c>
      <c r="G85" s="160">
        <v>31449.74</v>
      </c>
      <c r="H85" s="160">
        <f t="shared" si="1"/>
        <v>125798.96</v>
      </c>
    </row>
    <row r="86" spans="2:8">
      <c r="B86" s="65" t="s">
        <v>401</v>
      </c>
      <c r="C86" s="160">
        <v>65.17</v>
      </c>
      <c r="D86" s="160">
        <v>65.31</v>
      </c>
      <c r="E86" s="160">
        <v>0</v>
      </c>
      <c r="F86" s="160">
        <v>0</v>
      </c>
      <c r="G86" s="160">
        <v>0</v>
      </c>
      <c r="H86" s="160">
        <f t="shared" si="1"/>
        <v>65.31</v>
      </c>
    </row>
    <row r="87" spans="2:8">
      <c r="B87" s="65" t="s">
        <v>402</v>
      </c>
      <c r="C87" s="160">
        <v>36</v>
      </c>
      <c r="D87" s="160">
        <v>9.02</v>
      </c>
      <c r="E87" s="160">
        <v>9.02</v>
      </c>
      <c r="F87" s="160">
        <v>9.02</v>
      </c>
      <c r="G87" s="160">
        <v>9.02</v>
      </c>
      <c r="H87" s="160">
        <f t="shared" si="1"/>
        <v>36.08</v>
      </c>
    </row>
    <row r="88" spans="2:8">
      <c r="B88" s="65" t="s">
        <v>543</v>
      </c>
      <c r="C88" s="160">
        <v>363.82</v>
      </c>
      <c r="D88" s="160">
        <v>364.61</v>
      </c>
      <c r="E88" s="160">
        <v>0</v>
      </c>
      <c r="F88" s="160">
        <v>0</v>
      </c>
      <c r="G88" s="160">
        <v>0</v>
      </c>
      <c r="H88" s="160">
        <f t="shared" si="1"/>
        <v>364.61</v>
      </c>
    </row>
    <row r="89" spans="2:8">
      <c r="B89" s="65" t="s">
        <v>481</v>
      </c>
      <c r="C89" s="160">
        <v>2251.86</v>
      </c>
      <c r="D89" s="160">
        <v>564.19000000000005</v>
      </c>
      <c r="E89" s="160">
        <v>564.19000000000005</v>
      </c>
      <c r="F89" s="160">
        <v>0</v>
      </c>
      <c r="G89" s="160">
        <v>0</v>
      </c>
      <c r="H89" s="160">
        <f t="shared" si="1"/>
        <v>1128.3800000000001</v>
      </c>
    </row>
    <row r="90" spans="2:8">
      <c r="B90" s="65" t="s">
        <v>513</v>
      </c>
      <c r="C90" s="160">
        <v>46491.06</v>
      </c>
      <c r="D90" s="160">
        <v>11648.11</v>
      </c>
      <c r="E90" s="160">
        <v>11648.11</v>
      </c>
      <c r="F90" s="160">
        <v>11648.11</v>
      </c>
      <c r="G90" s="160">
        <v>11648.11</v>
      </c>
      <c r="H90" s="160">
        <f t="shared" si="1"/>
        <v>46592.44</v>
      </c>
    </row>
    <row r="91" spans="2:8">
      <c r="B91" s="65" t="s">
        <v>407</v>
      </c>
      <c r="C91" s="160">
        <v>3.95</v>
      </c>
      <c r="D91" s="160">
        <v>0.99</v>
      </c>
      <c r="E91" s="160">
        <v>0.99</v>
      </c>
      <c r="F91" s="160">
        <v>0.99</v>
      </c>
      <c r="G91" s="160">
        <v>0.99</v>
      </c>
      <c r="H91" s="160">
        <f t="shared" si="1"/>
        <v>3.96</v>
      </c>
    </row>
    <row r="92" spans="2:8">
      <c r="B92" s="65" t="s">
        <v>410</v>
      </c>
      <c r="C92" s="160">
        <v>345.74</v>
      </c>
      <c r="D92" s="160">
        <v>86.62</v>
      </c>
      <c r="E92" s="160">
        <v>86.62</v>
      </c>
      <c r="F92" s="160">
        <v>86.62</v>
      </c>
      <c r="G92" s="160">
        <v>86.62</v>
      </c>
      <c r="H92" s="160">
        <f t="shared" si="1"/>
        <v>346.48</v>
      </c>
    </row>
    <row r="93" spans="2:8">
      <c r="B93" s="65" t="s">
        <v>411</v>
      </c>
      <c r="C93" s="160">
        <v>22049.34</v>
      </c>
      <c r="D93" s="160">
        <v>5524.35</v>
      </c>
      <c r="E93" s="160">
        <v>5524.35</v>
      </c>
      <c r="F93" s="160">
        <v>5524.35</v>
      </c>
      <c r="G93" s="160">
        <v>5524.35</v>
      </c>
      <c r="H93" s="160">
        <f t="shared" si="1"/>
        <v>22097.4</v>
      </c>
    </row>
    <row r="94" spans="2:8">
      <c r="B94" s="65" t="s">
        <v>546</v>
      </c>
      <c r="C94" s="160">
        <v>2309.13</v>
      </c>
      <c r="D94" s="160">
        <v>0</v>
      </c>
      <c r="E94" s="160">
        <v>0</v>
      </c>
      <c r="F94" s="160">
        <v>0</v>
      </c>
      <c r="G94" s="160">
        <v>0</v>
      </c>
      <c r="H94" s="160">
        <f t="shared" si="1"/>
        <v>0</v>
      </c>
    </row>
    <row r="95" spans="2:8">
      <c r="B95" s="65" t="s">
        <v>344</v>
      </c>
      <c r="C95" s="160">
        <v>6838.52</v>
      </c>
      <c r="D95" s="160">
        <v>1713.36</v>
      </c>
      <c r="E95" s="160">
        <v>1713.36</v>
      </c>
      <c r="F95" s="160">
        <v>1713.36</v>
      </c>
      <c r="G95" s="160">
        <v>1713.36</v>
      </c>
      <c r="H95" s="160">
        <f t="shared" si="1"/>
        <v>6853.44</v>
      </c>
    </row>
    <row r="96" spans="2:8">
      <c r="B96" s="65" t="s">
        <v>413</v>
      </c>
      <c r="C96" s="160">
        <v>72.16</v>
      </c>
      <c r="D96" s="160">
        <v>18.079999999999998</v>
      </c>
      <c r="E96" s="160">
        <v>18.079999999999998</v>
      </c>
      <c r="F96" s="160">
        <v>18.079999999999998</v>
      </c>
      <c r="G96" s="160">
        <v>18.079999999999998</v>
      </c>
      <c r="H96" s="160">
        <f t="shared" si="1"/>
        <v>72.319999999999993</v>
      </c>
    </row>
    <row r="97" spans="2:8">
      <c r="B97" s="65" t="s">
        <v>414</v>
      </c>
      <c r="C97" s="160">
        <v>8.81</v>
      </c>
      <c r="D97" s="160">
        <v>2.21</v>
      </c>
      <c r="E97" s="160">
        <v>2.21</v>
      </c>
      <c r="F97" s="160">
        <v>2.21</v>
      </c>
      <c r="G97" s="160">
        <v>2.21</v>
      </c>
      <c r="H97" s="160">
        <f t="shared" si="1"/>
        <v>8.84</v>
      </c>
    </row>
    <row r="98" spans="2:8">
      <c r="B98" s="65" t="s">
        <v>437</v>
      </c>
      <c r="C98" s="160">
        <v>6004.09</v>
      </c>
      <c r="D98" s="160">
        <v>1504.3</v>
      </c>
      <c r="E98" s="160">
        <v>1504.3</v>
      </c>
      <c r="F98" s="160">
        <v>1504.3</v>
      </c>
      <c r="G98" s="160">
        <v>1504.3</v>
      </c>
      <c r="H98" s="160">
        <f t="shared" si="1"/>
        <v>6017.2</v>
      </c>
    </row>
    <row r="99" spans="2:8">
      <c r="B99" s="65" t="s">
        <v>417</v>
      </c>
      <c r="C99" s="160">
        <v>396.78</v>
      </c>
      <c r="D99" s="160">
        <v>99.41</v>
      </c>
      <c r="E99" s="160">
        <v>99.41</v>
      </c>
      <c r="F99" s="160">
        <v>99.41</v>
      </c>
      <c r="G99" s="160">
        <v>99.41</v>
      </c>
      <c r="H99" s="160">
        <f t="shared" si="1"/>
        <v>397.64</v>
      </c>
    </row>
    <row r="100" spans="2:8">
      <c r="B100" s="65" t="s">
        <v>418</v>
      </c>
      <c r="C100" s="160">
        <v>1922.22</v>
      </c>
      <c r="D100" s="160">
        <v>481.6</v>
      </c>
      <c r="E100" s="160">
        <v>481.6</v>
      </c>
      <c r="F100" s="160">
        <v>481.6</v>
      </c>
      <c r="G100" s="160">
        <v>481.6</v>
      </c>
      <c r="H100" s="160">
        <f t="shared" si="1"/>
        <v>1926.4</v>
      </c>
    </row>
    <row r="101" spans="2:8">
      <c r="B101" s="65" t="s">
        <v>419</v>
      </c>
      <c r="C101" s="160">
        <v>225.28</v>
      </c>
      <c r="D101" s="160">
        <v>56.44</v>
      </c>
      <c r="E101" s="160">
        <v>0</v>
      </c>
      <c r="F101" s="160">
        <v>0</v>
      </c>
      <c r="G101" s="160">
        <v>0</v>
      </c>
      <c r="H101" s="160">
        <f t="shared" si="1"/>
        <v>56.44</v>
      </c>
    </row>
    <row r="102" spans="2:8">
      <c r="B102" s="69" t="s">
        <v>64</v>
      </c>
      <c r="C102" s="190">
        <f t="shared" ref="C102" si="2">SUM(C10:C101)</f>
        <v>1780685.1400000008</v>
      </c>
      <c r="D102" s="190">
        <f>SUM(D10:D101)</f>
        <v>447412.63999999978</v>
      </c>
      <c r="E102" s="190">
        <f t="shared" ref="E102:G102" si="3">SUM(E10:E101)</f>
        <v>439605.47999999986</v>
      </c>
      <c r="F102" s="190">
        <f t="shared" si="3"/>
        <v>429929.24999999983</v>
      </c>
      <c r="G102" s="190">
        <f t="shared" si="3"/>
        <v>428203.18999999977</v>
      </c>
      <c r="H102" s="304">
        <f t="shared" si="1"/>
        <v>1745150.5599999991</v>
      </c>
    </row>
    <row r="103" spans="2:8">
      <c r="B103" s="157"/>
      <c r="C103" s="158"/>
      <c r="D103" s="158"/>
      <c r="E103" s="158"/>
      <c r="F103" s="158"/>
      <c r="G103" s="158"/>
      <c r="H103" s="159"/>
    </row>
    <row r="105" spans="2:8">
      <c r="B105" s="274" t="s">
        <v>704</v>
      </c>
      <c r="C105" s="174"/>
      <c r="D105" s="174"/>
      <c r="E105" s="174"/>
      <c r="F105" s="174"/>
      <c r="G105" s="174"/>
      <c r="H105" s="174"/>
    </row>
    <row r="106" spans="2:8">
      <c r="B106" s="275" t="s">
        <v>705</v>
      </c>
      <c r="C106" s="175"/>
      <c r="D106" s="175"/>
      <c r="E106" s="175"/>
      <c r="F106" s="175"/>
      <c r="G106" s="175"/>
      <c r="H106" s="175"/>
    </row>
    <row r="108" spans="2:8">
      <c r="B108" s="16" t="s">
        <v>75</v>
      </c>
    </row>
  </sheetData>
  <phoneticPr fontId="32" type="noConversion"/>
  <hyperlinks>
    <hyperlink ref="B108" location="Introduction!A1" display="Return to information tab" xr:uid="{4B0BBF9E-7074-4AB5-A982-EC5090E2091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2C2FD-8637-46D6-B430-F3D441BF312C}">
  <sheetPr>
    <tabColor rgb="FF9E712A"/>
    <pageSetUpPr autoPageBreaks="0"/>
  </sheetPr>
  <dimension ref="B5:I95"/>
  <sheetViews>
    <sheetView zoomScaleNormal="100" workbookViewId="0"/>
  </sheetViews>
  <sheetFormatPr defaultColWidth="8.7265625" defaultRowHeight="14.5"/>
  <cols>
    <col min="1" max="1" width="2.453125" style="80" customWidth="1"/>
    <col min="2" max="2" width="55.54296875" style="80" customWidth="1"/>
    <col min="3" max="3" width="24.7265625" style="80" customWidth="1"/>
    <col min="4" max="6" width="30.54296875" style="80" bestFit="1" customWidth="1"/>
    <col min="7" max="7" width="29.1796875" style="80" customWidth="1"/>
    <col min="8" max="8" width="22.7265625" style="80" bestFit="1" customWidth="1"/>
    <col min="9" max="11" width="8.7265625" style="80"/>
    <col min="12" max="12" width="20.453125" style="80" customWidth="1"/>
    <col min="13" max="16384" width="8.7265625" style="80"/>
  </cols>
  <sheetData>
    <row r="5" spans="2:9" ht="17.5">
      <c r="B5" s="11" t="s">
        <v>463</v>
      </c>
    </row>
    <row r="7" spans="2:9" ht="15">
      <c r="B7" s="81" t="s">
        <v>708</v>
      </c>
    </row>
    <row r="9" spans="2:9" ht="27">
      <c r="B9" s="36" t="s">
        <v>420</v>
      </c>
      <c r="C9" s="38" t="s">
        <v>548</v>
      </c>
      <c r="D9" s="38" t="s">
        <v>549</v>
      </c>
      <c r="E9" s="38" t="s">
        <v>550</v>
      </c>
      <c r="F9" s="38" t="s">
        <v>551</v>
      </c>
      <c r="G9" s="38" t="s">
        <v>552</v>
      </c>
      <c r="I9" s="153"/>
    </row>
    <row r="10" spans="2:9">
      <c r="B10" s="155" t="s">
        <v>316</v>
      </c>
      <c r="C10" s="286">
        <v>2001</v>
      </c>
      <c r="D10" s="286">
        <v>1983</v>
      </c>
      <c r="E10" s="286">
        <v>1988</v>
      </c>
      <c r="F10" s="286">
        <v>1972</v>
      </c>
      <c r="G10" s="286">
        <f>SUM(C10:F10)</f>
        <v>7944</v>
      </c>
      <c r="I10" s="153"/>
    </row>
    <row r="11" spans="2:9">
      <c r="B11" s="155" t="s">
        <v>320</v>
      </c>
      <c r="C11" s="286">
        <v>74575</v>
      </c>
      <c r="D11" s="286">
        <v>73926</v>
      </c>
      <c r="E11" s="286">
        <v>74113</v>
      </c>
      <c r="F11" s="286">
        <v>73498</v>
      </c>
      <c r="G11" s="286">
        <f t="shared" ref="G11:G73" si="0">SUM(C11:F11)</f>
        <v>296112</v>
      </c>
      <c r="I11" s="153"/>
    </row>
    <row r="12" spans="2:9">
      <c r="B12" s="155" t="s">
        <v>321</v>
      </c>
      <c r="C12" s="286">
        <v>7705</v>
      </c>
      <c r="D12" s="286">
        <v>7638</v>
      </c>
      <c r="E12" s="286">
        <v>7658</v>
      </c>
      <c r="F12" s="286">
        <v>7594</v>
      </c>
      <c r="G12" s="286">
        <f t="shared" si="0"/>
        <v>30595</v>
      </c>
      <c r="I12" s="153"/>
    </row>
    <row r="13" spans="2:9">
      <c r="B13" s="155" t="s">
        <v>474</v>
      </c>
      <c r="C13" s="286">
        <v>514</v>
      </c>
      <c r="D13" s="286">
        <v>510</v>
      </c>
      <c r="E13" s="286">
        <v>511</v>
      </c>
      <c r="F13" s="286">
        <v>507</v>
      </c>
      <c r="G13" s="286">
        <f t="shared" si="0"/>
        <v>2042</v>
      </c>
      <c r="I13" s="153"/>
    </row>
    <row r="14" spans="2:9">
      <c r="B14" s="155" t="s">
        <v>324</v>
      </c>
      <c r="C14" s="286">
        <v>2170506</v>
      </c>
      <c r="D14" s="286">
        <v>2151623</v>
      </c>
      <c r="E14" s="286">
        <v>2157075</v>
      </c>
      <c r="F14" s="286">
        <v>2139177</v>
      </c>
      <c r="G14" s="286">
        <f t="shared" si="0"/>
        <v>8618381</v>
      </c>
      <c r="I14" s="153"/>
    </row>
    <row r="15" spans="2:9">
      <c r="B15" s="155" t="s">
        <v>325</v>
      </c>
      <c r="C15" s="286">
        <v>24513</v>
      </c>
      <c r="D15" s="286">
        <v>24300</v>
      </c>
      <c r="E15" s="286">
        <v>24361</v>
      </c>
      <c r="F15" s="286">
        <v>24159</v>
      </c>
      <c r="G15" s="286">
        <f t="shared" si="0"/>
        <v>97333</v>
      </c>
      <c r="I15" s="153"/>
    </row>
    <row r="16" spans="2:9">
      <c r="B16" s="155" t="s">
        <v>326</v>
      </c>
      <c r="C16" s="286">
        <v>61241</v>
      </c>
      <c r="D16" s="286">
        <v>60708</v>
      </c>
      <c r="E16" s="286">
        <v>60862</v>
      </c>
      <c r="F16" s="286">
        <v>60357</v>
      </c>
      <c r="G16" s="286">
        <f t="shared" si="0"/>
        <v>243168</v>
      </c>
      <c r="I16" s="153"/>
    </row>
    <row r="17" spans="2:9">
      <c r="B17" s="155" t="s">
        <v>327</v>
      </c>
      <c r="C17" s="286">
        <v>5086</v>
      </c>
      <c r="D17" s="286">
        <v>5042</v>
      </c>
      <c r="E17" s="286">
        <v>5055</v>
      </c>
      <c r="F17" s="286">
        <v>5013</v>
      </c>
      <c r="G17" s="286">
        <f t="shared" si="0"/>
        <v>20196</v>
      </c>
      <c r="I17" s="153"/>
    </row>
    <row r="18" spans="2:9">
      <c r="B18" s="155" t="s">
        <v>328</v>
      </c>
      <c r="C18" s="286">
        <v>5142</v>
      </c>
      <c r="D18" s="286">
        <v>5097</v>
      </c>
      <c r="E18" s="286">
        <v>5110</v>
      </c>
      <c r="F18" s="286">
        <v>5068</v>
      </c>
      <c r="G18" s="286">
        <f t="shared" si="0"/>
        <v>20417</v>
      </c>
      <c r="I18" s="153"/>
    </row>
    <row r="19" spans="2:9">
      <c r="B19" s="155" t="s">
        <v>476</v>
      </c>
      <c r="C19" s="286">
        <v>13017</v>
      </c>
      <c r="D19" s="286">
        <v>12904</v>
      </c>
      <c r="E19" s="286">
        <v>12937</v>
      </c>
      <c r="F19" s="286">
        <v>12829</v>
      </c>
      <c r="G19" s="286">
        <f t="shared" si="0"/>
        <v>51687</v>
      </c>
      <c r="I19" s="153"/>
    </row>
    <row r="20" spans="2:9">
      <c r="B20" s="155" t="s">
        <v>333</v>
      </c>
      <c r="C20" s="286">
        <v>38109</v>
      </c>
      <c r="D20" s="286">
        <v>37777</v>
      </c>
      <c r="E20" s="286">
        <v>37873</v>
      </c>
      <c r="F20" s="286">
        <v>37559</v>
      </c>
      <c r="G20" s="286">
        <f t="shared" si="0"/>
        <v>151318</v>
      </c>
      <c r="I20" s="153"/>
    </row>
    <row r="21" spans="2:9">
      <c r="B21" s="155" t="s">
        <v>479</v>
      </c>
      <c r="C21" s="286">
        <v>58235</v>
      </c>
      <c r="D21" s="286">
        <v>57728</v>
      </c>
      <c r="E21" s="286">
        <v>57874</v>
      </c>
      <c r="F21" s="286">
        <v>57394</v>
      </c>
      <c r="G21" s="286">
        <f t="shared" si="0"/>
        <v>231231</v>
      </c>
      <c r="I21" s="153"/>
    </row>
    <row r="22" spans="2:9">
      <c r="B22" s="155" t="s">
        <v>480</v>
      </c>
      <c r="C22" s="286">
        <v>1628325</v>
      </c>
      <c r="D22" s="286">
        <v>1614160</v>
      </c>
      <c r="E22" s="286">
        <v>1618250</v>
      </c>
      <c r="F22" s="286">
        <v>1604822</v>
      </c>
      <c r="G22" s="286">
        <f t="shared" si="0"/>
        <v>6465557</v>
      </c>
      <c r="I22" s="153"/>
    </row>
    <row r="23" spans="2:9">
      <c r="B23" s="155" t="s">
        <v>340</v>
      </c>
      <c r="C23" s="286">
        <v>1169683</v>
      </c>
      <c r="D23" s="286">
        <v>1159507</v>
      </c>
      <c r="E23" s="286">
        <v>1162445</v>
      </c>
      <c r="F23" s="286">
        <v>1152800</v>
      </c>
      <c r="G23" s="286">
        <f t="shared" si="0"/>
        <v>4644435</v>
      </c>
      <c r="I23" s="153"/>
    </row>
    <row r="24" spans="2:9">
      <c r="B24" s="155" t="s">
        <v>417</v>
      </c>
      <c r="C24" s="286">
        <v>2987</v>
      </c>
      <c r="D24" s="286">
        <v>2961</v>
      </c>
      <c r="E24" s="286">
        <v>2969</v>
      </c>
      <c r="F24" s="286">
        <v>2944</v>
      </c>
      <c r="G24" s="286">
        <f t="shared" si="0"/>
        <v>11861</v>
      </c>
      <c r="I24" s="153"/>
    </row>
    <row r="25" spans="2:9">
      <c r="B25" s="155" t="s">
        <v>482</v>
      </c>
      <c r="C25" s="286">
        <v>3723572</v>
      </c>
      <c r="D25" s="286">
        <v>3691179</v>
      </c>
      <c r="E25" s="286">
        <v>3700532</v>
      </c>
      <c r="F25" s="286">
        <v>3669827</v>
      </c>
      <c r="G25" s="286">
        <f t="shared" si="0"/>
        <v>14785110</v>
      </c>
      <c r="I25" s="153"/>
    </row>
    <row r="26" spans="2:9">
      <c r="B26" s="155" t="s">
        <v>553</v>
      </c>
      <c r="C26" s="286">
        <v>45622</v>
      </c>
      <c r="D26" s="286">
        <v>45225</v>
      </c>
      <c r="E26" s="286">
        <v>45340</v>
      </c>
      <c r="F26" s="286">
        <v>44964</v>
      </c>
      <c r="G26" s="286">
        <f t="shared" si="0"/>
        <v>181151</v>
      </c>
      <c r="I26" s="153"/>
    </row>
    <row r="27" spans="2:9">
      <c r="B27" s="155" t="s">
        <v>344</v>
      </c>
      <c r="C27" s="286">
        <v>147938</v>
      </c>
      <c r="D27" s="286">
        <v>146651</v>
      </c>
      <c r="E27" s="286">
        <v>147022</v>
      </c>
      <c r="F27" s="286">
        <v>145803</v>
      </c>
      <c r="G27" s="286">
        <f t="shared" si="0"/>
        <v>587414</v>
      </c>
      <c r="I27" s="153"/>
    </row>
    <row r="28" spans="2:9">
      <c r="B28" s="155" t="s">
        <v>485</v>
      </c>
      <c r="C28" s="286">
        <v>23</v>
      </c>
      <c r="D28" s="286">
        <v>22</v>
      </c>
      <c r="E28" s="286">
        <v>22</v>
      </c>
      <c r="F28" s="286">
        <v>22</v>
      </c>
      <c r="G28" s="286">
        <f t="shared" si="0"/>
        <v>89</v>
      </c>
      <c r="I28" s="153"/>
    </row>
    <row r="29" spans="2:9">
      <c r="B29" s="155" t="s">
        <v>429</v>
      </c>
      <c r="C29" s="286">
        <v>42702</v>
      </c>
      <c r="D29" s="286">
        <v>42331</v>
      </c>
      <c r="E29" s="286">
        <v>42438</v>
      </c>
      <c r="F29" s="286">
        <v>42086</v>
      </c>
      <c r="G29" s="286">
        <f t="shared" si="0"/>
        <v>169557</v>
      </c>
      <c r="I29" s="153"/>
    </row>
    <row r="30" spans="2:9">
      <c r="B30" s="155" t="s">
        <v>346</v>
      </c>
      <c r="C30" s="286">
        <v>42844</v>
      </c>
      <c r="D30" s="286">
        <v>42471</v>
      </c>
      <c r="E30" s="286">
        <v>42579</v>
      </c>
      <c r="F30" s="286">
        <v>42225</v>
      </c>
      <c r="G30" s="286">
        <f t="shared" si="0"/>
        <v>170119</v>
      </c>
      <c r="I30" s="153"/>
    </row>
    <row r="31" spans="2:9">
      <c r="B31" s="155" t="s">
        <v>347</v>
      </c>
      <c r="C31" s="286">
        <v>716827</v>
      </c>
      <c r="D31" s="286">
        <v>710591</v>
      </c>
      <c r="E31" s="286">
        <v>712391</v>
      </c>
      <c r="F31" s="286">
        <v>706480</v>
      </c>
      <c r="G31" s="286">
        <f t="shared" si="0"/>
        <v>2846289</v>
      </c>
      <c r="I31" s="153"/>
    </row>
    <row r="32" spans="2:9">
      <c r="B32" s="155" t="s">
        <v>350</v>
      </c>
      <c r="C32" s="286">
        <v>11518</v>
      </c>
      <c r="D32" s="286">
        <v>11418</v>
      </c>
      <c r="E32" s="286">
        <v>11447</v>
      </c>
      <c r="F32" s="286">
        <v>11352</v>
      </c>
      <c r="G32" s="286">
        <f t="shared" si="0"/>
        <v>45735</v>
      </c>
      <c r="I32" s="153"/>
    </row>
    <row r="33" spans="2:9">
      <c r="B33" s="155" t="s">
        <v>352</v>
      </c>
      <c r="C33" s="286">
        <v>2817</v>
      </c>
      <c r="D33" s="286">
        <v>2793</v>
      </c>
      <c r="E33" s="286">
        <v>2800</v>
      </c>
      <c r="F33" s="286">
        <v>2777</v>
      </c>
      <c r="G33" s="286">
        <f t="shared" si="0"/>
        <v>11187</v>
      </c>
      <c r="I33" s="153"/>
    </row>
    <row r="34" spans="2:9">
      <c r="B34" s="155" t="s">
        <v>487</v>
      </c>
      <c r="C34" s="286">
        <v>4005</v>
      </c>
      <c r="D34" s="286">
        <v>3970</v>
      </c>
      <c r="E34" s="286">
        <v>3980</v>
      </c>
      <c r="F34" s="286">
        <v>3947</v>
      </c>
      <c r="G34" s="286">
        <f t="shared" si="0"/>
        <v>15902</v>
      </c>
      <c r="I34" s="153"/>
    </row>
    <row r="35" spans="2:9">
      <c r="B35" s="155" t="s">
        <v>488</v>
      </c>
      <c r="C35" s="286">
        <v>2018</v>
      </c>
      <c r="D35" s="286">
        <v>2001</v>
      </c>
      <c r="E35" s="286">
        <v>2006</v>
      </c>
      <c r="F35" s="286">
        <v>1989</v>
      </c>
      <c r="G35" s="286">
        <f t="shared" si="0"/>
        <v>8014</v>
      </c>
      <c r="I35" s="153"/>
    </row>
    <row r="36" spans="2:9">
      <c r="B36" s="155" t="s">
        <v>489</v>
      </c>
      <c r="C36" s="286">
        <v>58703</v>
      </c>
      <c r="D36" s="286">
        <v>58193</v>
      </c>
      <c r="E36" s="286">
        <v>58340</v>
      </c>
      <c r="F36" s="286">
        <v>57856</v>
      </c>
      <c r="G36" s="286">
        <f t="shared" si="0"/>
        <v>233092</v>
      </c>
      <c r="I36" s="153"/>
    </row>
    <row r="37" spans="2:9">
      <c r="B37" s="155" t="s">
        <v>359</v>
      </c>
      <c r="C37" s="286">
        <v>8439</v>
      </c>
      <c r="D37" s="286">
        <v>8366</v>
      </c>
      <c r="E37" s="286">
        <v>8387</v>
      </c>
      <c r="F37" s="286">
        <v>8318</v>
      </c>
      <c r="G37" s="286">
        <f t="shared" si="0"/>
        <v>33510</v>
      </c>
      <c r="I37" s="153"/>
    </row>
    <row r="38" spans="2:9">
      <c r="B38" s="155" t="s">
        <v>360</v>
      </c>
      <c r="C38" s="286">
        <v>48823</v>
      </c>
      <c r="D38" s="286">
        <v>48398</v>
      </c>
      <c r="E38" s="286">
        <v>48521</v>
      </c>
      <c r="F38" s="286">
        <v>48118</v>
      </c>
      <c r="G38" s="286">
        <f t="shared" si="0"/>
        <v>193860</v>
      </c>
      <c r="I38" s="153"/>
    </row>
    <row r="39" spans="2:9">
      <c r="B39" s="155" t="s">
        <v>362</v>
      </c>
      <c r="C39" s="286">
        <v>10234</v>
      </c>
      <c r="D39" s="286">
        <v>10145</v>
      </c>
      <c r="E39" s="286">
        <v>10170</v>
      </c>
      <c r="F39" s="286">
        <v>10086</v>
      </c>
      <c r="G39" s="286">
        <f t="shared" si="0"/>
        <v>40635</v>
      </c>
      <c r="I39" s="153"/>
    </row>
    <row r="40" spans="2:9">
      <c r="B40" s="155" t="s">
        <v>491</v>
      </c>
      <c r="C40" s="286">
        <v>10299</v>
      </c>
      <c r="D40" s="286">
        <v>10210</v>
      </c>
      <c r="E40" s="286">
        <v>0</v>
      </c>
      <c r="F40" s="286">
        <v>0</v>
      </c>
      <c r="G40" s="286">
        <f t="shared" si="0"/>
        <v>20509</v>
      </c>
      <c r="I40" s="153"/>
    </row>
    <row r="41" spans="2:9">
      <c r="B41" s="155" t="s">
        <v>492</v>
      </c>
      <c r="C41" s="286">
        <v>20</v>
      </c>
      <c r="D41" s="286">
        <v>20</v>
      </c>
      <c r="E41" s="286">
        <v>20</v>
      </c>
      <c r="F41" s="286">
        <v>19</v>
      </c>
      <c r="G41" s="286">
        <f t="shared" si="0"/>
        <v>79</v>
      </c>
      <c r="I41" s="153"/>
    </row>
    <row r="42" spans="2:9">
      <c r="B42" s="155" t="s">
        <v>493</v>
      </c>
      <c r="C42" s="286">
        <v>1093479</v>
      </c>
      <c r="D42" s="286">
        <v>1083967</v>
      </c>
      <c r="E42" s="286">
        <v>1086713</v>
      </c>
      <c r="F42" s="286">
        <v>1077696</v>
      </c>
      <c r="G42" s="286">
        <f t="shared" si="0"/>
        <v>4341855</v>
      </c>
      <c r="I42" s="153"/>
    </row>
    <row r="43" spans="2:9">
      <c r="B43" s="155" t="s">
        <v>495</v>
      </c>
      <c r="C43" s="286">
        <v>57064</v>
      </c>
      <c r="D43" s="286">
        <v>56568</v>
      </c>
      <c r="E43" s="286">
        <v>0</v>
      </c>
      <c r="F43" s="286">
        <v>0</v>
      </c>
      <c r="G43" s="286">
        <f t="shared" si="0"/>
        <v>113632</v>
      </c>
      <c r="I43" s="153"/>
    </row>
    <row r="44" spans="2:9">
      <c r="B44" s="155" t="s">
        <v>418</v>
      </c>
      <c r="C44" s="286">
        <v>35936</v>
      </c>
      <c r="D44" s="286">
        <v>35623</v>
      </c>
      <c r="E44" s="286">
        <v>35713</v>
      </c>
      <c r="F44" s="286">
        <v>35417</v>
      </c>
      <c r="G44" s="286">
        <f t="shared" si="0"/>
        <v>142689</v>
      </c>
      <c r="I44" s="153"/>
    </row>
    <row r="45" spans="2:9">
      <c r="B45" s="155" t="s">
        <v>366</v>
      </c>
      <c r="C45" s="286">
        <v>337</v>
      </c>
      <c r="D45" s="286">
        <v>334</v>
      </c>
      <c r="E45" s="286">
        <v>335</v>
      </c>
      <c r="F45" s="286">
        <v>332</v>
      </c>
      <c r="G45" s="286">
        <f t="shared" si="0"/>
        <v>1338</v>
      </c>
      <c r="I45" s="153"/>
    </row>
    <row r="46" spans="2:9">
      <c r="B46" s="155" t="s">
        <v>372</v>
      </c>
      <c r="C46" s="286">
        <v>266</v>
      </c>
      <c r="D46" s="286">
        <v>264</v>
      </c>
      <c r="E46" s="286">
        <v>264</v>
      </c>
      <c r="F46" s="286">
        <v>262</v>
      </c>
      <c r="G46" s="286">
        <f t="shared" si="0"/>
        <v>1056</v>
      </c>
      <c r="I46" s="153"/>
    </row>
    <row r="47" spans="2:9">
      <c r="B47" s="155" t="s">
        <v>497</v>
      </c>
      <c r="C47" s="286">
        <v>50532</v>
      </c>
      <c r="D47" s="286">
        <v>50092</v>
      </c>
      <c r="E47" s="286">
        <v>50219</v>
      </c>
      <c r="F47" s="286">
        <v>49802</v>
      </c>
      <c r="G47" s="286">
        <f t="shared" si="0"/>
        <v>200645</v>
      </c>
      <c r="I47" s="153"/>
    </row>
    <row r="48" spans="2:9">
      <c r="B48" s="155" t="s">
        <v>498</v>
      </c>
      <c r="C48" s="286">
        <v>1879793</v>
      </c>
      <c r="D48" s="286">
        <v>1863440</v>
      </c>
      <c r="E48" s="286">
        <v>1868162</v>
      </c>
      <c r="F48" s="286">
        <v>1852661</v>
      </c>
      <c r="G48" s="286">
        <f t="shared" si="0"/>
        <v>7464056</v>
      </c>
      <c r="I48" s="153"/>
    </row>
    <row r="49" spans="2:9">
      <c r="B49" s="155" t="s">
        <v>499</v>
      </c>
      <c r="C49" s="286">
        <v>461836</v>
      </c>
      <c r="D49" s="286">
        <v>457818</v>
      </c>
      <c r="E49" s="286">
        <v>458978</v>
      </c>
      <c r="F49" s="286">
        <v>455170</v>
      </c>
      <c r="G49" s="286">
        <f t="shared" si="0"/>
        <v>1833802</v>
      </c>
      <c r="I49" s="153"/>
    </row>
    <row r="50" spans="2:9">
      <c r="B50" s="155" t="s">
        <v>431</v>
      </c>
      <c r="C50" s="286">
        <v>47287</v>
      </c>
      <c r="D50" s="286">
        <v>46876</v>
      </c>
      <c r="E50" s="286">
        <v>46994</v>
      </c>
      <c r="F50" s="286">
        <v>46604</v>
      </c>
      <c r="G50" s="286">
        <f t="shared" si="0"/>
        <v>187761</v>
      </c>
      <c r="I50" s="153"/>
    </row>
    <row r="51" spans="2:9">
      <c r="B51" s="155" t="s">
        <v>377</v>
      </c>
      <c r="C51" s="286">
        <v>1561</v>
      </c>
      <c r="D51" s="286">
        <v>1548</v>
      </c>
      <c r="E51" s="286">
        <v>1551</v>
      </c>
      <c r="F51" s="286">
        <v>1539</v>
      </c>
      <c r="G51" s="286">
        <f t="shared" si="0"/>
        <v>6199</v>
      </c>
      <c r="I51" s="153"/>
    </row>
    <row r="52" spans="2:9">
      <c r="B52" s="155" t="s">
        <v>500</v>
      </c>
      <c r="C52" s="286">
        <v>207903</v>
      </c>
      <c r="D52" s="286">
        <v>206094</v>
      </c>
      <c r="E52" s="286">
        <v>206616</v>
      </c>
      <c r="F52" s="286">
        <v>204902</v>
      </c>
      <c r="G52" s="286">
        <f t="shared" si="0"/>
        <v>825515</v>
      </c>
      <c r="I52" s="153"/>
    </row>
    <row r="53" spans="2:9">
      <c r="B53" s="155" t="s">
        <v>433</v>
      </c>
      <c r="C53" s="286">
        <v>224903</v>
      </c>
      <c r="D53" s="286">
        <v>222947</v>
      </c>
      <c r="E53" s="286">
        <v>223512</v>
      </c>
      <c r="F53" s="286">
        <v>221657</v>
      </c>
      <c r="G53" s="286">
        <f t="shared" si="0"/>
        <v>893019</v>
      </c>
      <c r="I53" s="153"/>
    </row>
    <row r="54" spans="2:9">
      <c r="B54" s="155" t="s">
        <v>501</v>
      </c>
      <c r="C54" s="286">
        <v>1627</v>
      </c>
      <c r="D54" s="286">
        <v>1613</v>
      </c>
      <c r="E54" s="286">
        <v>1617</v>
      </c>
      <c r="F54" s="286">
        <v>1603</v>
      </c>
      <c r="G54" s="286">
        <f t="shared" si="0"/>
        <v>6460</v>
      </c>
      <c r="I54" s="153"/>
    </row>
    <row r="55" spans="2:9">
      <c r="B55" s="155" t="s">
        <v>380</v>
      </c>
      <c r="C55" s="286">
        <v>364338</v>
      </c>
      <c r="D55" s="286">
        <v>361169</v>
      </c>
      <c r="E55" s="286">
        <v>362084</v>
      </c>
      <c r="F55" s="286">
        <v>359080</v>
      </c>
      <c r="G55" s="286">
        <f t="shared" si="0"/>
        <v>1446671</v>
      </c>
      <c r="I55" s="153"/>
    </row>
    <row r="56" spans="2:9">
      <c r="B56" s="155" t="s">
        <v>381</v>
      </c>
      <c r="C56" s="286">
        <v>185396</v>
      </c>
      <c r="D56" s="286">
        <v>183783</v>
      </c>
      <c r="E56" s="286">
        <v>184249</v>
      </c>
      <c r="F56" s="286">
        <v>182720</v>
      </c>
      <c r="G56" s="286">
        <f t="shared" si="0"/>
        <v>736148</v>
      </c>
      <c r="I56" s="153"/>
    </row>
    <row r="57" spans="2:9">
      <c r="B57" s="155" t="s">
        <v>383</v>
      </c>
      <c r="C57" s="286">
        <v>6179</v>
      </c>
      <c r="D57" s="286">
        <v>6126</v>
      </c>
      <c r="E57" s="286">
        <v>6141</v>
      </c>
      <c r="F57" s="286">
        <v>6090</v>
      </c>
      <c r="G57" s="286">
        <f t="shared" si="0"/>
        <v>24536</v>
      </c>
      <c r="I57" s="153"/>
    </row>
    <row r="58" spans="2:9">
      <c r="B58" s="155" t="s">
        <v>554</v>
      </c>
      <c r="C58" s="286">
        <v>91481</v>
      </c>
      <c r="D58" s="286">
        <v>90685</v>
      </c>
      <c r="E58" s="286">
        <v>90915</v>
      </c>
      <c r="F58" s="286">
        <v>90160</v>
      </c>
      <c r="G58" s="286">
        <f t="shared" si="0"/>
        <v>363241</v>
      </c>
      <c r="I58" s="153"/>
    </row>
    <row r="59" spans="2:9">
      <c r="B59" s="155" t="s">
        <v>385</v>
      </c>
      <c r="C59" s="286">
        <v>29427</v>
      </c>
      <c r="D59" s="286">
        <v>29171</v>
      </c>
      <c r="E59" s="286">
        <v>29245</v>
      </c>
      <c r="F59" s="286">
        <v>29002</v>
      </c>
      <c r="G59" s="286">
        <f t="shared" si="0"/>
        <v>116845</v>
      </c>
      <c r="I59" s="153"/>
    </row>
    <row r="60" spans="2:9">
      <c r="B60" s="155" t="s">
        <v>389</v>
      </c>
      <c r="C60" s="286">
        <v>1858667</v>
      </c>
      <c r="D60" s="286">
        <v>1842497</v>
      </c>
      <c r="E60" s="286">
        <v>1847166</v>
      </c>
      <c r="F60" s="286">
        <v>1831839</v>
      </c>
      <c r="G60" s="286">
        <f t="shared" si="0"/>
        <v>7380169</v>
      </c>
      <c r="I60" s="153"/>
    </row>
    <row r="61" spans="2:9">
      <c r="B61" s="155" t="s">
        <v>390</v>
      </c>
      <c r="C61" s="286">
        <v>238874</v>
      </c>
      <c r="D61" s="286">
        <v>236796</v>
      </c>
      <c r="E61" s="286">
        <v>237396</v>
      </c>
      <c r="F61" s="286">
        <v>235427</v>
      </c>
      <c r="G61" s="286">
        <f t="shared" si="0"/>
        <v>948493</v>
      </c>
      <c r="I61" s="153"/>
    </row>
    <row r="62" spans="2:9">
      <c r="B62" s="155" t="s">
        <v>505</v>
      </c>
      <c r="C62" s="286">
        <v>51578</v>
      </c>
      <c r="D62" s="286">
        <v>51129</v>
      </c>
      <c r="E62" s="286">
        <v>51259</v>
      </c>
      <c r="F62" s="286">
        <v>50833</v>
      </c>
      <c r="G62" s="286">
        <f t="shared" si="0"/>
        <v>204799</v>
      </c>
      <c r="I62" s="153"/>
    </row>
    <row r="63" spans="2:9">
      <c r="B63" s="155" t="s">
        <v>394</v>
      </c>
      <c r="C63" s="286">
        <v>687892</v>
      </c>
      <c r="D63" s="286">
        <v>681908</v>
      </c>
      <c r="E63" s="286">
        <v>683636</v>
      </c>
      <c r="F63" s="286">
        <v>677964</v>
      </c>
      <c r="G63" s="286">
        <f t="shared" si="0"/>
        <v>2731400</v>
      </c>
      <c r="I63" s="153"/>
    </row>
    <row r="64" spans="2:9">
      <c r="B64" s="155" t="s">
        <v>398</v>
      </c>
      <c r="C64" s="286">
        <v>11581</v>
      </c>
      <c r="D64" s="286">
        <v>11480</v>
      </c>
      <c r="E64" s="286">
        <v>11509</v>
      </c>
      <c r="F64" s="286">
        <v>11414</v>
      </c>
      <c r="G64" s="286">
        <f t="shared" si="0"/>
        <v>45984</v>
      </c>
      <c r="I64" s="153"/>
    </row>
    <row r="65" spans="2:9">
      <c r="B65" s="155" t="s">
        <v>555</v>
      </c>
      <c r="C65" s="286">
        <v>56517</v>
      </c>
      <c r="D65" s="286">
        <v>56026</v>
      </c>
      <c r="E65" s="286">
        <v>56168</v>
      </c>
      <c r="F65" s="286">
        <v>55702</v>
      </c>
      <c r="G65" s="286">
        <f t="shared" si="0"/>
        <v>224413</v>
      </c>
      <c r="I65" s="153"/>
    </row>
    <row r="66" spans="2:9">
      <c r="B66" s="155" t="s">
        <v>509</v>
      </c>
      <c r="C66" s="286">
        <v>1231654</v>
      </c>
      <c r="D66" s="286">
        <v>1220939</v>
      </c>
      <c r="E66" s="286">
        <v>1224033</v>
      </c>
      <c r="F66" s="286">
        <v>1213876</v>
      </c>
      <c r="G66" s="286">
        <f t="shared" si="0"/>
        <v>4890502</v>
      </c>
      <c r="I66" s="153"/>
    </row>
    <row r="67" spans="2:9">
      <c r="B67" s="155" t="s">
        <v>400</v>
      </c>
      <c r="C67" s="286">
        <v>1841065</v>
      </c>
      <c r="D67" s="286">
        <v>1825049</v>
      </c>
      <c r="E67" s="286">
        <v>1829673</v>
      </c>
      <c r="F67" s="286">
        <v>1814492</v>
      </c>
      <c r="G67" s="286">
        <f t="shared" si="0"/>
        <v>7310279</v>
      </c>
      <c r="I67" s="153"/>
    </row>
    <row r="68" spans="2:9">
      <c r="B68" s="155" t="s">
        <v>510</v>
      </c>
      <c r="C68" s="286">
        <v>86159</v>
      </c>
      <c r="D68" s="286">
        <v>85409</v>
      </c>
      <c r="E68" s="286">
        <v>85626</v>
      </c>
      <c r="F68" s="286">
        <v>84915</v>
      </c>
      <c r="G68" s="286">
        <f t="shared" si="0"/>
        <v>342109</v>
      </c>
      <c r="I68" s="153"/>
    </row>
    <row r="69" spans="2:9">
      <c r="B69" s="155" t="s">
        <v>512</v>
      </c>
      <c r="C69" s="286">
        <v>28248</v>
      </c>
      <c r="D69" s="286">
        <v>0</v>
      </c>
      <c r="E69" s="286">
        <v>0</v>
      </c>
      <c r="F69" s="286">
        <v>0</v>
      </c>
      <c r="G69" s="286">
        <f t="shared" si="0"/>
        <v>28248</v>
      </c>
      <c r="I69" s="153"/>
    </row>
    <row r="70" spans="2:9">
      <c r="B70" s="155" t="s">
        <v>513</v>
      </c>
      <c r="C70" s="286">
        <v>986363</v>
      </c>
      <c r="D70" s="286">
        <v>977782</v>
      </c>
      <c r="E70" s="286">
        <v>980260</v>
      </c>
      <c r="F70" s="286">
        <v>972126</v>
      </c>
      <c r="G70" s="286">
        <f t="shared" si="0"/>
        <v>3916531</v>
      </c>
      <c r="I70" s="153"/>
    </row>
    <row r="71" spans="2:9">
      <c r="B71" s="155" t="s">
        <v>514</v>
      </c>
      <c r="C71" s="286">
        <v>63</v>
      </c>
      <c r="D71" s="286">
        <v>62</v>
      </c>
      <c r="E71" s="286">
        <v>63</v>
      </c>
      <c r="F71" s="286">
        <v>62</v>
      </c>
      <c r="G71" s="286">
        <f t="shared" si="0"/>
        <v>250</v>
      </c>
      <c r="I71" s="153"/>
    </row>
    <row r="72" spans="2:9">
      <c r="B72" s="155" t="s">
        <v>515</v>
      </c>
      <c r="C72" s="286">
        <v>218150</v>
      </c>
      <c r="D72" s="286">
        <v>216252</v>
      </c>
      <c r="E72" s="286">
        <v>216800</v>
      </c>
      <c r="F72" s="286">
        <v>215001</v>
      </c>
      <c r="G72" s="286">
        <f t="shared" si="0"/>
        <v>866203</v>
      </c>
      <c r="I72" s="153"/>
    </row>
    <row r="73" spans="2:9">
      <c r="B73" s="155" t="s">
        <v>516</v>
      </c>
      <c r="C73" s="286">
        <v>26</v>
      </c>
      <c r="D73" s="286">
        <v>26</v>
      </c>
      <c r="E73" s="286">
        <v>26</v>
      </c>
      <c r="F73" s="286">
        <v>26</v>
      </c>
      <c r="G73" s="286">
        <f t="shared" si="0"/>
        <v>104</v>
      </c>
      <c r="I73" s="153"/>
    </row>
    <row r="74" spans="2:9">
      <c r="B74" s="55" t="s">
        <v>517</v>
      </c>
      <c r="C74" s="191">
        <f>SUM(C10:C73)</f>
        <v>22174225</v>
      </c>
      <c r="D74" s="191">
        <f>SUM(D10:D73)</f>
        <v>21953321</v>
      </c>
      <c r="E74" s="191">
        <f>SUM(E10:E73)</f>
        <v>21941999</v>
      </c>
      <c r="F74" s="191">
        <f>SUM(F10:F73)</f>
        <v>21759936</v>
      </c>
      <c r="G74" s="191">
        <f>SUM(G10:G73)</f>
        <v>87829481</v>
      </c>
      <c r="I74" s="153"/>
    </row>
    <row r="75" spans="2:9">
      <c r="I75" s="153"/>
    </row>
    <row r="76" spans="2:9">
      <c r="I76" s="153"/>
    </row>
    <row r="77" spans="2:9">
      <c r="B77" s="115" t="s">
        <v>75</v>
      </c>
      <c r="I77" s="153"/>
    </row>
    <row r="78" spans="2:9">
      <c r="I78" s="153"/>
    </row>
    <row r="79" spans="2:9">
      <c r="I79" s="153"/>
    </row>
    <row r="80" spans="2:9">
      <c r="I80" s="153"/>
    </row>
    <row r="81" spans="9:9">
      <c r="I81" s="153"/>
    </row>
    <row r="82" spans="9:9">
      <c r="I82" s="153"/>
    </row>
    <row r="83" spans="9:9">
      <c r="I83" s="153"/>
    </row>
    <row r="84" spans="9:9">
      <c r="I84" s="153"/>
    </row>
    <row r="85" spans="9:9">
      <c r="I85" s="153"/>
    </row>
    <row r="86" spans="9:9">
      <c r="I86" s="153"/>
    </row>
    <row r="87" spans="9:9">
      <c r="I87" s="153"/>
    </row>
    <row r="88" spans="9:9">
      <c r="I88" s="153"/>
    </row>
    <row r="89" spans="9:9">
      <c r="I89" s="153"/>
    </row>
    <row r="90" spans="9:9">
      <c r="I90" s="153"/>
    </row>
    <row r="91" spans="9:9">
      <c r="I91" s="153"/>
    </row>
    <row r="92" spans="9:9">
      <c r="I92" s="153"/>
    </row>
    <row r="93" spans="9:9">
      <c r="I93" s="153"/>
    </row>
    <row r="94" spans="9:9">
      <c r="I94" s="153"/>
    </row>
    <row r="95" spans="9:9" ht="14.5" customHeight="1"/>
  </sheetData>
  <hyperlinks>
    <hyperlink ref="B77" location="Introduction!A1" display="Return to information tab" xr:uid="{C3556F24-C181-46A8-A8B1-B8B1E35A7CC8}"/>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18D00-322D-4AFB-9E54-F170D18DF0FC}">
  <sheetPr>
    <tabColor rgb="FF45286F"/>
    <pageSetUpPr autoPageBreaks="0"/>
  </sheetPr>
  <dimension ref="B5:M47"/>
  <sheetViews>
    <sheetView showGridLines="0" zoomScaleNormal="100" workbookViewId="0"/>
  </sheetViews>
  <sheetFormatPr defaultColWidth="8.7265625" defaultRowHeight="14.5"/>
  <cols>
    <col min="1" max="1" width="2.453125" customWidth="1"/>
    <col min="2" max="3" width="19.453125" customWidth="1"/>
    <col min="4" max="4" width="20.7265625" customWidth="1"/>
    <col min="5" max="5" width="13.453125" customWidth="1"/>
    <col min="6" max="6" width="14.7265625" customWidth="1"/>
    <col min="22" max="22" width="14.7265625" customWidth="1"/>
    <col min="23" max="23" width="17.1796875" customWidth="1"/>
    <col min="24" max="24" width="16" customWidth="1"/>
  </cols>
  <sheetData>
    <row r="5" spans="2:2" ht="17.5">
      <c r="B5" s="11" t="s">
        <v>5</v>
      </c>
    </row>
    <row r="7" spans="2:2" ht="15">
      <c r="B7" s="4" t="s">
        <v>9</v>
      </c>
    </row>
    <row r="8" spans="2:2" ht="15">
      <c r="B8" s="4"/>
    </row>
    <row r="9" spans="2:2">
      <c r="B9" s="104" t="s">
        <v>653</v>
      </c>
    </row>
    <row r="10" spans="2:2">
      <c r="B10" s="104" t="s">
        <v>654</v>
      </c>
    </row>
    <row r="11" spans="2:2">
      <c r="B11" s="104" t="s">
        <v>655</v>
      </c>
    </row>
    <row r="12" spans="2:2">
      <c r="B12" s="104" t="s">
        <v>91</v>
      </c>
    </row>
    <row r="13" spans="2:2">
      <c r="B13" s="104"/>
    </row>
    <row r="14" spans="2:2" ht="15">
      <c r="B14" s="4"/>
    </row>
    <row r="27" spans="13:13">
      <c r="M27" s="9"/>
    </row>
    <row r="36" spans="2:4">
      <c r="B36" s="66" t="s">
        <v>92</v>
      </c>
      <c r="C36" s="67" t="s">
        <v>65</v>
      </c>
      <c r="D36" s="67" t="s">
        <v>87</v>
      </c>
    </row>
    <row r="37" spans="2:4">
      <c r="B37" s="112" t="s">
        <v>66</v>
      </c>
      <c r="C37" s="217">
        <v>12224.62774999998</v>
      </c>
      <c r="D37" s="133">
        <v>1405</v>
      </c>
    </row>
    <row r="38" spans="2:4">
      <c r="B38" s="112" t="s">
        <v>67</v>
      </c>
      <c r="C38" s="217">
        <v>8922.7857093637467</v>
      </c>
      <c r="D38" s="133">
        <v>686</v>
      </c>
    </row>
    <row r="39" spans="2:4">
      <c r="B39" s="112" t="s">
        <v>68</v>
      </c>
      <c r="C39" s="217">
        <v>6564.5116199999993</v>
      </c>
      <c r="D39" s="133">
        <v>36</v>
      </c>
    </row>
    <row r="40" spans="2:4">
      <c r="B40" s="112" t="s">
        <v>69</v>
      </c>
      <c r="C40" s="217">
        <v>5799.0694899999899</v>
      </c>
      <c r="D40" s="133">
        <v>920</v>
      </c>
    </row>
    <row r="41" spans="2:4">
      <c r="B41" s="112" t="s">
        <v>70</v>
      </c>
      <c r="C41" s="217">
        <v>813.71033999999906</v>
      </c>
      <c r="D41" s="133">
        <v>432</v>
      </c>
    </row>
    <row r="42" spans="2:4">
      <c r="B42" s="112" t="s">
        <v>71</v>
      </c>
      <c r="C42" s="217">
        <v>722.91624000000024</v>
      </c>
      <c r="D42" s="133">
        <v>258</v>
      </c>
    </row>
    <row r="43" spans="2:4">
      <c r="B43" s="112" t="s">
        <v>72</v>
      </c>
      <c r="C43" s="217">
        <v>207.9687799999999</v>
      </c>
      <c r="D43" s="133">
        <v>174</v>
      </c>
    </row>
    <row r="44" spans="2:4">
      <c r="B44" s="112" t="s">
        <v>73</v>
      </c>
      <c r="C44" s="217">
        <v>14.175999999999998</v>
      </c>
      <c r="D44" s="133">
        <v>9</v>
      </c>
    </row>
    <row r="45" spans="2:4">
      <c r="B45" s="112" t="s">
        <v>74</v>
      </c>
      <c r="C45" s="217">
        <v>3.3529999999999998</v>
      </c>
      <c r="D45" s="133">
        <v>5</v>
      </c>
    </row>
    <row r="47" spans="2:4">
      <c r="B47" s="16" t="s">
        <v>75</v>
      </c>
    </row>
  </sheetData>
  <hyperlinks>
    <hyperlink ref="B47" location="Introduction!A1" display="Return to information tab" xr:uid="{196AF1B6-34BB-447B-BF00-64C90B1D918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224CC-D88F-4C55-8BC1-73C1B6ED392A}">
  <sheetPr>
    <tabColor rgb="FF9E712A"/>
    <pageSetUpPr autoPageBreaks="0"/>
  </sheetPr>
  <dimension ref="B5:I95"/>
  <sheetViews>
    <sheetView zoomScaleNormal="100" workbookViewId="0"/>
  </sheetViews>
  <sheetFormatPr defaultColWidth="8.7265625" defaultRowHeight="14.5"/>
  <cols>
    <col min="1" max="1" width="2.453125" style="80" customWidth="1"/>
    <col min="2" max="2" width="55.54296875" style="80" customWidth="1"/>
    <col min="3" max="3" width="24.7265625" style="80" customWidth="1"/>
    <col min="4" max="6" width="30.54296875" style="80" bestFit="1" customWidth="1"/>
    <col min="7" max="7" width="29.1796875" style="80" customWidth="1"/>
    <col min="8" max="8" width="22.7265625" style="80" bestFit="1" customWidth="1"/>
    <col min="9" max="11" width="8.7265625" style="80"/>
    <col min="12" max="12" width="20.453125" style="80" customWidth="1"/>
    <col min="13" max="16384" width="8.7265625" style="80"/>
  </cols>
  <sheetData>
    <row r="5" spans="2:9" ht="17.5">
      <c r="B5" s="11" t="s">
        <v>463</v>
      </c>
    </row>
    <row r="7" spans="2:9" ht="15">
      <c r="B7" s="81" t="s">
        <v>709</v>
      </c>
    </row>
    <row r="9" spans="2:9" ht="27">
      <c r="B9" s="36" t="s">
        <v>420</v>
      </c>
      <c r="C9" s="38" t="s">
        <v>548</v>
      </c>
      <c r="D9" s="38" t="s">
        <v>549</v>
      </c>
      <c r="E9" s="38" t="s">
        <v>550</v>
      </c>
      <c r="F9" s="38" t="s">
        <v>551</v>
      </c>
      <c r="G9" s="38" t="s">
        <v>552</v>
      </c>
      <c r="I9" s="153"/>
    </row>
    <row r="10" spans="2:9">
      <c r="B10" s="155" t="s">
        <v>316</v>
      </c>
      <c r="C10" s="286">
        <v>213</v>
      </c>
      <c r="D10" s="286">
        <v>213</v>
      </c>
      <c r="E10" s="286">
        <v>212</v>
      </c>
      <c r="F10" s="286">
        <v>210</v>
      </c>
      <c r="G10" s="286">
        <f t="shared" ref="G10:G73" si="0">SUM(C10:F10)</f>
        <v>848</v>
      </c>
      <c r="I10" s="153"/>
    </row>
    <row r="11" spans="2:9">
      <c r="B11" s="155" t="s">
        <v>320</v>
      </c>
      <c r="C11" s="286">
        <v>7950</v>
      </c>
      <c r="D11" s="286">
        <v>7938</v>
      </c>
      <c r="E11" s="286">
        <v>7931</v>
      </c>
      <c r="F11" s="286">
        <v>7854</v>
      </c>
      <c r="G11" s="286">
        <f t="shared" si="0"/>
        <v>31673</v>
      </c>
      <c r="I11" s="153"/>
    </row>
    <row r="12" spans="2:9">
      <c r="B12" s="155" t="s">
        <v>321</v>
      </c>
      <c r="C12" s="286">
        <v>821</v>
      </c>
      <c r="D12" s="286">
        <v>820</v>
      </c>
      <c r="E12" s="286">
        <v>819</v>
      </c>
      <c r="F12" s="286">
        <v>811</v>
      </c>
      <c r="G12" s="286">
        <f t="shared" si="0"/>
        <v>3271</v>
      </c>
      <c r="I12" s="153"/>
    </row>
    <row r="13" spans="2:9">
      <c r="B13" s="155" t="s">
        <v>474</v>
      </c>
      <c r="C13" s="286">
        <v>54</v>
      </c>
      <c r="D13" s="286">
        <v>54</v>
      </c>
      <c r="E13" s="286">
        <v>54</v>
      </c>
      <c r="F13" s="286">
        <v>54</v>
      </c>
      <c r="G13" s="286">
        <f t="shared" si="0"/>
        <v>216</v>
      </c>
      <c r="I13" s="153"/>
    </row>
    <row r="14" spans="2:9">
      <c r="B14" s="155" t="s">
        <v>324</v>
      </c>
      <c r="C14" s="286">
        <v>231398</v>
      </c>
      <c r="D14" s="286">
        <v>231054</v>
      </c>
      <c r="E14" s="286">
        <v>230842</v>
      </c>
      <c r="F14" s="286">
        <v>228608</v>
      </c>
      <c r="G14" s="286">
        <f t="shared" si="0"/>
        <v>921902</v>
      </c>
      <c r="I14" s="153"/>
    </row>
    <row r="15" spans="2:9">
      <c r="B15" s="155" t="s">
        <v>325</v>
      </c>
      <c r="C15" s="286">
        <v>2613</v>
      </c>
      <c r="D15" s="286">
        <v>2609</v>
      </c>
      <c r="E15" s="286">
        <v>2607</v>
      </c>
      <c r="F15" s="286">
        <v>2581</v>
      </c>
      <c r="G15" s="286">
        <f t="shared" si="0"/>
        <v>10410</v>
      </c>
      <c r="I15" s="153"/>
    </row>
    <row r="16" spans="2:9">
      <c r="B16" s="155" t="s">
        <v>326</v>
      </c>
      <c r="C16" s="286">
        <v>6528</v>
      </c>
      <c r="D16" s="286">
        <v>6519</v>
      </c>
      <c r="E16" s="286">
        <v>6513</v>
      </c>
      <c r="F16" s="286">
        <v>6450</v>
      </c>
      <c r="G16" s="286">
        <f t="shared" si="0"/>
        <v>26010</v>
      </c>
      <c r="I16" s="153"/>
    </row>
    <row r="17" spans="2:9">
      <c r="B17" s="155" t="s">
        <v>327</v>
      </c>
      <c r="C17" s="286">
        <v>542</v>
      </c>
      <c r="D17" s="286">
        <v>541</v>
      </c>
      <c r="E17" s="286">
        <v>540</v>
      </c>
      <c r="F17" s="286">
        <v>535</v>
      </c>
      <c r="G17" s="286">
        <f t="shared" si="0"/>
        <v>2158</v>
      </c>
      <c r="I17" s="153"/>
    </row>
    <row r="18" spans="2:9">
      <c r="B18" s="155" t="s">
        <v>328</v>
      </c>
      <c r="C18" s="286">
        <v>548</v>
      </c>
      <c r="D18" s="286">
        <v>547</v>
      </c>
      <c r="E18" s="286">
        <v>546</v>
      </c>
      <c r="F18" s="286">
        <v>541</v>
      </c>
      <c r="G18" s="286">
        <f t="shared" si="0"/>
        <v>2182</v>
      </c>
      <c r="I18" s="153"/>
    </row>
    <row r="19" spans="2:9">
      <c r="B19" s="155" t="s">
        <v>476</v>
      </c>
      <c r="C19" s="286">
        <v>1387</v>
      </c>
      <c r="D19" s="286">
        <v>1385</v>
      </c>
      <c r="E19" s="286">
        <v>1384</v>
      </c>
      <c r="F19" s="286">
        <v>1371</v>
      </c>
      <c r="G19" s="286">
        <f t="shared" si="0"/>
        <v>5527</v>
      </c>
      <c r="I19" s="153"/>
    </row>
    <row r="20" spans="2:9">
      <c r="B20" s="155" t="s">
        <v>333</v>
      </c>
      <c r="C20" s="286">
        <v>4062</v>
      </c>
      <c r="D20" s="286">
        <v>4056</v>
      </c>
      <c r="E20" s="286">
        <v>4053</v>
      </c>
      <c r="F20" s="286">
        <v>4013</v>
      </c>
      <c r="G20" s="286">
        <f t="shared" si="0"/>
        <v>16184</v>
      </c>
      <c r="I20" s="153"/>
    </row>
    <row r="21" spans="2:9">
      <c r="B21" s="155" t="s">
        <v>479</v>
      </c>
      <c r="C21" s="286">
        <v>6208</v>
      </c>
      <c r="D21" s="286">
        <v>6199</v>
      </c>
      <c r="E21" s="286">
        <v>6193</v>
      </c>
      <c r="F21" s="286">
        <v>6133</v>
      </c>
      <c r="G21" s="286">
        <f t="shared" si="0"/>
        <v>24733</v>
      </c>
      <c r="I21" s="153"/>
    </row>
    <row r="22" spans="2:9">
      <c r="B22" s="155" t="s">
        <v>480</v>
      </c>
      <c r="C22" s="286">
        <v>173596</v>
      </c>
      <c r="D22" s="286">
        <v>173338</v>
      </c>
      <c r="E22" s="286">
        <v>173179</v>
      </c>
      <c r="F22" s="286">
        <v>171503</v>
      </c>
      <c r="G22" s="286">
        <f t="shared" si="0"/>
        <v>691616</v>
      </c>
      <c r="I22" s="153"/>
    </row>
    <row r="23" spans="2:9">
      <c r="B23" s="155" t="s">
        <v>340</v>
      </c>
      <c r="C23" s="286">
        <v>124700</v>
      </c>
      <c r="D23" s="286">
        <v>124514</v>
      </c>
      <c r="E23" s="286">
        <v>124400</v>
      </c>
      <c r="F23" s="286">
        <v>123196</v>
      </c>
      <c r="G23" s="286">
        <f t="shared" si="0"/>
        <v>496810</v>
      </c>
      <c r="I23" s="153"/>
    </row>
    <row r="24" spans="2:9">
      <c r="B24" s="155" t="s">
        <v>417</v>
      </c>
      <c r="C24" s="286">
        <v>318</v>
      </c>
      <c r="D24" s="286">
        <v>318</v>
      </c>
      <c r="E24" s="286">
        <v>317</v>
      </c>
      <c r="F24" s="286">
        <v>314</v>
      </c>
      <c r="G24" s="286">
        <f t="shared" si="0"/>
        <v>1267</v>
      </c>
      <c r="I24" s="153"/>
    </row>
    <row r="25" spans="2:9">
      <c r="B25" s="155" t="s">
        <v>482</v>
      </c>
      <c r="C25" s="286">
        <v>396971</v>
      </c>
      <c r="D25" s="286">
        <v>396380</v>
      </c>
      <c r="E25" s="286">
        <v>396017</v>
      </c>
      <c r="F25" s="286">
        <v>392185</v>
      </c>
      <c r="G25" s="286">
        <f t="shared" si="0"/>
        <v>1581553</v>
      </c>
      <c r="I25" s="153"/>
    </row>
    <row r="26" spans="2:9">
      <c r="B26" s="155" t="s">
        <v>553</v>
      </c>
      <c r="C26" s="286">
        <v>4863</v>
      </c>
      <c r="D26" s="286">
        <v>4856</v>
      </c>
      <c r="E26" s="286">
        <v>4852</v>
      </c>
      <c r="F26" s="286">
        <v>4805</v>
      </c>
      <c r="G26" s="286">
        <f t="shared" si="0"/>
        <v>19376</v>
      </c>
      <c r="I26" s="153"/>
    </row>
    <row r="27" spans="2:9">
      <c r="B27" s="155" t="s">
        <v>344</v>
      </c>
      <c r="C27" s="286">
        <v>15771</v>
      </c>
      <c r="D27" s="286">
        <v>15748</v>
      </c>
      <c r="E27" s="286">
        <v>15733</v>
      </c>
      <c r="F27" s="286">
        <v>15581</v>
      </c>
      <c r="G27" s="286">
        <f t="shared" si="0"/>
        <v>62833</v>
      </c>
      <c r="I27" s="153"/>
    </row>
    <row r="28" spans="2:9">
      <c r="B28" s="155" t="s">
        <v>485</v>
      </c>
      <c r="C28" s="286">
        <v>2</v>
      </c>
      <c r="D28" s="286">
        <v>2</v>
      </c>
      <c r="E28" s="286">
        <v>2</v>
      </c>
      <c r="F28" s="286">
        <v>2</v>
      </c>
      <c r="G28" s="286">
        <f t="shared" si="0"/>
        <v>8</v>
      </c>
      <c r="I28" s="153"/>
    </row>
    <row r="29" spans="2:9">
      <c r="B29" s="155" t="s">
        <v>429</v>
      </c>
      <c r="C29" s="286">
        <v>4552</v>
      </c>
      <c r="D29" s="286">
        <v>4545</v>
      </c>
      <c r="E29" s="286">
        <v>4541</v>
      </c>
      <c r="F29" s="286">
        <v>4497</v>
      </c>
      <c r="G29" s="286">
        <f t="shared" si="0"/>
        <v>18135</v>
      </c>
      <c r="I29" s="153"/>
    </row>
    <row r="30" spans="2:9">
      <c r="B30" s="155" t="s">
        <v>346</v>
      </c>
      <c r="C30" s="286">
        <v>4567</v>
      </c>
      <c r="D30" s="286">
        <v>4560</v>
      </c>
      <c r="E30" s="286">
        <v>4556</v>
      </c>
      <c r="F30" s="286">
        <v>4512</v>
      </c>
      <c r="G30" s="286">
        <f t="shared" si="0"/>
        <v>18195</v>
      </c>
      <c r="I30" s="153"/>
    </row>
    <row r="31" spans="2:9">
      <c r="B31" s="155" t="s">
        <v>347</v>
      </c>
      <c r="C31" s="286">
        <v>76421</v>
      </c>
      <c r="D31" s="286">
        <v>76307</v>
      </c>
      <c r="E31" s="286">
        <v>76237</v>
      </c>
      <c r="F31" s="286">
        <v>75499</v>
      </c>
      <c r="G31" s="286">
        <f t="shared" si="0"/>
        <v>304464</v>
      </c>
      <c r="I31" s="153"/>
    </row>
    <row r="32" spans="2:9">
      <c r="B32" s="155" t="s">
        <v>350</v>
      </c>
      <c r="C32" s="286">
        <v>1227</v>
      </c>
      <c r="D32" s="286">
        <v>1226</v>
      </c>
      <c r="E32" s="286">
        <v>1225</v>
      </c>
      <c r="F32" s="286">
        <v>1213</v>
      </c>
      <c r="G32" s="286">
        <f t="shared" si="0"/>
        <v>4891</v>
      </c>
      <c r="I32" s="153"/>
    </row>
    <row r="33" spans="2:9">
      <c r="B33" s="155" t="s">
        <v>352</v>
      </c>
      <c r="C33" s="286">
        <v>300</v>
      </c>
      <c r="D33" s="286">
        <v>299</v>
      </c>
      <c r="E33" s="286">
        <v>299</v>
      </c>
      <c r="F33" s="286">
        <v>296</v>
      </c>
      <c r="G33" s="286">
        <f t="shared" si="0"/>
        <v>1194</v>
      </c>
      <c r="I33" s="153"/>
    </row>
    <row r="34" spans="2:9">
      <c r="B34" s="155" t="s">
        <v>487</v>
      </c>
      <c r="C34" s="286">
        <v>427</v>
      </c>
      <c r="D34" s="286">
        <v>426</v>
      </c>
      <c r="E34" s="286">
        <v>425</v>
      </c>
      <c r="F34" s="286">
        <v>421</v>
      </c>
      <c r="G34" s="286">
        <f t="shared" si="0"/>
        <v>1699</v>
      </c>
      <c r="I34" s="153"/>
    </row>
    <row r="35" spans="2:9">
      <c r="B35" s="155" t="s">
        <v>488</v>
      </c>
      <c r="C35" s="286">
        <v>215</v>
      </c>
      <c r="D35" s="286">
        <v>214</v>
      </c>
      <c r="E35" s="286">
        <v>214</v>
      </c>
      <c r="F35" s="286">
        <v>212</v>
      </c>
      <c r="G35" s="286">
        <f t="shared" si="0"/>
        <v>855</v>
      </c>
      <c r="I35" s="153"/>
    </row>
    <row r="36" spans="2:9">
      <c r="B36" s="155" t="s">
        <v>489</v>
      </c>
      <c r="C36" s="286">
        <v>6258</v>
      </c>
      <c r="D36" s="286">
        <v>6249</v>
      </c>
      <c r="E36" s="286">
        <v>6243</v>
      </c>
      <c r="F36" s="286">
        <v>6182</v>
      </c>
      <c r="G36" s="286">
        <f t="shared" si="0"/>
        <v>24932</v>
      </c>
      <c r="I36" s="153"/>
    </row>
    <row r="37" spans="2:9">
      <c r="B37" s="155" t="s">
        <v>359</v>
      </c>
      <c r="C37" s="286">
        <v>899</v>
      </c>
      <c r="D37" s="286">
        <v>898</v>
      </c>
      <c r="E37" s="286">
        <v>897</v>
      </c>
      <c r="F37" s="286">
        <v>888</v>
      </c>
      <c r="G37" s="286">
        <f t="shared" si="0"/>
        <v>3582</v>
      </c>
      <c r="I37" s="153"/>
    </row>
    <row r="38" spans="2:9">
      <c r="B38" s="155" t="s">
        <v>360</v>
      </c>
      <c r="C38" s="286">
        <v>5205</v>
      </c>
      <c r="D38" s="286">
        <v>5197</v>
      </c>
      <c r="E38" s="286">
        <v>5192</v>
      </c>
      <c r="F38" s="286">
        <v>5142</v>
      </c>
      <c r="G38" s="286">
        <f t="shared" si="0"/>
        <v>20736</v>
      </c>
      <c r="I38" s="153"/>
    </row>
    <row r="39" spans="2:9">
      <c r="B39" s="155" t="s">
        <v>362</v>
      </c>
      <c r="C39" s="286">
        <v>1091</v>
      </c>
      <c r="D39" s="286">
        <v>1089</v>
      </c>
      <c r="E39" s="286">
        <v>1088</v>
      </c>
      <c r="F39" s="286">
        <v>1077</v>
      </c>
      <c r="G39" s="286">
        <f t="shared" si="0"/>
        <v>4345</v>
      </c>
      <c r="I39" s="153"/>
    </row>
    <row r="40" spans="2:9">
      <c r="B40" s="155" t="s">
        <v>491</v>
      </c>
      <c r="C40" s="286">
        <v>1098</v>
      </c>
      <c r="D40" s="286">
        <v>1096</v>
      </c>
      <c r="E40" s="286">
        <v>0</v>
      </c>
      <c r="F40" s="286">
        <v>0</v>
      </c>
      <c r="G40" s="286">
        <f t="shared" si="0"/>
        <v>2194</v>
      </c>
      <c r="I40" s="153"/>
    </row>
    <row r="41" spans="2:9">
      <c r="B41" s="155" t="s">
        <v>492</v>
      </c>
      <c r="C41" s="286">
        <v>2</v>
      </c>
      <c r="D41" s="286">
        <v>2</v>
      </c>
      <c r="E41" s="286">
        <v>2</v>
      </c>
      <c r="F41" s="286">
        <v>2</v>
      </c>
      <c r="G41" s="286">
        <f t="shared" si="0"/>
        <v>8</v>
      </c>
      <c r="I41" s="153"/>
    </row>
    <row r="42" spans="2:9">
      <c r="B42" s="155" t="s">
        <v>493</v>
      </c>
      <c r="C42" s="286">
        <v>116576</v>
      </c>
      <c r="D42" s="286">
        <v>116402</v>
      </c>
      <c r="E42" s="286">
        <v>116296</v>
      </c>
      <c r="F42" s="286">
        <v>115170</v>
      </c>
      <c r="G42" s="286">
        <f t="shared" si="0"/>
        <v>464444</v>
      </c>
      <c r="I42" s="153"/>
    </row>
    <row r="43" spans="2:9">
      <c r="B43" s="155" t="s">
        <v>495</v>
      </c>
      <c r="C43" s="286">
        <v>6083</v>
      </c>
      <c r="D43" s="286">
        <v>6074</v>
      </c>
      <c r="E43" s="286">
        <v>0</v>
      </c>
      <c r="F43" s="286">
        <v>0</v>
      </c>
      <c r="G43" s="286">
        <f t="shared" si="0"/>
        <v>12157</v>
      </c>
      <c r="I43" s="153"/>
    </row>
    <row r="44" spans="2:9">
      <c r="B44" s="155" t="s">
        <v>418</v>
      </c>
      <c r="C44" s="286">
        <v>3831</v>
      </c>
      <c r="D44" s="286">
        <v>3825</v>
      </c>
      <c r="E44" s="286">
        <v>3821</v>
      </c>
      <c r="F44" s="286">
        <v>3784</v>
      </c>
      <c r="G44" s="286">
        <f t="shared" si="0"/>
        <v>15261</v>
      </c>
      <c r="I44" s="153"/>
    </row>
    <row r="45" spans="2:9">
      <c r="B45" s="155" t="s">
        <v>366</v>
      </c>
      <c r="C45" s="286">
        <v>35</v>
      </c>
      <c r="D45" s="286">
        <v>35</v>
      </c>
      <c r="E45" s="286">
        <v>35</v>
      </c>
      <c r="F45" s="286">
        <v>35</v>
      </c>
      <c r="G45" s="286">
        <f t="shared" si="0"/>
        <v>140</v>
      </c>
      <c r="I45" s="153"/>
    </row>
    <row r="46" spans="2:9">
      <c r="B46" s="155" t="s">
        <v>372</v>
      </c>
      <c r="C46" s="286">
        <v>28</v>
      </c>
      <c r="D46" s="286">
        <v>28</v>
      </c>
      <c r="E46" s="286">
        <v>28</v>
      </c>
      <c r="F46" s="286">
        <v>28</v>
      </c>
      <c r="G46" s="286">
        <f t="shared" si="0"/>
        <v>112</v>
      </c>
      <c r="I46" s="153"/>
    </row>
    <row r="47" spans="2:9">
      <c r="B47" s="155" t="s">
        <v>497</v>
      </c>
      <c r="C47" s="286">
        <v>5387</v>
      </c>
      <c r="D47" s="286">
        <v>5379</v>
      </c>
      <c r="E47" s="286">
        <v>5374</v>
      </c>
      <c r="F47" s="286">
        <v>5322</v>
      </c>
      <c r="G47" s="286">
        <f t="shared" si="0"/>
        <v>21462</v>
      </c>
      <c r="I47" s="153"/>
    </row>
    <row r="48" spans="2:9">
      <c r="B48" s="155" t="s">
        <v>498</v>
      </c>
      <c r="C48" s="286">
        <v>200405</v>
      </c>
      <c r="D48" s="286">
        <v>200107</v>
      </c>
      <c r="E48" s="286">
        <v>199924</v>
      </c>
      <c r="F48" s="286">
        <v>197989</v>
      </c>
      <c r="G48" s="286">
        <f t="shared" si="0"/>
        <v>798425</v>
      </c>
      <c r="I48" s="153"/>
    </row>
    <row r="49" spans="2:9">
      <c r="B49" s="155" t="s">
        <v>499</v>
      </c>
      <c r="C49" s="286">
        <v>49236</v>
      </c>
      <c r="D49" s="286">
        <v>49163</v>
      </c>
      <c r="E49" s="286">
        <v>49118</v>
      </c>
      <c r="F49" s="286">
        <v>48642</v>
      </c>
      <c r="G49" s="286">
        <f t="shared" si="0"/>
        <v>196159</v>
      </c>
      <c r="I49" s="153"/>
    </row>
    <row r="50" spans="2:9">
      <c r="B50" s="155" t="s">
        <v>431</v>
      </c>
      <c r="C50" s="286">
        <v>5041</v>
      </c>
      <c r="D50" s="286">
        <v>5033</v>
      </c>
      <c r="E50" s="286">
        <v>5029</v>
      </c>
      <c r="F50" s="286">
        <v>4980</v>
      </c>
      <c r="G50" s="286">
        <f t="shared" si="0"/>
        <v>20083</v>
      </c>
      <c r="I50" s="153"/>
    </row>
    <row r="51" spans="2:9">
      <c r="B51" s="155" t="s">
        <v>377</v>
      </c>
      <c r="C51" s="286">
        <v>166</v>
      </c>
      <c r="D51" s="286">
        <v>166</v>
      </c>
      <c r="E51" s="286">
        <v>166</v>
      </c>
      <c r="F51" s="286">
        <v>164</v>
      </c>
      <c r="G51" s="286">
        <f t="shared" si="0"/>
        <v>662</v>
      </c>
      <c r="I51" s="153"/>
    </row>
    <row r="52" spans="2:9">
      <c r="B52" s="155" t="s">
        <v>500</v>
      </c>
      <c r="C52" s="286">
        <v>22164</v>
      </c>
      <c r="D52" s="286">
        <v>22131</v>
      </c>
      <c r="E52" s="286">
        <v>22111</v>
      </c>
      <c r="F52" s="286">
        <v>21897</v>
      </c>
      <c r="G52" s="286">
        <f t="shared" si="0"/>
        <v>88303</v>
      </c>
      <c r="I52" s="153"/>
    </row>
    <row r="53" spans="2:9">
      <c r="B53" s="155" t="s">
        <v>433</v>
      </c>
      <c r="C53" s="286">
        <v>23977</v>
      </c>
      <c r="D53" s="286">
        <v>23941</v>
      </c>
      <c r="E53" s="286">
        <v>23919</v>
      </c>
      <c r="F53" s="286">
        <v>23687</v>
      </c>
      <c r="G53" s="286">
        <f t="shared" si="0"/>
        <v>95524</v>
      </c>
      <c r="I53" s="153"/>
    </row>
    <row r="54" spans="2:9">
      <c r="B54" s="155" t="s">
        <v>501</v>
      </c>
      <c r="C54" s="286">
        <v>173</v>
      </c>
      <c r="D54" s="286">
        <v>173</v>
      </c>
      <c r="E54" s="286">
        <v>173</v>
      </c>
      <c r="F54" s="286">
        <v>171</v>
      </c>
      <c r="G54" s="286">
        <f t="shared" si="0"/>
        <v>690</v>
      </c>
      <c r="I54" s="153"/>
    </row>
    <row r="55" spans="2:9">
      <c r="B55" s="155" t="s">
        <v>380</v>
      </c>
      <c r="C55" s="286">
        <v>38842</v>
      </c>
      <c r="D55" s="286">
        <v>38784</v>
      </c>
      <c r="E55" s="286">
        <v>38748</v>
      </c>
      <c r="F55" s="286">
        <v>38374</v>
      </c>
      <c r="G55" s="286">
        <f t="shared" si="0"/>
        <v>154748</v>
      </c>
      <c r="I55" s="153"/>
    </row>
    <row r="56" spans="2:9">
      <c r="B56" s="155" t="s">
        <v>381</v>
      </c>
      <c r="C56" s="286">
        <v>19765</v>
      </c>
      <c r="D56" s="286">
        <v>19735</v>
      </c>
      <c r="E56" s="286">
        <v>19717</v>
      </c>
      <c r="F56" s="286">
        <v>19526</v>
      </c>
      <c r="G56" s="286">
        <f t="shared" si="0"/>
        <v>78743</v>
      </c>
      <c r="I56" s="153"/>
    </row>
    <row r="57" spans="2:9">
      <c r="B57" s="155" t="s">
        <v>383</v>
      </c>
      <c r="C57" s="286">
        <v>658</v>
      </c>
      <c r="D57" s="286">
        <v>657</v>
      </c>
      <c r="E57" s="286">
        <v>657</v>
      </c>
      <c r="F57" s="286">
        <v>650</v>
      </c>
      <c r="G57" s="286">
        <f t="shared" si="0"/>
        <v>2622</v>
      </c>
      <c r="I57" s="153"/>
    </row>
    <row r="58" spans="2:9">
      <c r="B58" s="155" t="s">
        <v>554</v>
      </c>
      <c r="C58" s="286">
        <v>9752</v>
      </c>
      <c r="D58" s="286">
        <v>9738</v>
      </c>
      <c r="E58" s="286">
        <v>9729</v>
      </c>
      <c r="F58" s="286">
        <v>9635</v>
      </c>
      <c r="G58" s="286">
        <f t="shared" si="0"/>
        <v>38854</v>
      </c>
      <c r="I58" s="153"/>
    </row>
    <row r="59" spans="2:9">
      <c r="B59" s="155" t="s">
        <v>385</v>
      </c>
      <c r="C59" s="286">
        <v>3137</v>
      </c>
      <c r="D59" s="286">
        <v>3132</v>
      </c>
      <c r="E59" s="286">
        <v>3129</v>
      </c>
      <c r="F59" s="286">
        <v>3099</v>
      </c>
      <c r="G59" s="286">
        <f t="shared" si="0"/>
        <v>12497</v>
      </c>
      <c r="I59" s="153"/>
    </row>
    <row r="60" spans="2:9">
      <c r="B60" s="155" t="s">
        <v>389</v>
      </c>
      <c r="C60" s="286">
        <v>198153</v>
      </c>
      <c r="D60" s="286">
        <v>197858</v>
      </c>
      <c r="E60" s="286">
        <v>197677</v>
      </c>
      <c r="F60" s="286">
        <v>195764</v>
      </c>
      <c r="G60" s="286">
        <f t="shared" si="0"/>
        <v>789452</v>
      </c>
      <c r="I60" s="153"/>
    </row>
    <row r="61" spans="2:9">
      <c r="B61" s="155" t="s">
        <v>390</v>
      </c>
      <c r="C61" s="286">
        <v>25466</v>
      </c>
      <c r="D61" s="286">
        <v>25428</v>
      </c>
      <c r="E61" s="286">
        <v>25405</v>
      </c>
      <c r="F61" s="286">
        <v>25159</v>
      </c>
      <c r="G61" s="286">
        <f t="shared" si="0"/>
        <v>101458</v>
      </c>
      <c r="I61" s="153"/>
    </row>
    <row r="62" spans="2:9">
      <c r="B62" s="155" t="s">
        <v>505</v>
      </c>
      <c r="C62" s="286">
        <v>5498</v>
      </c>
      <c r="D62" s="286">
        <v>5490</v>
      </c>
      <c r="E62" s="286">
        <v>5485</v>
      </c>
      <c r="F62" s="286">
        <v>5432</v>
      </c>
      <c r="G62" s="286">
        <f t="shared" si="0"/>
        <v>21905</v>
      </c>
      <c r="I62" s="153"/>
    </row>
    <row r="63" spans="2:9">
      <c r="B63" s="155" t="s">
        <v>394</v>
      </c>
      <c r="C63" s="286">
        <v>73336</v>
      </c>
      <c r="D63" s="286">
        <v>73227</v>
      </c>
      <c r="E63" s="286">
        <v>73160</v>
      </c>
      <c r="F63" s="286">
        <v>72452</v>
      </c>
      <c r="G63" s="286">
        <f t="shared" si="0"/>
        <v>292175</v>
      </c>
      <c r="I63" s="153"/>
    </row>
    <row r="64" spans="2:9">
      <c r="B64" s="155" t="s">
        <v>398</v>
      </c>
      <c r="C64" s="286">
        <v>1234</v>
      </c>
      <c r="D64" s="286">
        <v>1232</v>
      </c>
      <c r="E64" s="286">
        <v>1231</v>
      </c>
      <c r="F64" s="286">
        <v>1219</v>
      </c>
      <c r="G64" s="286">
        <f t="shared" si="0"/>
        <v>4916</v>
      </c>
      <c r="I64" s="153"/>
    </row>
    <row r="65" spans="2:9">
      <c r="B65" s="155" t="s">
        <v>555</v>
      </c>
      <c r="C65" s="286">
        <v>6025</v>
      </c>
      <c r="D65" s="286">
        <v>6016</v>
      </c>
      <c r="E65" s="286">
        <v>6010</v>
      </c>
      <c r="F65" s="286">
        <v>5952</v>
      </c>
      <c r="G65" s="286">
        <f t="shared" si="0"/>
        <v>24003</v>
      </c>
      <c r="I65" s="153"/>
    </row>
    <row r="66" spans="2:9">
      <c r="B66" s="155" t="s">
        <v>509</v>
      </c>
      <c r="C66" s="286">
        <v>131307</v>
      </c>
      <c r="D66" s="286">
        <v>131111</v>
      </c>
      <c r="E66" s="286">
        <v>130991</v>
      </c>
      <c r="F66" s="286">
        <v>129724</v>
      </c>
      <c r="G66" s="286">
        <f t="shared" si="0"/>
        <v>523133</v>
      </c>
      <c r="I66" s="153"/>
    </row>
    <row r="67" spans="2:9">
      <c r="B67" s="155" t="s">
        <v>400</v>
      </c>
      <c r="C67" s="286">
        <v>196276</v>
      </c>
      <c r="D67" s="286">
        <v>195984</v>
      </c>
      <c r="E67" s="286">
        <v>195805</v>
      </c>
      <c r="F67" s="286">
        <v>193910</v>
      </c>
      <c r="G67" s="286">
        <f t="shared" si="0"/>
        <v>781975</v>
      </c>
      <c r="I67" s="153"/>
    </row>
    <row r="68" spans="2:9">
      <c r="B68" s="155" t="s">
        <v>510</v>
      </c>
      <c r="C68" s="286">
        <v>9185</v>
      </c>
      <c r="D68" s="286">
        <v>9171</v>
      </c>
      <c r="E68" s="286">
        <v>9163</v>
      </c>
      <c r="F68" s="286">
        <v>9074</v>
      </c>
      <c r="G68" s="286">
        <f t="shared" si="0"/>
        <v>36593</v>
      </c>
      <c r="I68" s="153"/>
    </row>
    <row r="69" spans="2:9">
      <c r="B69" s="155" t="s">
        <v>512</v>
      </c>
      <c r="C69" s="286">
        <v>3011</v>
      </c>
      <c r="D69" s="286">
        <v>0</v>
      </c>
      <c r="E69" s="286">
        <v>0</v>
      </c>
      <c r="F69" s="286">
        <v>0</v>
      </c>
      <c r="G69" s="286">
        <f t="shared" si="0"/>
        <v>3011</v>
      </c>
      <c r="I69" s="153"/>
    </row>
    <row r="70" spans="2:9">
      <c r="B70" s="155" t="s">
        <v>513</v>
      </c>
      <c r="C70" s="286">
        <v>105156</v>
      </c>
      <c r="D70" s="286">
        <v>105000</v>
      </c>
      <c r="E70" s="286">
        <v>104903</v>
      </c>
      <c r="F70" s="286">
        <v>103888</v>
      </c>
      <c r="G70" s="286">
        <f t="shared" si="0"/>
        <v>418947</v>
      </c>
      <c r="I70" s="153"/>
    </row>
    <row r="71" spans="2:9">
      <c r="B71" s="155" t="s">
        <v>514</v>
      </c>
      <c r="C71" s="286">
        <v>6</v>
      </c>
      <c r="D71" s="286">
        <v>6</v>
      </c>
      <c r="E71" s="286">
        <v>6</v>
      </c>
      <c r="F71" s="286">
        <v>6</v>
      </c>
      <c r="G71" s="286">
        <f t="shared" si="0"/>
        <v>24</v>
      </c>
      <c r="I71" s="153"/>
    </row>
    <row r="72" spans="2:9">
      <c r="B72" s="155" t="s">
        <v>515</v>
      </c>
      <c r="C72" s="286">
        <v>23257</v>
      </c>
      <c r="D72" s="286">
        <v>23222</v>
      </c>
      <c r="E72" s="286">
        <v>23201</v>
      </c>
      <c r="F72" s="286">
        <v>22976</v>
      </c>
      <c r="G72" s="286">
        <f t="shared" si="0"/>
        <v>92656</v>
      </c>
      <c r="I72" s="153"/>
    </row>
    <row r="73" spans="2:9">
      <c r="B73" s="155" t="s">
        <v>516</v>
      </c>
      <c r="C73" s="286">
        <v>2</v>
      </c>
      <c r="D73" s="286">
        <v>2</v>
      </c>
      <c r="E73" s="286">
        <v>2</v>
      </c>
      <c r="F73" s="286">
        <v>2</v>
      </c>
      <c r="G73" s="286">
        <f t="shared" si="0"/>
        <v>8</v>
      </c>
      <c r="I73" s="153"/>
    </row>
    <row r="74" spans="2:9">
      <c r="B74" s="55" t="s">
        <v>517</v>
      </c>
      <c r="C74" s="191">
        <f>SUM(C10:C73)</f>
        <v>2363975</v>
      </c>
      <c r="D74" s="191">
        <f>SUM(D10:D73)</f>
        <v>2357449</v>
      </c>
      <c r="E74" s="191">
        <f>SUM(E10:E73)</f>
        <v>2348126</v>
      </c>
      <c r="F74" s="191">
        <f>SUM(F10:F73)</f>
        <v>2325399</v>
      </c>
      <c r="G74" s="191">
        <f>SUM(G10:G73)</f>
        <v>9394949</v>
      </c>
      <c r="I74" s="153"/>
    </row>
    <row r="75" spans="2:9">
      <c r="I75" s="153"/>
    </row>
    <row r="76" spans="2:9">
      <c r="I76" s="153"/>
    </row>
    <row r="77" spans="2:9">
      <c r="B77" s="115" t="s">
        <v>75</v>
      </c>
      <c r="I77" s="153"/>
    </row>
    <row r="78" spans="2:9">
      <c r="I78" s="153"/>
    </row>
    <row r="79" spans="2:9">
      <c r="I79" s="153"/>
    </row>
    <row r="80" spans="2:9">
      <c r="I80" s="153"/>
    </row>
    <row r="81" spans="9:9">
      <c r="I81" s="153"/>
    </row>
    <row r="82" spans="9:9">
      <c r="I82" s="153"/>
    </row>
    <row r="83" spans="9:9">
      <c r="I83" s="153"/>
    </row>
    <row r="84" spans="9:9">
      <c r="I84" s="153"/>
    </row>
    <row r="85" spans="9:9">
      <c r="I85" s="153"/>
    </row>
    <row r="86" spans="9:9">
      <c r="I86" s="153"/>
    </row>
    <row r="87" spans="9:9">
      <c r="I87" s="153"/>
    </row>
    <row r="88" spans="9:9">
      <c r="I88" s="153"/>
    </row>
    <row r="89" spans="9:9">
      <c r="I89" s="153"/>
    </row>
    <row r="90" spans="9:9">
      <c r="I90" s="153"/>
    </row>
    <row r="91" spans="9:9">
      <c r="I91" s="153"/>
    </row>
    <row r="92" spans="9:9">
      <c r="I92" s="153"/>
    </row>
    <row r="93" spans="9:9">
      <c r="I93" s="153"/>
    </row>
    <row r="94" spans="9:9">
      <c r="I94" s="153"/>
    </row>
    <row r="95" spans="9:9" ht="14.5" customHeight="1"/>
  </sheetData>
  <hyperlinks>
    <hyperlink ref="B77" location="Introduction!A1" display="Return to information tab" xr:uid="{18BDEB84-1053-4605-8739-8413DE6B28C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3BB06-67F2-46B7-94B9-C9D6C211A17C}">
  <sheetPr>
    <tabColor rgb="FF9E712A"/>
    <pageSetUpPr autoPageBreaks="0"/>
  </sheetPr>
  <dimension ref="B5:I115"/>
  <sheetViews>
    <sheetView showGridLines="0" workbookViewId="0"/>
  </sheetViews>
  <sheetFormatPr defaultColWidth="8.7265625" defaultRowHeight="14.5"/>
  <cols>
    <col min="1" max="1" width="2.453125" customWidth="1"/>
    <col min="2" max="2" width="55.54296875" customWidth="1"/>
    <col min="3" max="3" width="27.54296875" customWidth="1"/>
    <col min="4" max="4" width="26.26953125" customWidth="1"/>
    <col min="5" max="5" width="26.54296875" customWidth="1"/>
    <col min="6" max="6" width="26.81640625" customWidth="1"/>
    <col min="7" max="7" width="25.1796875" customWidth="1"/>
    <col min="8" max="8" width="22.7265625" bestFit="1" customWidth="1"/>
    <col min="12" max="12" width="20.453125" customWidth="1"/>
  </cols>
  <sheetData>
    <row r="5" spans="2:9" ht="17.5">
      <c r="B5" s="11" t="s">
        <v>463</v>
      </c>
    </row>
    <row r="7" spans="2:9" ht="15">
      <c r="B7" s="4" t="s">
        <v>710</v>
      </c>
    </row>
    <row r="9" spans="2:9">
      <c r="B9" s="319" t="s">
        <v>420</v>
      </c>
      <c r="C9" s="318" t="s">
        <v>556</v>
      </c>
      <c r="D9" s="318" t="s">
        <v>557</v>
      </c>
      <c r="E9" s="318" t="s">
        <v>558</v>
      </c>
      <c r="F9" s="318" t="s">
        <v>559</v>
      </c>
      <c r="G9" s="318" t="s">
        <v>560</v>
      </c>
      <c r="I9" s="179"/>
    </row>
    <row r="10" spans="2:9">
      <c r="B10" s="319"/>
      <c r="C10" s="318"/>
      <c r="D10" s="318"/>
      <c r="E10" s="318"/>
      <c r="F10" s="318"/>
      <c r="G10" s="318"/>
      <c r="I10" s="179"/>
    </row>
    <row r="11" spans="2:9">
      <c r="B11" s="65" t="s">
        <v>561</v>
      </c>
      <c r="C11" s="265">
        <v>1187</v>
      </c>
      <c r="D11" s="265">
        <v>1041</v>
      </c>
      <c r="E11" s="265">
        <v>1066</v>
      </c>
      <c r="F11" s="265">
        <v>1008</v>
      </c>
      <c r="G11" s="265">
        <f>SUM(C11:F11)</f>
        <v>4302</v>
      </c>
      <c r="I11" s="179"/>
    </row>
    <row r="12" spans="2:9">
      <c r="B12" s="65" t="s">
        <v>470</v>
      </c>
      <c r="C12" s="265">
        <v>1493</v>
      </c>
      <c r="D12" s="265">
        <v>0</v>
      </c>
      <c r="E12" s="265">
        <v>0</v>
      </c>
      <c r="F12" s="265">
        <v>0</v>
      </c>
      <c r="G12" s="265">
        <f t="shared" ref="G12:G75" si="0">SUM(C12:F12)</f>
        <v>1493</v>
      </c>
      <c r="I12" s="179"/>
    </row>
    <row r="13" spans="2:9">
      <c r="B13" s="65" t="s">
        <v>320</v>
      </c>
      <c r="C13" s="265">
        <v>26724</v>
      </c>
      <c r="D13" s="265">
        <v>23433</v>
      </c>
      <c r="E13" s="265">
        <v>24000</v>
      </c>
      <c r="F13" s="265">
        <v>22676</v>
      </c>
      <c r="G13" s="265">
        <f t="shared" si="0"/>
        <v>96833</v>
      </c>
      <c r="I13" s="179"/>
    </row>
    <row r="14" spans="2:9">
      <c r="B14" s="65" t="s">
        <v>526</v>
      </c>
      <c r="C14" s="265">
        <v>0</v>
      </c>
      <c r="D14" s="265">
        <v>0</v>
      </c>
      <c r="E14" s="265">
        <v>0</v>
      </c>
      <c r="F14" s="265">
        <v>0</v>
      </c>
      <c r="G14" s="265">
        <f t="shared" si="0"/>
        <v>0</v>
      </c>
      <c r="I14" s="179"/>
    </row>
    <row r="15" spans="2:9">
      <c r="B15" s="65" t="s">
        <v>324</v>
      </c>
      <c r="C15" s="265">
        <v>1000313</v>
      </c>
      <c r="D15" s="265">
        <v>877134</v>
      </c>
      <c r="E15" s="265">
        <v>898376</v>
      </c>
      <c r="F15" s="265">
        <v>848826</v>
      </c>
      <c r="G15" s="265">
        <f t="shared" si="0"/>
        <v>3624649</v>
      </c>
      <c r="I15" s="179"/>
    </row>
    <row r="16" spans="2:9">
      <c r="B16" s="65" t="s">
        <v>325</v>
      </c>
      <c r="C16" s="265">
        <v>16866</v>
      </c>
      <c r="D16" s="265">
        <v>14789</v>
      </c>
      <c r="E16" s="265">
        <v>15147</v>
      </c>
      <c r="F16" s="265">
        <v>14312</v>
      </c>
      <c r="G16" s="265">
        <f t="shared" si="0"/>
        <v>61114</v>
      </c>
      <c r="I16" s="179"/>
    </row>
    <row r="17" spans="2:9">
      <c r="B17" s="65" t="s">
        <v>475</v>
      </c>
      <c r="C17" s="265">
        <v>394</v>
      </c>
      <c r="D17" s="265">
        <v>345</v>
      </c>
      <c r="E17" s="265">
        <v>354</v>
      </c>
      <c r="F17" s="265">
        <v>334</v>
      </c>
      <c r="G17" s="265">
        <f t="shared" si="0"/>
        <v>1427</v>
      </c>
      <c r="I17" s="179"/>
    </row>
    <row r="18" spans="2:9">
      <c r="B18" s="65" t="s">
        <v>326</v>
      </c>
      <c r="C18" s="265">
        <v>43801</v>
      </c>
      <c r="D18" s="265">
        <v>38407</v>
      </c>
      <c r="E18" s="265">
        <v>39337</v>
      </c>
      <c r="F18" s="265">
        <v>37167</v>
      </c>
      <c r="G18" s="265">
        <f t="shared" si="0"/>
        <v>158712</v>
      </c>
      <c r="I18" s="179"/>
    </row>
    <row r="19" spans="2:9">
      <c r="B19" s="65" t="s">
        <v>327</v>
      </c>
      <c r="C19" s="265">
        <v>3660</v>
      </c>
      <c r="D19" s="265">
        <v>3210</v>
      </c>
      <c r="E19" s="265">
        <v>3287</v>
      </c>
      <c r="F19" s="265">
        <v>3106</v>
      </c>
      <c r="G19" s="265">
        <f t="shared" si="0"/>
        <v>13263</v>
      </c>
      <c r="I19" s="179"/>
    </row>
    <row r="20" spans="2:9">
      <c r="B20" s="65" t="s">
        <v>328</v>
      </c>
      <c r="C20" s="265">
        <v>17153</v>
      </c>
      <c r="D20" s="265">
        <v>15041</v>
      </c>
      <c r="E20" s="265">
        <v>15405</v>
      </c>
      <c r="F20" s="265">
        <v>14555</v>
      </c>
      <c r="G20" s="265">
        <f t="shared" si="0"/>
        <v>62154</v>
      </c>
      <c r="I20" s="179"/>
    </row>
    <row r="21" spans="2:9">
      <c r="B21" s="65" t="s">
        <v>329</v>
      </c>
      <c r="C21" s="265">
        <v>419</v>
      </c>
      <c r="D21" s="265">
        <v>367</v>
      </c>
      <c r="E21" s="265">
        <v>376</v>
      </c>
      <c r="F21" s="265">
        <v>355</v>
      </c>
      <c r="G21" s="265">
        <f t="shared" si="0"/>
        <v>1517</v>
      </c>
      <c r="I21" s="179"/>
    </row>
    <row r="22" spans="2:9">
      <c r="B22" s="65" t="s">
        <v>562</v>
      </c>
      <c r="C22" s="265">
        <v>1546</v>
      </c>
      <c r="D22" s="265">
        <v>1355</v>
      </c>
      <c r="E22" s="265">
        <v>1388</v>
      </c>
      <c r="F22" s="265">
        <v>1312</v>
      </c>
      <c r="G22" s="265">
        <f t="shared" si="0"/>
        <v>5601</v>
      </c>
      <c r="I22" s="179"/>
    </row>
    <row r="23" spans="2:9">
      <c r="B23" s="65" t="s">
        <v>476</v>
      </c>
      <c r="C23" s="265">
        <v>5502</v>
      </c>
      <c r="D23" s="265">
        <v>4824</v>
      </c>
      <c r="E23" s="265">
        <v>4941</v>
      </c>
      <c r="F23" s="265">
        <v>4668</v>
      </c>
      <c r="G23" s="265">
        <f t="shared" si="0"/>
        <v>19935</v>
      </c>
      <c r="I23" s="179"/>
    </row>
    <row r="24" spans="2:9">
      <c r="B24" s="65" t="s">
        <v>333</v>
      </c>
      <c r="C24" s="265">
        <v>15723</v>
      </c>
      <c r="D24" s="265">
        <v>13787</v>
      </c>
      <c r="E24" s="265">
        <v>14121</v>
      </c>
      <c r="F24" s="265">
        <v>13342</v>
      </c>
      <c r="G24" s="265">
        <f t="shared" si="0"/>
        <v>56973</v>
      </c>
      <c r="I24" s="179"/>
    </row>
    <row r="25" spans="2:9">
      <c r="B25" s="65" t="s">
        <v>479</v>
      </c>
      <c r="C25" s="265">
        <v>19223</v>
      </c>
      <c r="D25" s="265">
        <v>16856</v>
      </c>
      <c r="E25" s="265">
        <v>17264</v>
      </c>
      <c r="F25" s="265">
        <v>16312</v>
      </c>
      <c r="G25" s="265">
        <f t="shared" si="0"/>
        <v>69655</v>
      </c>
      <c r="I25" s="179"/>
    </row>
    <row r="26" spans="2:9">
      <c r="B26" s="65" t="s">
        <v>337</v>
      </c>
      <c r="C26" s="265">
        <v>19847</v>
      </c>
      <c r="D26" s="265">
        <v>17403</v>
      </c>
      <c r="E26" s="265">
        <v>17824</v>
      </c>
      <c r="F26" s="265">
        <v>16841</v>
      </c>
      <c r="G26" s="265">
        <f t="shared" si="0"/>
        <v>71915</v>
      </c>
      <c r="I26" s="179"/>
    </row>
    <row r="27" spans="2:9">
      <c r="B27" s="65" t="s">
        <v>480</v>
      </c>
      <c r="C27" s="265">
        <v>543167</v>
      </c>
      <c r="D27" s="265">
        <v>476281</v>
      </c>
      <c r="E27" s="265">
        <v>487815</v>
      </c>
      <c r="F27" s="265">
        <v>460910</v>
      </c>
      <c r="G27" s="265">
        <f t="shared" si="0"/>
        <v>1968173</v>
      </c>
      <c r="I27" s="179"/>
    </row>
    <row r="28" spans="2:9">
      <c r="B28" s="65" t="s">
        <v>340</v>
      </c>
      <c r="C28" s="265">
        <v>398127</v>
      </c>
      <c r="D28" s="265">
        <v>349101</v>
      </c>
      <c r="E28" s="265">
        <v>357556</v>
      </c>
      <c r="F28" s="265">
        <v>337835</v>
      </c>
      <c r="G28" s="265">
        <f t="shared" si="0"/>
        <v>1442619</v>
      </c>
      <c r="I28" s="179"/>
    </row>
    <row r="29" spans="2:9">
      <c r="B29" s="65" t="s">
        <v>537</v>
      </c>
      <c r="C29" s="265">
        <v>25882</v>
      </c>
      <c r="D29" s="265">
        <v>22695</v>
      </c>
      <c r="E29" s="265">
        <v>23245</v>
      </c>
      <c r="F29" s="265">
        <v>21963</v>
      </c>
      <c r="G29" s="265">
        <f t="shared" si="0"/>
        <v>93785</v>
      </c>
      <c r="I29" s="179"/>
    </row>
    <row r="30" spans="2:9">
      <c r="B30" s="65" t="s">
        <v>342</v>
      </c>
      <c r="C30" s="265">
        <v>1428699</v>
      </c>
      <c r="D30" s="265">
        <v>1252769</v>
      </c>
      <c r="E30" s="265">
        <v>1283108</v>
      </c>
      <c r="F30" s="265">
        <v>1212339</v>
      </c>
      <c r="G30" s="265">
        <f t="shared" si="0"/>
        <v>5176915</v>
      </c>
      <c r="I30" s="179"/>
    </row>
    <row r="31" spans="2:9">
      <c r="B31" s="65" t="s">
        <v>553</v>
      </c>
      <c r="C31" s="265">
        <v>20235</v>
      </c>
      <c r="D31" s="265">
        <v>17744</v>
      </c>
      <c r="E31" s="265">
        <v>18173</v>
      </c>
      <c r="F31" s="265">
        <v>17171</v>
      </c>
      <c r="G31" s="265">
        <f t="shared" si="0"/>
        <v>73323</v>
      </c>
      <c r="I31" s="179"/>
    </row>
    <row r="32" spans="2:9">
      <c r="B32" s="65" t="s">
        <v>563</v>
      </c>
      <c r="C32" s="265">
        <v>13</v>
      </c>
      <c r="D32" s="265">
        <v>11</v>
      </c>
      <c r="E32" s="265">
        <v>12</v>
      </c>
      <c r="F32" s="265">
        <v>11</v>
      </c>
      <c r="G32" s="265">
        <f t="shared" si="0"/>
        <v>47</v>
      </c>
      <c r="I32" s="179"/>
    </row>
    <row r="33" spans="2:9">
      <c r="B33" s="65" t="s">
        <v>345</v>
      </c>
      <c r="C33" s="265">
        <v>17042</v>
      </c>
      <c r="D33" s="265">
        <v>14944</v>
      </c>
      <c r="E33" s="265">
        <v>15305</v>
      </c>
      <c r="F33" s="265">
        <v>14461</v>
      </c>
      <c r="G33" s="265">
        <f t="shared" si="0"/>
        <v>61752</v>
      </c>
      <c r="I33" s="179"/>
    </row>
    <row r="34" spans="2:9">
      <c r="B34" s="65" t="s">
        <v>346</v>
      </c>
      <c r="C34" s="265">
        <v>14472</v>
      </c>
      <c r="D34" s="265">
        <v>12690</v>
      </c>
      <c r="E34" s="265">
        <v>12997</v>
      </c>
      <c r="F34" s="265">
        <v>12280</v>
      </c>
      <c r="G34" s="265">
        <f t="shared" si="0"/>
        <v>52439</v>
      </c>
      <c r="I34" s="179"/>
    </row>
    <row r="35" spans="2:9">
      <c r="B35" s="65" t="s">
        <v>347</v>
      </c>
      <c r="C35" s="265">
        <v>264123</v>
      </c>
      <c r="D35" s="265">
        <v>231599</v>
      </c>
      <c r="E35" s="265">
        <v>237208</v>
      </c>
      <c r="F35" s="265">
        <v>224125</v>
      </c>
      <c r="G35" s="265">
        <f t="shared" si="0"/>
        <v>957055</v>
      </c>
      <c r="I35" s="179"/>
    </row>
    <row r="36" spans="2:9">
      <c r="B36" s="65" t="s">
        <v>529</v>
      </c>
      <c r="C36" s="265">
        <v>0</v>
      </c>
      <c r="D36" s="265">
        <v>0</v>
      </c>
      <c r="E36" s="265">
        <v>0</v>
      </c>
      <c r="F36" s="265">
        <v>0</v>
      </c>
      <c r="G36" s="265">
        <f t="shared" si="0"/>
        <v>0</v>
      </c>
      <c r="I36" s="179"/>
    </row>
    <row r="37" spans="2:9">
      <c r="B37" s="65" t="s">
        <v>349</v>
      </c>
      <c r="C37" s="265">
        <v>236</v>
      </c>
      <c r="D37" s="265">
        <v>207</v>
      </c>
      <c r="E37" s="265">
        <v>212</v>
      </c>
      <c r="F37" s="265">
        <v>200</v>
      </c>
      <c r="G37" s="265">
        <f t="shared" si="0"/>
        <v>855</v>
      </c>
      <c r="I37" s="179"/>
    </row>
    <row r="38" spans="2:9">
      <c r="B38" s="65" t="s">
        <v>350</v>
      </c>
      <c r="C38" s="265">
        <v>9467</v>
      </c>
      <c r="D38" s="265">
        <v>8301</v>
      </c>
      <c r="E38" s="265">
        <v>8502</v>
      </c>
      <c r="F38" s="265">
        <v>8033</v>
      </c>
      <c r="G38" s="265">
        <f t="shared" si="0"/>
        <v>34303</v>
      </c>
      <c r="I38" s="179"/>
    </row>
    <row r="39" spans="2:9">
      <c r="B39" s="65" t="s">
        <v>352</v>
      </c>
      <c r="C39" s="265">
        <v>529</v>
      </c>
      <c r="D39" s="265">
        <v>463</v>
      </c>
      <c r="E39" s="265">
        <v>475</v>
      </c>
      <c r="F39" s="265">
        <v>449</v>
      </c>
      <c r="G39" s="265">
        <f t="shared" si="0"/>
        <v>1916</v>
      </c>
      <c r="I39" s="179"/>
    </row>
    <row r="40" spans="2:9">
      <c r="B40" s="65" t="s">
        <v>489</v>
      </c>
      <c r="C40" s="265">
        <v>19439</v>
      </c>
      <c r="D40" s="265">
        <v>17045</v>
      </c>
      <c r="E40" s="265">
        <v>17458</v>
      </c>
      <c r="F40" s="265">
        <v>16495</v>
      </c>
      <c r="G40" s="265">
        <f t="shared" si="0"/>
        <v>70437</v>
      </c>
      <c r="I40" s="179"/>
    </row>
    <row r="41" spans="2:9">
      <c r="B41" s="65" t="s">
        <v>564</v>
      </c>
      <c r="C41" s="265">
        <v>5499</v>
      </c>
      <c r="D41" s="265">
        <v>4822</v>
      </c>
      <c r="E41" s="265">
        <v>4939</v>
      </c>
      <c r="F41" s="265">
        <v>4666</v>
      </c>
      <c r="G41" s="265">
        <f t="shared" si="0"/>
        <v>19926</v>
      </c>
      <c r="I41" s="179"/>
    </row>
    <row r="42" spans="2:9">
      <c r="B42" s="65" t="s">
        <v>360</v>
      </c>
      <c r="C42" s="265">
        <v>20011</v>
      </c>
      <c r="D42" s="265">
        <v>17547</v>
      </c>
      <c r="E42" s="265">
        <v>17972</v>
      </c>
      <c r="F42" s="265">
        <v>16980</v>
      </c>
      <c r="G42" s="265">
        <f t="shared" si="0"/>
        <v>72510</v>
      </c>
      <c r="I42" s="179"/>
    </row>
    <row r="43" spans="2:9">
      <c r="B43" s="65" t="s">
        <v>361</v>
      </c>
      <c r="C43" s="265">
        <v>0</v>
      </c>
      <c r="D43" s="265">
        <v>0</v>
      </c>
      <c r="E43" s="265">
        <v>0</v>
      </c>
      <c r="F43" s="265">
        <v>0</v>
      </c>
      <c r="G43" s="265">
        <f t="shared" si="0"/>
        <v>0</v>
      </c>
      <c r="I43" s="179"/>
    </row>
    <row r="44" spans="2:9">
      <c r="B44" s="65" t="s">
        <v>362</v>
      </c>
      <c r="C44" s="265">
        <v>3590</v>
      </c>
      <c r="D44" s="265">
        <v>3148</v>
      </c>
      <c r="E44" s="265">
        <v>3224</v>
      </c>
      <c r="F44" s="265">
        <v>3046</v>
      </c>
      <c r="G44" s="265">
        <f t="shared" si="0"/>
        <v>13008</v>
      </c>
      <c r="I44" s="179"/>
    </row>
    <row r="45" spans="2:9">
      <c r="B45" s="65" t="s">
        <v>492</v>
      </c>
      <c r="C45" s="265">
        <v>19</v>
      </c>
      <c r="D45" s="265">
        <v>17</v>
      </c>
      <c r="E45" s="265">
        <v>17</v>
      </c>
      <c r="F45" s="265">
        <v>16</v>
      </c>
      <c r="G45" s="265">
        <f t="shared" si="0"/>
        <v>69</v>
      </c>
      <c r="I45" s="179"/>
    </row>
    <row r="46" spans="2:9">
      <c r="B46" s="65" t="s">
        <v>493</v>
      </c>
      <c r="C46" s="265">
        <v>388986</v>
      </c>
      <c r="D46" s="265">
        <v>341086</v>
      </c>
      <c r="E46" s="265">
        <v>349347</v>
      </c>
      <c r="F46" s="265">
        <v>330079</v>
      </c>
      <c r="G46" s="265">
        <f t="shared" si="0"/>
        <v>1409498</v>
      </c>
      <c r="I46" s="179"/>
    </row>
    <row r="47" spans="2:9">
      <c r="B47" s="65" t="s">
        <v>494</v>
      </c>
      <c r="C47" s="265">
        <v>64494</v>
      </c>
      <c r="D47" s="265">
        <v>56552</v>
      </c>
      <c r="E47" s="265">
        <v>57922</v>
      </c>
      <c r="F47" s="265">
        <v>54727</v>
      </c>
      <c r="G47" s="265">
        <f t="shared" si="0"/>
        <v>233695</v>
      </c>
      <c r="I47" s="179"/>
    </row>
    <row r="48" spans="2:9">
      <c r="B48" s="65" t="s">
        <v>495</v>
      </c>
      <c r="C48" s="265">
        <v>0</v>
      </c>
      <c r="D48" s="265">
        <v>0</v>
      </c>
      <c r="E48" s="265">
        <v>0</v>
      </c>
      <c r="F48" s="265">
        <v>0</v>
      </c>
      <c r="G48" s="265">
        <f t="shared" si="0"/>
        <v>0</v>
      </c>
      <c r="I48" s="179"/>
    </row>
    <row r="49" spans="2:9">
      <c r="B49" s="65" t="s">
        <v>366</v>
      </c>
      <c r="C49" s="265">
        <v>528</v>
      </c>
      <c r="D49" s="265">
        <v>463</v>
      </c>
      <c r="E49" s="265">
        <v>475</v>
      </c>
      <c r="F49" s="265">
        <v>448</v>
      </c>
      <c r="G49" s="265">
        <f t="shared" si="0"/>
        <v>1914</v>
      </c>
      <c r="I49" s="179"/>
    </row>
    <row r="50" spans="2:9">
      <c r="B50" s="65" t="s">
        <v>534</v>
      </c>
      <c r="C50" s="265">
        <v>319</v>
      </c>
      <c r="D50" s="265">
        <v>279</v>
      </c>
      <c r="E50" s="265">
        <v>286</v>
      </c>
      <c r="F50" s="265">
        <v>270</v>
      </c>
      <c r="G50" s="265">
        <f t="shared" si="0"/>
        <v>1154</v>
      </c>
      <c r="I50" s="179"/>
    </row>
    <row r="51" spans="2:9">
      <c r="B51" s="65" t="s">
        <v>377</v>
      </c>
      <c r="C51" s="265">
        <v>74011</v>
      </c>
      <c r="D51" s="265">
        <v>64898</v>
      </c>
      <c r="E51" s="265">
        <v>66469</v>
      </c>
      <c r="F51" s="265">
        <v>62803</v>
      </c>
      <c r="G51" s="265">
        <f t="shared" si="0"/>
        <v>268181</v>
      </c>
      <c r="I51" s="179"/>
    </row>
    <row r="52" spans="2:9">
      <c r="B52" s="65" t="s">
        <v>500</v>
      </c>
      <c r="C52" s="265">
        <v>72924</v>
      </c>
      <c r="D52" s="265">
        <v>63944</v>
      </c>
      <c r="E52" s="265">
        <v>65493</v>
      </c>
      <c r="F52" s="265">
        <v>61881</v>
      </c>
      <c r="G52" s="265">
        <f t="shared" si="0"/>
        <v>264242</v>
      </c>
      <c r="I52" s="179"/>
    </row>
    <row r="53" spans="2:9">
      <c r="B53" s="65" t="s">
        <v>433</v>
      </c>
      <c r="C53" s="265">
        <v>79781</v>
      </c>
      <c r="D53" s="265">
        <v>69957</v>
      </c>
      <c r="E53" s="265">
        <v>71651</v>
      </c>
      <c r="F53" s="265">
        <v>67699</v>
      </c>
      <c r="G53" s="265">
        <f t="shared" si="0"/>
        <v>289088</v>
      </c>
      <c r="I53" s="179"/>
    </row>
    <row r="54" spans="2:9">
      <c r="B54" s="65" t="s">
        <v>544</v>
      </c>
      <c r="C54" s="265">
        <v>4548</v>
      </c>
      <c r="D54" s="265">
        <v>0</v>
      </c>
      <c r="E54" s="265">
        <v>0</v>
      </c>
      <c r="F54" s="265">
        <v>0</v>
      </c>
      <c r="G54" s="265">
        <f t="shared" si="0"/>
        <v>4548</v>
      </c>
      <c r="I54" s="179"/>
    </row>
    <row r="55" spans="2:9">
      <c r="B55" s="65" t="s">
        <v>380</v>
      </c>
      <c r="C55" s="265">
        <v>164027</v>
      </c>
      <c r="D55" s="265">
        <v>143828</v>
      </c>
      <c r="E55" s="265">
        <v>147312</v>
      </c>
      <c r="F55" s="265">
        <v>139187</v>
      </c>
      <c r="G55" s="265">
        <f t="shared" si="0"/>
        <v>594354</v>
      </c>
      <c r="I55" s="179"/>
    </row>
    <row r="56" spans="2:9">
      <c r="B56" s="65" t="s">
        <v>381</v>
      </c>
      <c r="C56" s="265">
        <v>257469</v>
      </c>
      <c r="D56" s="265">
        <v>225764</v>
      </c>
      <c r="E56" s="265">
        <v>231231</v>
      </c>
      <c r="F56" s="265">
        <v>218478</v>
      </c>
      <c r="G56" s="265">
        <f t="shared" si="0"/>
        <v>932942</v>
      </c>
      <c r="I56" s="179"/>
    </row>
    <row r="57" spans="2:9">
      <c r="B57" s="65" t="s">
        <v>382</v>
      </c>
      <c r="C57" s="265">
        <v>0</v>
      </c>
      <c r="D57" s="265">
        <v>0</v>
      </c>
      <c r="E57" s="265">
        <v>0</v>
      </c>
      <c r="F57" s="265">
        <v>0</v>
      </c>
      <c r="G57" s="265">
        <f t="shared" si="0"/>
        <v>0</v>
      </c>
      <c r="I57" s="179"/>
    </row>
    <row r="58" spans="2:9">
      <c r="B58" s="65" t="s">
        <v>383</v>
      </c>
      <c r="C58" s="265">
        <v>0</v>
      </c>
      <c r="D58" s="265">
        <v>0</v>
      </c>
      <c r="E58" s="265">
        <v>0</v>
      </c>
      <c r="F58" s="265">
        <v>0</v>
      </c>
      <c r="G58" s="265">
        <f t="shared" si="0"/>
        <v>0</v>
      </c>
      <c r="I58" s="179"/>
    </row>
    <row r="59" spans="2:9">
      <c r="B59" s="65" t="s">
        <v>565</v>
      </c>
      <c r="C59" s="265">
        <v>33872</v>
      </c>
      <c r="D59" s="265">
        <v>29701</v>
      </c>
      <c r="E59" s="265">
        <v>30420</v>
      </c>
      <c r="F59" s="265">
        <v>28742</v>
      </c>
      <c r="G59" s="265">
        <f t="shared" si="0"/>
        <v>122735</v>
      </c>
      <c r="I59" s="179"/>
    </row>
    <row r="60" spans="2:9">
      <c r="B60" s="65" t="s">
        <v>384</v>
      </c>
      <c r="C60" s="265">
        <v>36095</v>
      </c>
      <c r="D60" s="265">
        <v>31650</v>
      </c>
      <c r="E60" s="265">
        <v>32417</v>
      </c>
      <c r="F60" s="265">
        <v>30629</v>
      </c>
      <c r="G60" s="265">
        <f t="shared" si="0"/>
        <v>130791</v>
      </c>
      <c r="I60" s="179"/>
    </row>
    <row r="61" spans="2:9">
      <c r="B61" s="65" t="s">
        <v>385</v>
      </c>
      <c r="C61" s="265">
        <v>0</v>
      </c>
      <c r="D61" s="265">
        <v>0</v>
      </c>
      <c r="E61" s="265">
        <v>0</v>
      </c>
      <c r="F61" s="265">
        <v>0</v>
      </c>
      <c r="G61" s="265">
        <f t="shared" si="0"/>
        <v>0</v>
      </c>
      <c r="I61" s="179"/>
    </row>
    <row r="62" spans="2:9">
      <c r="B62" s="65" t="s">
        <v>388</v>
      </c>
      <c r="C62" s="265">
        <v>221</v>
      </c>
      <c r="D62" s="265">
        <v>194</v>
      </c>
      <c r="E62" s="265">
        <v>199</v>
      </c>
      <c r="F62" s="265">
        <v>188</v>
      </c>
      <c r="G62" s="265">
        <f t="shared" si="0"/>
        <v>802</v>
      </c>
      <c r="I62" s="179"/>
    </row>
    <row r="63" spans="2:9">
      <c r="B63" s="65" t="s">
        <v>497</v>
      </c>
      <c r="C63" s="265">
        <v>9246</v>
      </c>
      <c r="D63" s="265">
        <v>8108</v>
      </c>
      <c r="E63" s="265">
        <v>8304</v>
      </c>
      <c r="F63" s="265">
        <v>7846</v>
      </c>
      <c r="G63" s="265">
        <f t="shared" si="0"/>
        <v>33504</v>
      </c>
      <c r="I63" s="179"/>
    </row>
    <row r="64" spans="2:9">
      <c r="B64" s="65" t="s">
        <v>498</v>
      </c>
      <c r="C64" s="265">
        <v>843610</v>
      </c>
      <c r="D64" s="265">
        <v>739727</v>
      </c>
      <c r="E64" s="265">
        <v>757642</v>
      </c>
      <c r="F64" s="265">
        <v>715854</v>
      </c>
      <c r="G64" s="265">
        <f t="shared" si="0"/>
        <v>3056833</v>
      </c>
      <c r="I64" s="179"/>
    </row>
    <row r="65" spans="2:9">
      <c r="B65" s="65" t="s">
        <v>499</v>
      </c>
      <c r="C65" s="265">
        <v>196679</v>
      </c>
      <c r="D65" s="265">
        <v>172460</v>
      </c>
      <c r="E65" s="265">
        <v>176636</v>
      </c>
      <c r="F65" s="265">
        <v>166894</v>
      </c>
      <c r="G65" s="265">
        <f t="shared" si="0"/>
        <v>712669</v>
      </c>
      <c r="I65" s="179"/>
    </row>
    <row r="66" spans="2:9">
      <c r="B66" s="65" t="s">
        <v>535</v>
      </c>
      <c r="C66" s="265">
        <v>21440</v>
      </c>
      <c r="D66" s="265">
        <v>18800</v>
      </c>
      <c r="E66" s="265">
        <v>19255</v>
      </c>
      <c r="F66" s="265">
        <v>18193</v>
      </c>
      <c r="G66" s="265">
        <f t="shared" si="0"/>
        <v>77688</v>
      </c>
      <c r="I66" s="179"/>
    </row>
    <row r="67" spans="2:9">
      <c r="B67" s="65" t="s">
        <v>389</v>
      </c>
      <c r="C67" s="265">
        <v>629579</v>
      </c>
      <c r="D67" s="265">
        <v>552053</v>
      </c>
      <c r="E67" s="265">
        <v>565422</v>
      </c>
      <c r="F67" s="265">
        <v>534236</v>
      </c>
      <c r="G67" s="265">
        <f t="shared" si="0"/>
        <v>2281290</v>
      </c>
      <c r="I67" s="179"/>
    </row>
    <row r="68" spans="2:9">
      <c r="B68" s="65" t="s">
        <v>416</v>
      </c>
      <c r="C68" s="265">
        <v>715</v>
      </c>
      <c r="D68" s="265">
        <v>627</v>
      </c>
      <c r="E68" s="265">
        <v>642</v>
      </c>
      <c r="F68" s="265">
        <v>606</v>
      </c>
      <c r="G68" s="265">
        <f t="shared" si="0"/>
        <v>2590</v>
      </c>
      <c r="I68" s="179"/>
    </row>
    <row r="69" spans="2:9">
      <c r="B69" s="65" t="s">
        <v>390</v>
      </c>
      <c r="C69" s="265">
        <v>87985</v>
      </c>
      <c r="D69" s="265">
        <v>77150</v>
      </c>
      <c r="E69" s="265">
        <v>79019</v>
      </c>
      <c r="F69" s="265">
        <v>74660</v>
      </c>
      <c r="G69" s="265">
        <f t="shared" si="0"/>
        <v>318814</v>
      </c>
      <c r="I69" s="179"/>
    </row>
    <row r="70" spans="2:9">
      <c r="B70" s="65" t="s">
        <v>392</v>
      </c>
      <c r="C70" s="265">
        <v>20753</v>
      </c>
      <c r="D70" s="265">
        <v>18198</v>
      </c>
      <c r="E70" s="265">
        <v>18638</v>
      </c>
      <c r="F70" s="265">
        <v>17610</v>
      </c>
      <c r="G70" s="265">
        <f t="shared" si="0"/>
        <v>75199</v>
      </c>
      <c r="I70" s="179"/>
    </row>
    <row r="71" spans="2:9">
      <c r="B71" s="65" t="s">
        <v>394</v>
      </c>
      <c r="C71" s="265">
        <v>265054</v>
      </c>
      <c r="D71" s="265">
        <v>232415</v>
      </c>
      <c r="E71" s="265">
        <v>238043</v>
      </c>
      <c r="F71" s="265">
        <v>224914</v>
      </c>
      <c r="G71" s="265">
        <f t="shared" si="0"/>
        <v>960426</v>
      </c>
      <c r="I71" s="179"/>
    </row>
    <row r="72" spans="2:9">
      <c r="B72" s="65" t="s">
        <v>395</v>
      </c>
      <c r="C72" s="265">
        <v>24877</v>
      </c>
      <c r="D72" s="265">
        <v>21813</v>
      </c>
      <c r="E72" s="265">
        <v>22342</v>
      </c>
      <c r="F72" s="265">
        <v>21109</v>
      </c>
      <c r="G72" s="265">
        <f t="shared" si="0"/>
        <v>90141</v>
      </c>
      <c r="I72" s="179"/>
    </row>
    <row r="73" spans="2:9">
      <c r="B73" s="65" t="s">
        <v>398</v>
      </c>
      <c r="C73" s="265">
        <v>10207</v>
      </c>
      <c r="D73" s="265">
        <v>8950</v>
      </c>
      <c r="E73" s="265">
        <v>9167</v>
      </c>
      <c r="F73" s="265">
        <v>8661</v>
      </c>
      <c r="G73" s="265">
        <f t="shared" si="0"/>
        <v>36985</v>
      </c>
      <c r="I73" s="179"/>
    </row>
    <row r="74" spans="2:9">
      <c r="B74" s="65" t="s">
        <v>399</v>
      </c>
      <c r="C74" s="265">
        <v>20698</v>
      </c>
      <c r="D74" s="265">
        <v>18149</v>
      </c>
      <c r="E74" s="265">
        <v>18589</v>
      </c>
      <c r="F74" s="265">
        <v>17564</v>
      </c>
      <c r="G74" s="265">
        <f t="shared" si="0"/>
        <v>75000</v>
      </c>
      <c r="I74" s="179"/>
    </row>
    <row r="75" spans="2:9">
      <c r="B75" s="65" t="s">
        <v>400</v>
      </c>
      <c r="C75" s="265">
        <v>600413</v>
      </c>
      <c r="D75" s="265">
        <v>526478</v>
      </c>
      <c r="E75" s="265">
        <v>539228</v>
      </c>
      <c r="F75" s="265">
        <v>509487</v>
      </c>
      <c r="G75" s="265">
        <f t="shared" si="0"/>
        <v>2175606</v>
      </c>
      <c r="I75" s="179"/>
    </row>
    <row r="76" spans="2:9">
      <c r="B76" s="65" t="s">
        <v>540</v>
      </c>
      <c r="C76" s="265">
        <v>158115</v>
      </c>
      <c r="D76" s="265">
        <v>138644</v>
      </c>
      <c r="E76" s="265">
        <v>142002</v>
      </c>
      <c r="F76" s="265">
        <v>134170</v>
      </c>
      <c r="G76" s="265">
        <f t="shared" ref="G76:G87" si="1">SUM(C76:F76)</f>
        <v>572931</v>
      </c>
      <c r="I76" s="179"/>
    </row>
    <row r="77" spans="2:9">
      <c r="B77" s="65" t="s">
        <v>512</v>
      </c>
      <c r="C77" s="265">
        <v>0</v>
      </c>
      <c r="D77" s="265">
        <v>0</v>
      </c>
      <c r="E77" s="265">
        <v>0</v>
      </c>
      <c r="F77" s="265">
        <v>0</v>
      </c>
      <c r="G77" s="265">
        <f t="shared" si="1"/>
        <v>0</v>
      </c>
      <c r="I77" s="179"/>
    </row>
    <row r="78" spans="2:9">
      <c r="B78" s="65" t="s">
        <v>513</v>
      </c>
      <c r="C78" s="265">
        <v>375414</v>
      </c>
      <c r="D78" s="265">
        <v>329186</v>
      </c>
      <c r="E78" s="265">
        <v>337158</v>
      </c>
      <c r="F78" s="265">
        <v>318562</v>
      </c>
      <c r="G78" s="265">
        <f t="shared" si="1"/>
        <v>1360320</v>
      </c>
      <c r="I78" s="179"/>
    </row>
    <row r="79" spans="2:9">
      <c r="B79" s="65" t="s">
        <v>514</v>
      </c>
      <c r="C79" s="265">
        <v>20</v>
      </c>
      <c r="D79" s="265">
        <v>17</v>
      </c>
      <c r="E79" s="265">
        <v>18</v>
      </c>
      <c r="F79" s="265">
        <v>17</v>
      </c>
      <c r="G79" s="265">
        <f t="shared" si="1"/>
        <v>72</v>
      </c>
      <c r="I79" s="179"/>
    </row>
    <row r="80" spans="2:9">
      <c r="B80" s="65" t="s">
        <v>411</v>
      </c>
      <c r="C80" s="265">
        <v>61028</v>
      </c>
      <c r="D80" s="265">
        <v>53513</v>
      </c>
      <c r="E80" s="265">
        <v>54809</v>
      </c>
      <c r="F80" s="265">
        <v>51786</v>
      </c>
      <c r="G80" s="265">
        <f t="shared" si="1"/>
        <v>221136</v>
      </c>
      <c r="I80" s="179"/>
    </row>
    <row r="81" spans="2:9">
      <c r="B81" s="65" t="s">
        <v>546</v>
      </c>
      <c r="C81" s="265">
        <v>0</v>
      </c>
      <c r="D81" s="265">
        <v>0</v>
      </c>
      <c r="E81" s="265">
        <v>0</v>
      </c>
      <c r="F81" s="265">
        <v>0</v>
      </c>
      <c r="G81" s="265">
        <f t="shared" si="1"/>
        <v>0</v>
      </c>
      <c r="I81" s="179"/>
    </row>
    <row r="82" spans="2:9">
      <c r="B82" s="65" t="s">
        <v>344</v>
      </c>
      <c r="C82" s="265">
        <v>74983</v>
      </c>
      <c r="D82" s="265">
        <v>65749</v>
      </c>
      <c r="E82" s="265">
        <v>67342</v>
      </c>
      <c r="F82" s="265">
        <v>63627</v>
      </c>
      <c r="G82" s="265">
        <f t="shared" si="1"/>
        <v>271701</v>
      </c>
      <c r="I82" s="179"/>
    </row>
    <row r="83" spans="2:9">
      <c r="B83" s="65" t="s">
        <v>413</v>
      </c>
      <c r="C83" s="265">
        <v>251</v>
      </c>
      <c r="D83" s="265">
        <v>220</v>
      </c>
      <c r="E83" s="265">
        <v>225</v>
      </c>
      <c r="F83" s="265">
        <v>213</v>
      </c>
      <c r="G83" s="265">
        <f t="shared" si="1"/>
        <v>909</v>
      </c>
      <c r="I83" s="179"/>
    </row>
    <row r="84" spans="2:9" ht="13.5" customHeight="1">
      <c r="B84" s="65" t="s">
        <v>414</v>
      </c>
      <c r="C84" s="265">
        <v>1333</v>
      </c>
      <c r="D84" s="265">
        <v>1169</v>
      </c>
      <c r="E84" s="265">
        <v>1197</v>
      </c>
      <c r="F84" s="265">
        <v>1131</v>
      </c>
      <c r="G84" s="265">
        <f t="shared" si="1"/>
        <v>4830</v>
      </c>
      <c r="I84" s="179"/>
    </row>
    <row r="85" spans="2:9">
      <c r="B85" s="65" t="s">
        <v>437</v>
      </c>
      <c r="C85" s="265">
        <v>2816</v>
      </c>
      <c r="D85" s="265">
        <v>2470</v>
      </c>
      <c r="E85" s="265">
        <v>2529</v>
      </c>
      <c r="F85" s="265">
        <v>2390</v>
      </c>
      <c r="G85" s="265">
        <f t="shared" si="1"/>
        <v>10205</v>
      </c>
      <c r="I85" s="179"/>
    </row>
    <row r="86" spans="2:9">
      <c r="B86" s="65" t="s">
        <v>417</v>
      </c>
      <c r="C86" s="265">
        <v>2131</v>
      </c>
      <c r="D86" s="265">
        <v>1868</v>
      </c>
      <c r="E86" s="265">
        <v>1913</v>
      </c>
      <c r="F86" s="265">
        <v>1808</v>
      </c>
      <c r="G86" s="265">
        <f t="shared" si="1"/>
        <v>7720</v>
      </c>
      <c r="I86" s="179"/>
    </row>
    <row r="87" spans="2:9">
      <c r="B87" s="65" t="s">
        <v>418</v>
      </c>
      <c r="C87" s="265">
        <v>2958</v>
      </c>
      <c r="D87" s="265">
        <v>2594</v>
      </c>
      <c r="E87" s="265">
        <v>2657</v>
      </c>
      <c r="F87" s="265">
        <v>2510</v>
      </c>
      <c r="G87" s="265">
        <f t="shared" si="1"/>
        <v>10719</v>
      </c>
      <c r="I87" s="179"/>
    </row>
    <row r="88" spans="2:9">
      <c r="B88" s="69" t="s">
        <v>64</v>
      </c>
      <c r="C88" s="305">
        <f>SUM(C11:C87)</f>
        <v>8531981</v>
      </c>
      <c r="D88" s="305">
        <f>SUM(D11:D87)</f>
        <v>7476050</v>
      </c>
      <c r="E88" s="305">
        <f>SUM(E11:E87)</f>
        <v>7657103</v>
      </c>
      <c r="F88" s="305">
        <f>SUM(F11:F87)</f>
        <v>7234773</v>
      </c>
      <c r="G88" s="305">
        <f>SUM(G11:G87)</f>
        <v>30899907</v>
      </c>
      <c r="I88" s="179"/>
    </row>
    <row r="89" spans="2:9">
      <c r="I89" s="179"/>
    </row>
    <row r="90" spans="2:9">
      <c r="I90" s="179"/>
    </row>
    <row r="91" spans="2:9">
      <c r="I91" s="179"/>
    </row>
    <row r="92" spans="2:9">
      <c r="B92" s="16" t="s">
        <v>75</v>
      </c>
      <c r="I92" s="179"/>
    </row>
    <row r="93" spans="2:9">
      <c r="I93" s="179"/>
    </row>
    <row r="94" spans="2:9">
      <c r="I94" s="179"/>
    </row>
    <row r="95" spans="2:9">
      <c r="I95" s="179"/>
    </row>
    <row r="96" spans="2:9">
      <c r="I96" s="179"/>
    </row>
    <row r="97" spans="9:9">
      <c r="I97" s="179"/>
    </row>
    <row r="98" spans="9:9">
      <c r="I98" s="179"/>
    </row>
    <row r="99" spans="9:9">
      <c r="I99" s="179"/>
    </row>
    <row r="100" spans="9:9">
      <c r="I100" s="179"/>
    </row>
    <row r="101" spans="9:9">
      <c r="I101" s="179"/>
    </row>
    <row r="102" spans="9:9">
      <c r="I102" s="179"/>
    </row>
    <row r="103" spans="9:9">
      <c r="I103" s="179"/>
    </row>
    <row r="104" spans="9:9">
      <c r="I104" s="179"/>
    </row>
    <row r="105" spans="9:9">
      <c r="I105" s="179"/>
    </row>
    <row r="106" spans="9:9">
      <c r="I106" s="179"/>
    </row>
    <row r="107" spans="9:9">
      <c r="I107" s="179"/>
    </row>
    <row r="108" spans="9:9">
      <c r="I108" s="179"/>
    </row>
    <row r="109" spans="9:9">
      <c r="I109" s="179"/>
    </row>
    <row r="110" spans="9:9">
      <c r="I110" s="179"/>
    </row>
    <row r="111" spans="9:9">
      <c r="I111" s="179"/>
    </row>
    <row r="112" spans="9:9">
      <c r="I112" s="179"/>
    </row>
    <row r="113" spans="9:9">
      <c r="I113" s="179"/>
    </row>
    <row r="114" spans="9:9">
      <c r="I114" s="179"/>
    </row>
    <row r="115" spans="9:9" ht="14.5" customHeight="1"/>
  </sheetData>
  <mergeCells count="6">
    <mergeCell ref="G9:G10"/>
    <mergeCell ref="B9:B10"/>
    <mergeCell ref="C9:C10"/>
    <mergeCell ref="D9:D10"/>
    <mergeCell ref="E9:E10"/>
    <mergeCell ref="F9:F10"/>
  </mergeCells>
  <hyperlinks>
    <hyperlink ref="B92" location="Introduction!A1" display="Return to information tab" xr:uid="{C662C176-368C-4F46-95C3-A745D8D43E1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9E0F-5BC5-4165-B674-C90D23E5A841}">
  <sheetPr>
    <tabColor rgb="FF9E712A"/>
    <pageSetUpPr autoPageBreaks="0"/>
  </sheetPr>
  <dimension ref="B5:I113"/>
  <sheetViews>
    <sheetView showGridLines="0" workbookViewId="0"/>
  </sheetViews>
  <sheetFormatPr defaultColWidth="8.7265625" defaultRowHeight="14.5"/>
  <cols>
    <col min="1" max="1" width="2.453125" customWidth="1"/>
    <col min="2" max="2" width="55.54296875" customWidth="1"/>
    <col min="3" max="3" width="24.7265625" customWidth="1"/>
    <col min="4" max="4" width="25.7265625" customWidth="1"/>
    <col min="5" max="5" width="25.26953125" customWidth="1"/>
    <col min="6" max="6" width="26.81640625" customWidth="1"/>
    <col min="7" max="7" width="27" customWidth="1"/>
    <col min="8" max="8" width="22.7265625" bestFit="1" customWidth="1"/>
    <col min="12" max="12" width="20.453125" customWidth="1"/>
  </cols>
  <sheetData>
    <row r="5" spans="2:9" ht="17.5">
      <c r="B5" s="11" t="s">
        <v>463</v>
      </c>
    </row>
    <row r="7" spans="2:9" ht="15">
      <c r="B7" s="4" t="s">
        <v>711</v>
      </c>
    </row>
    <row r="9" spans="2:9">
      <c r="B9" s="319" t="s">
        <v>420</v>
      </c>
      <c r="C9" s="318" t="s">
        <v>556</v>
      </c>
      <c r="D9" s="318" t="s">
        <v>557</v>
      </c>
      <c r="E9" s="318" t="s">
        <v>558</v>
      </c>
      <c r="F9" s="318" t="s">
        <v>559</v>
      </c>
      <c r="G9" s="318" t="s">
        <v>560</v>
      </c>
      <c r="I9" s="179"/>
    </row>
    <row r="10" spans="2:9">
      <c r="B10" s="319"/>
      <c r="C10" s="318"/>
      <c r="D10" s="318"/>
      <c r="E10" s="318"/>
      <c r="F10" s="318"/>
      <c r="G10" s="318"/>
      <c r="I10" s="179"/>
    </row>
    <row r="11" spans="2:9">
      <c r="B11" s="65" t="s">
        <v>561</v>
      </c>
      <c r="C11" s="265">
        <v>55</v>
      </c>
      <c r="D11" s="265">
        <v>61</v>
      </c>
      <c r="E11" s="265">
        <v>59</v>
      </c>
      <c r="F11" s="265">
        <v>59</v>
      </c>
      <c r="G11" s="265">
        <f t="shared" ref="G11:G74" si="0">SUM(C11:F11)</f>
        <v>234</v>
      </c>
      <c r="I11" s="179"/>
    </row>
    <row r="12" spans="2:9">
      <c r="B12" s="65" t="s">
        <v>470</v>
      </c>
      <c r="C12" s="265">
        <v>70</v>
      </c>
      <c r="D12" s="265">
        <v>0</v>
      </c>
      <c r="E12" s="265">
        <v>0</v>
      </c>
      <c r="F12" s="265">
        <v>0</v>
      </c>
      <c r="G12" s="265">
        <f t="shared" si="0"/>
        <v>70</v>
      </c>
      <c r="I12" s="179"/>
    </row>
    <row r="13" spans="2:9">
      <c r="B13" s="65" t="s">
        <v>320</v>
      </c>
      <c r="C13" s="265">
        <v>1255</v>
      </c>
      <c r="D13" s="265">
        <v>1378</v>
      </c>
      <c r="E13" s="265">
        <v>1349</v>
      </c>
      <c r="F13" s="265">
        <v>1341</v>
      </c>
      <c r="G13" s="265">
        <f t="shared" si="0"/>
        <v>5323</v>
      </c>
      <c r="I13" s="179"/>
    </row>
    <row r="14" spans="2:9">
      <c r="B14" s="65" t="s">
        <v>526</v>
      </c>
      <c r="C14" s="265">
        <v>0</v>
      </c>
      <c r="D14" s="265">
        <v>0</v>
      </c>
      <c r="E14" s="265">
        <v>0</v>
      </c>
      <c r="F14" s="265">
        <v>0</v>
      </c>
      <c r="G14" s="265">
        <f t="shared" si="0"/>
        <v>0</v>
      </c>
      <c r="I14" s="179"/>
    </row>
    <row r="15" spans="2:9">
      <c r="B15" s="65" t="s">
        <v>324</v>
      </c>
      <c r="C15" s="265">
        <v>46996</v>
      </c>
      <c r="D15" s="265">
        <v>51600</v>
      </c>
      <c r="E15" s="265">
        <v>50513</v>
      </c>
      <c r="F15" s="265">
        <v>50223</v>
      </c>
      <c r="G15" s="265">
        <f t="shared" si="0"/>
        <v>199332</v>
      </c>
      <c r="I15" s="179"/>
    </row>
    <row r="16" spans="2:9">
      <c r="B16" s="65" t="s">
        <v>325</v>
      </c>
      <c r="C16" s="265">
        <v>792</v>
      </c>
      <c r="D16" s="265">
        <v>870</v>
      </c>
      <c r="E16" s="265">
        <v>851</v>
      </c>
      <c r="F16" s="265">
        <v>846</v>
      </c>
      <c r="G16" s="265">
        <f t="shared" si="0"/>
        <v>3359</v>
      </c>
      <c r="I16" s="179"/>
    </row>
    <row r="17" spans="2:9">
      <c r="B17" s="65" t="s">
        <v>475</v>
      </c>
      <c r="C17" s="265">
        <v>18</v>
      </c>
      <c r="D17" s="265">
        <v>20</v>
      </c>
      <c r="E17" s="265">
        <v>19</v>
      </c>
      <c r="F17" s="265">
        <v>19</v>
      </c>
      <c r="G17" s="265">
        <f t="shared" si="0"/>
        <v>76</v>
      </c>
      <c r="I17" s="179"/>
    </row>
    <row r="18" spans="2:9">
      <c r="B18" s="65" t="s">
        <v>326</v>
      </c>
      <c r="C18" s="265">
        <v>2057</v>
      </c>
      <c r="D18" s="265">
        <v>2259</v>
      </c>
      <c r="E18" s="265">
        <v>2211</v>
      </c>
      <c r="F18" s="265">
        <v>2199</v>
      </c>
      <c r="G18" s="265">
        <f t="shared" si="0"/>
        <v>8726</v>
      </c>
      <c r="I18" s="179"/>
    </row>
    <row r="19" spans="2:9">
      <c r="B19" s="65" t="s">
        <v>327</v>
      </c>
      <c r="C19" s="265">
        <v>171</v>
      </c>
      <c r="D19" s="265">
        <v>188</v>
      </c>
      <c r="E19" s="265">
        <v>184</v>
      </c>
      <c r="F19" s="265">
        <v>183</v>
      </c>
      <c r="G19" s="265">
        <f t="shared" si="0"/>
        <v>726</v>
      </c>
      <c r="I19" s="179"/>
    </row>
    <row r="20" spans="2:9">
      <c r="B20" s="65" t="s">
        <v>328</v>
      </c>
      <c r="C20" s="265">
        <v>805</v>
      </c>
      <c r="D20" s="265">
        <v>884</v>
      </c>
      <c r="E20" s="265">
        <v>866</v>
      </c>
      <c r="F20" s="265">
        <v>861</v>
      </c>
      <c r="G20" s="265">
        <f t="shared" si="0"/>
        <v>3416</v>
      </c>
      <c r="I20" s="179"/>
    </row>
    <row r="21" spans="2:9">
      <c r="B21" s="65" t="s">
        <v>329</v>
      </c>
      <c r="C21" s="265">
        <v>19</v>
      </c>
      <c r="D21" s="265">
        <v>21</v>
      </c>
      <c r="E21" s="265">
        <v>21</v>
      </c>
      <c r="F21" s="265">
        <v>21</v>
      </c>
      <c r="G21" s="265">
        <f t="shared" si="0"/>
        <v>82</v>
      </c>
      <c r="I21" s="179"/>
    </row>
    <row r="22" spans="2:9">
      <c r="B22" s="65" t="s">
        <v>562</v>
      </c>
      <c r="C22" s="265">
        <v>72</v>
      </c>
      <c r="D22" s="265">
        <v>79</v>
      </c>
      <c r="E22" s="265">
        <v>78</v>
      </c>
      <c r="F22" s="265">
        <v>77</v>
      </c>
      <c r="G22" s="265">
        <f t="shared" si="0"/>
        <v>306</v>
      </c>
      <c r="I22" s="179"/>
    </row>
    <row r="23" spans="2:9">
      <c r="B23" s="65" t="s">
        <v>476</v>
      </c>
      <c r="C23" s="265">
        <v>258</v>
      </c>
      <c r="D23" s="265">
        <v>283</v>
      </c>
      <c r="E23" s="265">
        <v>277</v>
      </c>
      <c r="F23" s="265">
        <v>276</v>
      </c>
      <c r="G23" s="265">
        <f t="shared" si="0"/>
        <v>1094</v>
      </c>
      <c r="I23" s="179"/>
    </row>
    <row r="24" spans="2:9">
      <c r="B24" s="65" t="s">
        <v>333</v>
      </c>
      <c r="C24" s="265">
        <v>738</v>
      </c>
      <c r="D24" s="265">
        <v>811</v>
      </c>
      <c r="E24" s="265">
        <v>793</v>
      </c>
      <c r="F24" s="265">
        <v>789</v>
      </c>
      <c r="G24" s="265">
        <f t="shared" si="0"/>
        <v>3131</v>
      </c>
      <c r="I24" s="179"/>
    </row>
    <row r="25" spans="2:9">
      <c r="B25" s="65" t="s">
        <v>479</v>
      </c>
      <c r="C25" s="265">
        <v>903</v>
      </c>
      <c r="D25" s="265">
        <v>991</v>
      </c>
      <c r="E25" s="265">
        <v>970</v>
      </c>
      <c r="F25" s="265">
        <v>965</v>
      </c>
      <c r="G25" s="265">
        <f t="shared" si="0"/>
        <v>3829</v>
      </c>
      <c r="I25" s="179"/>
    </row>
    <row r="26" spans="2:9">
      <c r="B26" s="65" t="s">
        <v>337</v>
      </c>
      <c r="C26" s="265">
        <v>932</v>
      </c>
      <c r="D26" s="265">
        <v>1023</v>
      </c>
      <c r="E26" s="265">
        <v>1002</v>
      </c>
      <c r="F26" s="265">
        <v>996</v>
      </c>
      <c r="G26" s="265">
        <f t="shared" si="0"/>
        <v>3953</v>
      </c>
      <c r="I26" s="179"/>
    </row>
    <row r="27" spans="2:9">
      <c r="B27" s="65" t="s">
        <v>480</v>
      </c>
      <c r="C27" s="265">
        <v>25518</v>
      </c>
      <c r="D27" s="265">
        <v>28018</v>
      </c>
      <c r="E27" s="265">
        <v>27428</v>
      </c>
      <c r="F27" s="265">
        <v>27271</v>
      </c>
      <c r="G27" s="265">
        <f t="shared" si="0"/>
        <v>108235</v>
      </c>
      <c r="I27" s="179"/>
    </row>
    <row r="28" spans="2:9">
      <c r="B28" s="65" t="s">
        <v>340</v>
      </c>
      <c r="C28" s="265">
        <v>18704</v>
      </c>
      <c r="D28" s="265">
        <v>20536</v>
      </c>
      <c r="E28" s="265">
        <v>20104</v>
      </c>
      <c r="F28" s="265">
        <v>19989</v>
      </c>
      <c r="G28" s="265">
        <f t="shared" si="0"/>
        <v>79333</v>
      </c>
      <c r="I28" s="179"/>
    </row>
    <row r="29" spans="2:9">
      <c r="B29" s="65" t="s">
        <v>537</v>
      </c>
      <c r="C29" s="265">
        <v>1216</v>
      </c>
      <c r="D29" s="265">
        <v>1335</v>
      </c>
      <c r="E29" s="265">
        <v>1307</v>
      </c>
      <c r="F29" s="265">
        <v>1299</v>
      </c>
      <c r="G29" s="265">
        <f t="shared" si="0"/>
        <v>5157</v>
      </c>
      <c r="I29" s="179"/>
    </row>
    <row r="30" spans="2:9">
      <c r="B30" s="65" t="s">
        <v>342</v>
      </c>
      <c r="C30" s="265">
        <v>67122</v>
      </c>
      <c r="D30" s="265">
        <v>73697</v>
      </c>
      <c r="E30" s="265">
        <v>72145</v>
      </c>
      <c r="F30" s="265">
        <v>71731</v>
      </c>
      <c r="G30" s="265">
        <f t="shared" si="0"/>
        <v>284695</v>
      </c>
      <c r="I30" s="179"/>
    </row>
    <row r="31" spans="2:9">
      <c r="B31" s="65" t="s">
        <v>553</v>
      </c>
      <c r="C31" s="265">
        <v>950</v>
      </c>
      <c r="D31" s="265">
        <v>1043</v>
      </c>
      <c r="E31" s="265">
        <v>1021</v>
      </c>
      <c r="F31" s="265">
        <v>1016</v>
      </c>
      <c r="G31" s="265">
        <f t="shared" si="0"/>
        <v>4030</v>
      </c>
      <c r="I31" s="179"/>
    </row>
    <row r="32" spans="2:9">
      <c r="B32" s="65" t="s">
        <v>563</v>
      </c>
      <c r="C32" s="265">
        <v>0</v>
      </c>
      <c r="D32" s="265">
        <v>0</v>
      </c>
      <c r="E32" s="265">
        <v>0</v>
      </c>
      <c r="F32" s="265">
        <v>0</v>
      </c>
      <c r="G32" s="265">
        <f t="shared" si="0"/>
        <v>0</v>
      </c>
      <c r="I32" s="179"/>
    </row>
    <row r="33" spans="2:9">
      <c r="B33" s="65" t="s">
        <v>345</v>
      </c>
      <c r="C33" s="265">
        <v>800</v>
      </c>
      <c r="D33" s="265">
        <v>879</v>
      </c>
      <c r="E33" s="265">
        <v>860</v>
      </c>
      <c r="F33" s="265">
        <v>855</v>
      </c>
      <c r="G33" s="265">
        <f t="shared" si="0"/>
        <v>3394</v>
      </c>
      <c r="I33" s="179"/>
    </row>
    <row r="34" spans="2:9">
      <c r="B34" s="65" t="s">
        <v>346</v>
      </c>
      <c r="C34" s="265">
        <v>679</v>
      </c>
      <c r="D34" s="265">
        <v>746</v>
      </c>
      <c r="E34" s="265">
        <v>730</v>
      </c>
      <c r="F34" s="265">
        <v>726</v>
      </c>
      <c r="G34" s="265">
        <f t="shared" si="0"/>
        <v>2881</v>
      </c>
      <c r="I34" s="179"/>
    </row>
    <row r="35" spans="2:9">
      <c r="B35" s="65" t="s">
        <v>347</v>
      </c>
      <c r="C35" s="265">
        <v>12408</v>
      </c>
      <c r="D35" s="265">
        <v>13624</v>
      </c>
      <c r="E35" s="265">
        <v>13337</v>
      </c>
      <c r="F35" s="265">
        <v>13261</v>
      </c>
      <c r="G35" s="265">
        <f t="shared" si="0"/>
        <v>52630</v>
      </c>
      <c r="I35" s="179"/>
    </row>
    <row r="36" spans="2:9">
      <c r="B36" s="65" t="s">
        <v>529</v>
      </c>
      <c r="C36" s="265">
        <v>0</v>
      </c>
      <c r="D36" s="265">
        <v>0</v>
      </c>
      <c r="E36" s="265">
        <v>0</v>
      </c>
      <c r="F36" s="265">
        <v>0</v>
      </c>
      <c r="G36" s="265">
        <f t="shared" si="0"/>
        <v>0</v>
      </c>
      <c r="I36" s="179"/>
    </row>
    <row r="37" spans="2:9">
      <c r="B37" s="65" t="s">
        <v>349</v>
      </c>
      <c r="C37" s="265">
        <v>11</v>
      </c>
      <c r="D37" s="265">
        <v>12</v>
      </c>
      <c r="E37" s="265">
        <v>11</v>
      </c>
      <c r="F37" s="265">
        <v>11</v>
      </c>
      <c r="G37" s="265">
        <f t="shared" si="0"/>
        <v>45</v>
      </c>
      <c r="I37" s="179"/>
    </row>
    <row r="38" spans="2:9">
      <c r="B38" s="65" t="s">
        <v>350</v>
      </c>
      <c r="C38" s="265">
        <v>444</v>
      </c>
      <c r="D38" s="265">
        <v>488</v>
      </c>
      <c r="E38" s="265">
        <v>478</v>
      </c>
      <c r="F38" s="265">
        <v>475</v>
      </c>
      <c r="G38" s="265">
        <f t="shared" si="0"/>
        <v>1885</v>
      </c>
      <c r="I38" s="179"/>
    </row>
    <row r="39" spans="2:9">
      <c r="B39" s="65" t="s">
        <v>352</v>
      </c>
      <c r="C39" s="265">
        <v>24</v>
      </c>
      <c r="D39" s="265">
        <v>27</v>
      </c>
      <c r="E39" s="265">
        <v>26</v>
      </c>
      <c r="F39" s="265">
        <v>26</v>
      </c>
      <c r="G39" s="265">
        <f t="shared" si="0"/>
        <v>103</v>
      </c>
      <c r="I39" s="179"/>
    </row>
    <row r="40" spans="2:9">
      <c r="B40" s="65" t="s">
        <v>489</v>
      </c>
      <c r="C40" s="265">
        <v>913</v>
      </c>
      <c r="D40" s="265">
        <v>1002</v>
      </c>
      <c r="E40" s="265">
        <v>981</v>
      </c>
      <c r="F40" s="265">
        <v>975</v>
      </c>
      <c r="G40" s="265">
        <f t="shared" si="0"/>
        <v>3871</v>
      </c>
      <c r="I40" s="179"/>
    </row>
    <row r="41" spans="2:9">
      <c r="B41" s="65" t="s">
        <v>564</v>
      </c>
      <c r="C41" s="265">
        <v>258</v>
      </c>
      <c r="D41" s="265">
        <v>283</v>
      </c>
      <c r="E41" s="265">
        <v>277</v>
      </c>
      <c r="F41" s="265">
        <v>276</v>
      </c>
      <c r="G41" s="265">
        <f t="shared" si="0"/>
        <v>1094</v>
      </c>
      <c r="I41" s="179"/>
    </row>
    <row r="42" spans="2:9">
      <c r="B42" s="65" t="s">
        <v>360</v>
      </c>
      <c r="C42" s="265">
        <v>940</v>
      </c>
      <c r="D42" s="265">
        <v>1032</v>
      </c>
      <c r="E42" s="265">
        <v>1010</v>
      </c>
      <c r="F42" s="265">
        <v>1004</v>
      </c>
      <c r="G42" s="265">
        <f t="shared" si="0"/>
        <v>3986</v>
      </c>
      <c r="I42" s="179"/>
    </row>
    <row r="43" spans="2:9">
      <c r="B43" s="65" t="s">
        <v>361</v>
      </c>
      <c r="C43" s="265">
        <v>0</v>
      </c>
      <c r="D43" s="265">
        <v>0</v>
      </c>
      <c r="E43" s="265">
        <v>0</v>
      </c>
      <c r="F43" s="265">
        <v>0</v>
      </c>
      <c r="G43" s="265">
        <f t="shared" si="0"/>
        <v>0</v>
      </c>
      <c r="I43" s="179"/>
    </row>
    <row r="44" spans="2:9">
      <c r="B44" s="65" t="s">
        <v>362</v>
      </c>
      <c r="C44" s="265">
        <v>168</v>
      </c>
      <c r="D44" s="265">
        <v>185</v>
      </c>
      <c r="E44" s="265">
        <v>181</v>
      </c>
      <c r="F44" s="265">
        <v>180</v>
      </c>
      <c r="G44" s="265">
        <f t="shared" si="0"/>
        <v>714</v>
      </c>
      <c r="I44" s="179"/>
    </row>
    <row r="45" spans="2:9">
      <c r="B45" s="65" t="s">
        <v>492</v>
      </c>
      <c r="C45" s="265">
        <v>0</v>
      </c>
      <c r="D45" s="265">
        <v>1</v>
      </c>
      <c r="E45" s="265">
        <v>0</v>
      </c>
      <c r="F45" s="265">
        <v>0</v>
      </c>
      <c r="G45" s="265">
        <f t="shared" si="0"/>
        <v>1</v>
      </c>
      <c r="I45" s="179"/>
    </row>
    <row r="46" spans="2:9">
      <c r="B46" s="65" t="s">
        <v>493</v>
      </c>
      <c r="C46" s="265">
        <v>18275</v>
      </c>
      <c r="D46" s="265">
        <v>20065</v>
      </c>
      <c r="E46" s="265">
        <v>19642</v>
      </c>
      <c r="F46" s="265">
        <v>19530</v>
      </c>
      <c r="G46" s="265">
        <f t="shared" si="0"/>
        <v>77512</v>
      </c>
      <c r="I46" s="179"/>
    </row>
    <row r="47" spans="2:9">
      <c r="B47" s="65" t="s">
        <v>494</v>
      </c>
      <c r="C47" s="265">
        <v>3030</v>
      </c>
      <c r="D47" s="265">
        <v>3326</v>
      </c>
      <c r="E47" s="265">
        <v>3256</v>
      </c>
      <c r="F47" s="265">
        <v>3238</v>
      </c>
      <c r="G47" s="265">
        <f t="shared" si="0"/>
        <v>12850</v>
      </c>
      <c r="I47" s="179"/>
    </row>
    <row r="48" spans="2:9">
      <c r="B48" s="65" t="s">
        <v>495</v>
      </c>
      <c r="C48" s="265">
        <v>0</v>
      </c>
      <c r="D48" s="265">
        <v>0</v>
      </c>
      <c r="E48" s="265">
        <v>0</v>
      </c>
      <c r="F48" s="265">
        <v>0</v>
      </c>
      <c r="G48" s="265">
        <f t="shared" si="0"/>
        <v>0</v>
      </c>
      <c r="I48" s="179"/>
    </row>
    <row r="49" spans="2:9">
      <c r="B49" s="65" t="s">
        <v>366</v>
      </c>
      <c r="C49" s="265">
        <v>24</v>
      </c>
      <c r="D49" s="265">
        <v>27</v>
      </c>
      <c r="E49" s="265">
        <v>26</v>
      </c>
      <c r="F49" s="265">
        <v>26</v>
      </c>
      <c r="G49" s="265">
        <f t="shared" si="0"/>
        <v>103</v>
      </c>
      <c r="I49" s="179"/>
    </row>
    <row r="50" spans="2:9">
      <c r="B50" s="65" t="s">
        <v>534</v>
      </c>
      <c r="C50" s="265">
        <v>14</v>
      </c>
      <c r="D50" s="265">
        <v>16</v>
      </c>
      <c r="E50" s="265">
        <v>16</v>
      </c>
      <c r="F50" s="265">
        <v>16</v>
      </c>
      <c r="G50" s="265">
        <f t="shared" si="0"/>
        <v>62</v>
      </c>
      <c r="I50" s="179"/>
    </row>
    <row r="51" spans="2:9">
      <c r="B51" s="65" t="s">
        <v>377</v>
      </c>
      <c r="C51" s="265">
        <v>3477</v>
      </c>
      <c r="D51" s="265">
        <v>3817</v>
      </c>
      <c r="E51" s="265">
        <v>3737</v>
      </c>
      <c r="F51" s="265">
        <v>3715</v>
      </c>
      <c r="G51" s="265">
        <f t="shared" si="0"/>
        <v>14746</v>
      </c>
      <c r="I51" s="179"/>
    </row>
    <row r="52" spans="2:9">
      <c r="B52" s="65" t="s">
        <v>500</v>
      </c>
      <c r="C52" s="265">
        <v>3426</v>
      </c>
      <c r="D52" s="265">
        <v>3761</v>
      </c>
      <c r="E52" s="265">
        <v>3682</v>
      </c>
      <c r="F52" s="265">
        <v>3661</v>
      </c>
      <c r="G52" s="265">
        <f t="shared" si="0"/>
        <v>14530</v>
      </c>
      <c r="I52" s="179"/>
    </row>
    <row r="53" spans="2:9">
      <c r="B53" s="65" t="s">
        <v>433</v>
      </c>
      <c r="C53" s="265">
        <v>3748</v>
      </c>
      <c r="D53" s="265">
        <v>4115</v>
      </c>
      <c r="E53" s="265">
        <v>4028</v>
      </c>
      <c r="F53" s="265">
        <v>4005</v>
      </c>
      <c r="G53" s="265">
        <f t="shared" si="0"/>
        <v>15896</v>
      </c>
      <c r="I53" s="179"/>
    </row>
    <row r="54" spans="2:9">
      <c r="B54" s="65" t="s">
        <v>544</v>
      </c>
      <c r="C54" s="265">
        <v>213</v>
      </c>
      <c r="D54" s="265">
        <v>0</v>
      </c>
      <c r="E54" s="265">
        <v>0</v>
      </c>
      <c r="F54" s="265">
        <v>0</v>
      </c>
      <c r="G54" s="265">
        <f t="shared" si="0"/>
        <v>213</v>
      </c>
      <c r="I54" s="179"/>
    </row>
    <row r="55" spans="2:9">
      <c r="B55" s="65" t="s">
        <v>380</v>
      </c>
      <c r="C55" s="265">
        <v>7706</v>
      </c>
      <c r="D55" s="265">
        <v>8461</v>
      </c>
      <c r="E55" s="265">
        <v>8282</v>
      </c>
      <c r="F55" s="265">
        <v>8235</v>
      </c>
      <c r="G55" s="265">
        <f t="shared" si="0"/>
        <v>32684</v>
      </c>
      <c r="I55" s="179"/>
    </row>
    <row r="56" spans="2:9">
      <c r="B56" s="65" t="s">
        <v>381</v>
      </c>
      <c r="C56" s="265">
        <v>12096</v>
      </c>
      <c r="D56" s="265">
        <v>13281</v>
      </c>
      <c r="E56" s="265">
        <v>13001</v>
      </c>
      <c r="F56" s="265">
        <v>12926</v>
      </c>
      <c r="G56" s="265">
        <f t="shared" si="0"/>
        <v>51304</v>
      </c>
      <c r="I56" s="179"/>
    </row>
    <row r="57" spans="2:9">
      <c r="B57" s="65" t="s">
        <v>382</v>
      </c>
      <c r="C57" s="265">
        <v>0</v>
      </c>
      <c r="D57" s="265">
        <v>0</v>
      </c>
      <c r="E57" s="265">
        <v>0</v>
      </c>
      <c r="F57" s="265">
        <v>0</v>
      </c>
      <c r="G57" s="265">
        <f t="shared" si="0"/>
        <v>0</v>
      </c>
      <c r="I57" s="179"/>
    </row>
    <row r="58" spans="2:9">
      <c r="B58" s="65" t="s">
        <v>383</v>
      </c>
      <c r="C58" s="265">
        <v>0</v>
      </c>
      <c r="D58" s="265">
        <v>0</v>
      </c>
      <c r="E58" s="265">
        <v>0</v>
      </c>
      <c r="F58" s="265">
        <v>0</v>
      </c>
      <c r="G58" s="265">
        <f t="shared" si="0"/>
        <v>0</v>
      </c>
      <c r="I58" s="179"/>
    </row>
    <row r="59" spans="2:9">
      <c r="B59" s="65" t="s">
        <v>565</v>
      </c>
      <c r="C59" s="265">
        <v>1591</v>
      </c>
      <c r="D59" s="265">
        <v>1747</v>
      </c>
      <c r="E59" s="265">
        <v>1710</v>
      </c>
      <c r="F59" s="265">
        <v>1700</v>
      </c>
      <c r="G59" s="265">
        <f t="shared" si="0"/>
        <v>6748</v>
      </c>
      <c r="I59" s="179"/>
    </row>
    <row r="60" spans="2:9">
      <c r="B60" s="65" t="s">
        <v>384</v>
      </c>
      <c r="C60" s="265">
        <v>1695</v>
      </c>
      <c r="D60" s="265">
        <v>1861</v>
      </c>
      <c r="E60" s="265">
        <v>1822</v>
      </c>
      <c r="F60" s="265">
        <v>1812</v>
      </c>
      <c r="G60" s="265">
        <f t="shared" si="0"/>
        <v>7190</v>
      </c>
      <c r="I60" s="179"/>
    </row>
    <row r="61" spans="2:9">
      <c r="B61" s="65" t="s">
        <v>385</v>
      </c>
      <c r="C61" s="265">
        <v>0</v>
      </c>
      <c r="D61" s="265">
        <v>0</v>
      </c>
      <c r="E61" s="265">
        <v>0</v>
      </c>
      <c r="F61" s="265">
        <v>0</v>
      </c>
      <c r="G61" s="265">
        <f t="shared" si="0"/>
        <v>0</v>
      </c>
      <c r="I61" s="179"/>
    </row>
    <row r="62" spans="2:9">
      <c r="B62" s="65" t="s">
        <v>388</v>
      </c>
      <c r="C62" s="265">
        <v>10</v>
      </c>
      <c r="D62" s="265">
        <v>11</v>
      </c>
      <c r="E62" s="265">
        <v>11</v>
      </c>
      <c r="F62" s="265">
        <v>11</v>
      </c>
      <c r="G62" s="265">
        <f t="shared" si="0"/>
        <v>43</v>
      </c>
      <c r="I62" s="179"/>
    </row>
    <row r="63" spans="2:9">
      <c r="B63" s="65" t="s">
        <v>497</v>
      </c>
      <c r="C63" s="265">
        <v>434</v>
      </c>
      <c r="D63" s="265">
        <v>476</v>
      </c>
      <c r="E63" s="265">
        <v>466</v>
      </c>
      <c r="F63" s="265">
        <v>464</v>
      </c>
      <c r="G63" s="265">
        <f t="shared" si="0"/>
        <v>1840</v>
      </c>
      <c r="I63" s="179"/>
    </row>
    <row r="64" spans="2:9">
      <c r="B64" s="65" t="s">
        <v>498</v>
      </c>
      <c r="C64" s="265">
        <v>39634</v>
      </c>
      <c r="D64" s="265">
        <v>43516</v>
      </c>
      <c r="E64" s="265">
        <v>42600</v>
      </c>
      <c r="F64" s="265">
        <v>42355</v>
      </c>
      <c r="G64" s="265">
        <f t="shared" si="0"/>
        <v>168105</v>
      </c>
      <c r="I64" s="179"/>
    </row>
    <row r="65" spans="2:9">
      <c r="B65" s="65" t="s">
        <v>499</v>
      </c>
      <c r="C65" s="265">
        <v>9240</v>
      </c>
      <c r="D65" s="265">
        <v>10145</v>
      </c>
      <c r="E65" s="265">
        <v>9931</v>
      </c>
      <c r="F65" s="265">
        <v>9874</v>
      </c>
      <c r="G65" s="265">
        <f t="shared" si="0"/>
        <v>39190</v>
      </c>
      <c r="I65" s="179"/>
    </row>
    <row r="66" spans="2:9">
      <c r="B66" s="65" t="s">
        <v>535</v>
      </c>
      <c r="C66" s="265">
        <v>1007</v>
      </c>
      <c r="D66" s="265">
        <v>1105</v>
      </c>
      <c r="E66" s="265">
        <v>1082</v>
      </c>
      <c r="F66" s="265">
        <v>1076</v>
      </c>
      <c r="G66" s="265">
        <f t="shared" si="0"/>
        <v>4270</v>
      </c>
      <c r="I66" s="179"/>
    </row>
    <row r="67" spans="2:9">
      <c r="B67" s="65" t="s">
        <v>389</v>
      </c>
      <c r="C67" s="265">
        <v>29578</v>
      </c>
      <c r="D67" s="265">
        <v>32476</v>
      </c>
      <c r="E67" s="265">
        <v>31792</v>
      </c>
      <c r="F67" s="265">
        <v>31609</v>
      </c>
      <c r="G67" s="265">
        <f t="shared" si="0"/>
        <v>125455</v>
      </c>
      <c r="I67" s="179"/>
    </row>
    <row r="68" spans="2:9">
      <c r="B68" s="65" t="s">
        <v>416</v>
      </c>
      <c r="C68" s="265">
        <v>33</v>
      </c>
      <c r="D68" s="265">
        <v>36</v>
      </c>
      <c r="E68" s="265">
        <v>36</v>
      </c>
      <c r="F68" s="265">
        <v>35</v>
      </c>
      <c r="G68" s="265">
        <f t="shared" si="0"/>
        <v>140</v>
      </c>
      <c r="I68" s="179"/>
    </row>
    <row r="69" spans="2:9">
      <c r="B69" s="65" t="s">
        <v>390</v>
      </c>
      <c r="C69" s="265">
        <v>4133</v>
      </c>
      <c r="D69" s="265">
        <v>4538</v>
      </c>
      <c r="E69" s="265">
        <v>4443</v>
      </c>
      <c r="F69" s="265">
        <v>4417</v>
      </c>
      <c r="G69" s="265">
        <f t="shared" si="0"/>
        <v>17531</v>
      </c>
      <c r="I69" s="179"/>
    </row>
    <row r="70" spans="2:9">
      <c r="B70" s="65" t="s">
        <v>392</v>
      </c>
      <c r="C70" s="265">
        <v>975</v>
      </c>
      <c r="D70" s="265">
        <v>1070</v>
      </c>
      <c r="E70" s="265">
        <v>1048</v>
      </c>
      <c r="F70" s="265">
        <v>1042</v>
      </c>
      <c r="G70" s="265">
        <f t="shared" si="0"/>
        <v>4135</v>
      </c>
      <c r="I70" s="179"/>
    </row>
    <row r="71" spans="2:9">
      <c r="B71" s="65" t="s">
        <v>394</v>
      </c>
      <c r="C71" s="265">
        <v>12452</v>
      </c>
      <c r="D71" s="265">
        <v>13672</v>
      </c>
      <c r="E71" s="265">
        <v>13384</v>
      </c>
      <c r="F71" s="265">
        <v>13307</v>
      </c>
      <c r="G71" s="265">
        <f t="shared" si="0"/>
        <v>52815</v>
      </c>
      <c r="I71" s="179"/>
    </row>
    <row r="72" spans="2:9">
      <c r="B72" s="65" t="s">
        <v>395</v>
      </c>
      <c r="C72" s="265">
        <v>1168</v>
      </c>
      <c r="D72" s="265">
        <v>1283</v>
      </c>
      <c r="E72" s="265">
        <v>1256</v>
      </c>
      <c r="F72" s="265">
        <v>1249</v>
      </c>
      <c r="G72" s="265">
        <f t="shared" si="0"/>
        <v>4956</v>
      </c>
      <c r="I72" s="179"/>
    </row>
    <row r="73" spans="2:9">
      <c r="B73" s="65" t="s">
        <v>398</v>
      </c>
      <c r="C73" s="265">
        <v>479</v>
      </c>
      <c r="D73" s="265">
        <v>526</v>
      </c>
      <c r="E73" s="265">
        <v>515</v>
      </c>
      <c r="F73" s="265">
        <v>512</v>
      </c>
      <c r="G73" s="265">
        <f t="shared" si="0"/>
        <v>2032</v>
      </c>
      <c r="I73" s="179"/>
    </row>
    <row r="74" spans="2:9">
      <c r="B74" s="65" t="s">
        <v>399</v>
      </c>
      <c r="C74" s="265">
        <v>972</v>
      </c>
      <c r="D74" s="265">
        <v>1067</v>
      </c>
      <c r="E74" s="265">
        <v>1045</v>
      </c>
      <c r="F74" s="265">
        <v>1039</v>
      </c>
      <c r="G74" s="265">
        <f t="shared" si="0"/>
        <v>4123</v>
      </c>
      <c r="I74" s="179"/>
    </row>
    <row r="75" spans="2:9">
      <c r="B75" s="65" t="s">
        <v>400</v>
      </c>
      <c r="C75" s="265">
        <v>28208</v>
      </c>
      <c r="D75" s="265">
        <v>30971</v>
      </c>
      <c r="E75" s="265">
        <v>30319</v>
      </c>
      <c r="F75" s="265">
        <v>30145</v>
      </c>
      <c r="G75" s="265">
        <f t="shared" ref="G75:G86" si="1">SUM(C75:F75)</f>
        <v>119643</v>
      </c>
      <c r="I75" s="179"/>
    </row>
    <row r="76" spans="2:9">
      <c r="B76" s="65" t="s">
        <v>540</v>
      </c>
      <c r="C76" s="265">
        <v>7428</v>
      </c>
      <c r="D76" s="265">
        <v>8156</v>
      </c>
      <c r="E76" s="265">
        <v>7984</v>
      </c>
      <c r="F76" s="265">
        <v>7938</v>
      </c>
      <c r="G76" s="265">
        <f t="shared" si="1"/>
        <v>31506</v>
      </c>
      <c r="I76" s="179"/>
    </row>
    <row r="77" spans="2:9">
      <c r="B77" s="65" t="s">
        <v>512</v>
      </c>
      <c r="C77" s="265">
        <v>0</v>
      </c>
      <c r="D77" s="265">
        <v>0</v>
      </c>
      <c r="E77" s="265">
        <v>0</v>
      </c>
      <c r="F77" s="265">
        <v>0</v>
      </c>
      <c r="G77" s="265">
        <f t="shared" si="1"/>
        <v>0</v>
      </c>
      <c r="I77" s="179"/>
    </row>
    <row r="78" spans="2:9">
      <c r="B78" s="65" t="s">
        <v>513</v>
      </c>
      <c r="C78" s="265">
        <v>17637</v>
      </c>
      <c r="D78" s="265">
        <v>19365</v>
      </c>
      <c r="E78" s="265">
        <v>18957</v>
      </c>
      <c r="F78" s="265">
        <v>18848</v>
      </c>
      <c r="G78" s="265">
        <f t="shared" si="1"/>
        <v>74807</v>
      </c>
      <c r="I78" s="179"/>
    </row>
    <row r="79" spans="2:9">
      <c r="B79" s="65" t="s">
        <v>514</v>
      </c>
      <c r="C79" s="265">
        <v>0</v>
      </c>
      <c r="D79" s="265">
        <v>1</v>
      </c>
      <c r="E79" s="265">
        <v>1</v>
      </c>
      <c r="F79" s="265">
        <v>1</v>
      </c>
      <c r="G79" s="265">
        <f t="shared" si="1"/>
        <v>3</v>
      </c>
      <c r="I79" s="179"/>
    </row>
    <row r="80" spans="2:9">
      <c r="B80" s="65" t="s">
        <v>411</v>
      </c>
      <c r="C80" s="265">
        <v>2867</v>
      </c>
      <c r="D80" s="265">
        <v>3148</v>
      </c>
      <c r="E80" s="265">
        <v>3081</v>
      </c>
      <c r="F80" s="265">
        <v>3064</v>
      </c>
      <c r="G80" s="265">
        <f t="shared" si="1"/>
        <v>12160</v>
      </c>
      <c r="I80" s="179"/>
    </row>
    <row r="81" spans="2:9">
      <c r="B81" s="65" t="s">
        <v>546</v>
      </c>
      <c r="C81" s="265">
        <v>0</v>
      </c>
      <c r="D81" s="265">
        <v>0</v>
      </c>
      <c r="E81" s="265">
        <v>0</v>
      </c>
      <c r="F81" s="265">
        <v>0</v>
      </c>
      <c r="G81" s="265">
        <f t="shared" si="1"/>
        <v>0</v>
      </c>
      <c r="I81" s="179"/>
    </row>
    <row r="82" spans="2:9">
      <c r="B82" s="65" t="s">
        <v>344</v>
      </c>
      <c r="C82" s="265">
        <v>3522</v>
      </c>
      <c r="D82" s="265">
        <v>3867</v>
      </c>
      <c r="E82" s="265">
        <v>3786</v>
      </c>
      <c r="F82" s="265">
        <v>3764</v>
      </c>
      <c r="G82" s="265">
        <f t="shared" si="1"/>
        <v>14939</v>
      </c>
      <c r="I82" s="179"/>
    </row>
    <row r="83" spans="2:9">
      <c r="B83" s="65" t="s">
        <v>413</v>
      </c>
      <c r="C83" s="265">
        <v>11</v>
      </c>
      <c r="D83" s="265">
        <v>12</v>
      </c>
      <c r="E83" s="265">
        <v>12</v>
      </c>
      <c r="F83" s="265">
        <v>12</v>
      </c>
      <c r="G83" s="265">
        <f t="shared" si="1"/>
        <v>47</v>
      </c>
      <c r="I83" s="179"/>
    </row>
    <row r="84" spans="2:9">
      <c r="B84" s="65" t="s">
        <v>414</v>
      </c>
      <c r="C84" s="265">
        <v>62</v>
      </c>
      <c r="D84" s="265">
        <v>68</v>
      </c>
      <c r="E84" s="265">
        <v>67</v>
      </c>
      <c r="F84" s="265">
        <v>66</v>
      </c>
      <c r="G84" s="265">
        <f t="shared" si="1"/>
        <v>263</v>
      </c>
      <c r="I84" s="179"/>
    </row>
    <row r="85" spans="2:9">
      <c r="B85" s="65" t="s">
        <v>437</v>
      </c>
      <c r="C85" s="265">
        <v>132</v>
      </c>
      <c r="D85" s="265">
        <v>145</v>
      </c>
      <c r="E85" s="265">
        <v>142</v>
      </c>
      <c r="F85" s="265">
        <v>141</v>
      </c>
      <c r="G85" s="265">
        <f t="shared" si="1"/>
        <v>560</v>
      </c>
      <c r="I85" s="179"/>
    </row>
    <row r="86" spans="2:9">
      <c r="B86" s="65" t="s">
        <v>417</v>
      </c>
      <c r="C86" s="265">
        <v>100</v>
      </c>
      <c r="D86" s="265">
        <v>109</v>
      </c>
      <c r="E86" s="265">
        <v>107</v>
      </c>
      <c r="F86" s="265">
        <v>106</v>
      </c>
      <c r="G86" s="265">
        <f t="shared" si="1"/>
        <v>422</v>
      </c>
      <c r="I86" s="179"/>
    </row>
    <row r="87" spans="2:9">
      <c r="B87" s="65" t="s">
        <v>418</v>
      </c>
      <c r="C87" s="265">
        <v>139</v>
      </c>
      <c r="D87" s="265">
        <v>152</v>
      </c>
      <c r="E87" s="265">
        <v>149</v>
      </c>
      <c r="F87" s="265">
        <v>148</v>
      </c>
      <c r="G87" s="265">
        <f>SUM(C87:F87)</f>
        <v>588</v>
      </c>
      <c r="I87" s="179"/>
    </row>
    <row r="88" spans="2:9">
      <c r="B88" s="69" t="s">
        <v>64</v>
      </c>
      <c r="C88" s="305">
        <f>SUM(C11:C87)</f>
        <v>400812</v>
      </c>
      <c r="D88" s="305">
        <f>SUM(D11:D87)</f>
        <v>439768</v>
      </c>
      <c r="E88" s="305">
        <f>SUM(E11:E87)</f>
        <v>430505</v>
      </c>
      <c r="F88" s="305">
        <f>SUM(F11:F87)</f>
        <v>428037</v>
      </c>
      <c r="G88" s="305">
        <f>SUM(G11:G87)</f>
        <v>1699122</v>
      </c>
      <c r="I88" s="179"/>
    </row>
    <row r="89" spans="2:9">
      <c r="I89" s="179"/>
    </row>
    <row r="90" spans="2:9">
      <c r="B90" s="16" t="s">
        <v>75</v>
      </c>
      <c r="I90" s="179"/>
    </row>
    <row r="91" spans="2:9">
      <c r="I91" s="179"/>
    </row>
    <row r="92" spans="2:9">
      <c r="I92" s="179"/>
    </row>
    <row r="93" spans="2:9">
      <c r="I93" s="179"/>
    </row>
    <row r="94" spans="2:9">
      <c r="I94" s="179"/>
    </row>
    <row r="95" spans="2:9">
      <c r="I95" s="179"/>
    </row>
    <row r="96" spans="2:9">
      <c r="I96" s="179"/>
    </row>
    <row r="97" spans="9:9">
      <c r="I97" s="179"/>
    </row>
    <row r="98" spans="9:9">
      <c r="I98" s="179"/>
    </row>
    <row r="99" spans="9:9">
      <c r="I99" s="179"/>
    </row>
    <row r="100" spans="9:9">
      <c r="I100" s="179"/>
    </row>
    <row r="101" spans="9:9">
      <c r="I101" s="179"/>
    </row>
    <row r="102" spans="9:9">
      <c r="I102" s="179"/>
    </row>
    <row r="103" spans="9:9">
      <c r="I103" s="179"/>
    </row>
    <row r="104" spans="9:9">
      <c r="I104" s="179"/>
    </row>
    <row r="105" spans="9:9">
      <c r="I105" s="179"/>
    </row>
    <row r="106" spans="9:9">
      <c r="I106" s="179"/>
    </row>
    <row r="107" spans="9:9">
      <c r="I107" s="179"/>
    </row>
    <row r="108" spans="9:9">
      <c r="I108" s="179"/>
    </row>
    <row r="109" spans="9:9">
      <c r="I109" s="179"/>
    </row>
    <row r="110" spans="9:9">
      <c r="I110" s="179"/>
    </row>
    <row r="111" spans="9:9">
      <c r="I111" s="179"/>
    </row>
    <row r="112" spans="9:9">
      <c r="I112" s="179"/>
    </row>
    <row r="113" ht="14.5" customHeight="1"/>
  </sheetData>
  <mergeCells count="6">
    <mergeCell ref="G9:G10"/>
    <mergeCell ref="B9:B10"/>
    <mergeCell ref="C9:C10"/>
    <mergeCell ref="D9:D10"/>
    <mergeCell ref="E9:E10"/>
    <mergeCell ref="F9:F10"/>
  </mergeCells>
  <hyperlinks>
    <hyperlink ref="B90" location="Introduction!A1" display="Return to information tab" xr:uid="{827E83D9-5AC4-4900-9137-F90E4B589AF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54E4F-2A56-465C-9A13-B902A443BB7B}">
  <sheetPr>
    <tabColor rgb="FF9E712A"/>
    <pageSetUpPr autoPageBreaks="0"/>
  </sheetPr>
  <dimension ref="B5:J118"/>
  <sheetViews>
    <sheetView showGridLines="0" workbookViewId="0"/>
  </sheetViews>
  <sheetFormatPr defaultColWidth="8.7265625" defaultRowHeight="14.5"/>
  <cols>
    <col min="1" max="1" width="2.453125" customWidth="1"/>
    <col min="2" max="2" width="15.81640625" customWidth="1"/>
    <col min="3" max="3" width="21.81640625" customWidth="1"/>
    <col min="4" max="4" width="19.26953125" customWidth="1"/>
    <col min="5" max="5" width="18.36328125" customWidth="1"/>
    <col min="6" max="6" width="18" customWidth="1"/>
    <col min="7" max="7" width="18.1796875" customWidth="1"/>
    <col min="8" max="8" width="17.54296875" customWidth="1"/>
    <col min="9" max="13" width="16" bestFit="1" customWidth="1"/>
    <col min="14" max="14" width="17.81640625" bestFit="1" customWidth="1"/>
  </cols>
  <sheetData>
    <row r="5" spans="2:10" ht="17.5">
      <c r="B5" s="11" t="s">
        <v>712</v>
      </c>
    </row>
    <row r="7" spans="2:10" ht="15">
      <c r="B7" s="4" t="s">
        <v>577</v>
      </c>
    </row>
    <row r="10" spans="2:10" ht="40.5">
      <c r="B10" s="150" t="s">
        <v>255</v>
      </c>
      <c r="C10" s="281" t="s">
        <v>246</v>
      </c>
      <c r="D10" s="281" t="s">
        <v>247</v>
      </c>
      <c r="E10" s="281" t="s">
        <v>248</v>
      </c>
      <c r="F10" s="281" t="s">
        <v>249</v>
      </c>
      <c r="G10" s="281" t="s">
        <v>250</v>
      </c>
      <c r="H10" s="281" t="s">
        <v>251</v>
      </c>
      <c r="I10" s="301" t="s">
        <v>252</v>
      </c>
    </row>
    <row r="11" spans="2:10">
      <c r="B11" s="282" t="s">
        <v>122</v>
      </c>
      <c r="C11" s="252">
        <v>358308373</v>
      </c>
      <c r="D11" s="181">
        <v>24969364</v>
      </c>
      <c r="E11" s="182">
        <v>14.35</v>
      </c>
      <c r="F11" s="182">
        <v>51.34</v>
      </c>
      <c r="G11" s="177">
        <v>1.07</v>
      </c>
      <c r="H11" s="182">
        <v>54.93</v>
      </c>
      <c r="I11" s="183">
        <v>1281927147.76</v>
      </c>
      <c r="J11" s="20"/>
    </row>
    <row r="12" spans="2:10">
      <c r="B12" s="282" t="s">
        <v>123</v>
      </c>
      <c r="C12" s="252">
        <v>123116772</v>
      </c>
      <c r="D12" s="181">
        <v>34404733</v>
      </c>
      <c r="E12" s="182">
        <v>3.58</v>
      </c>
      <c r="F12" s="182">
        <v>42.27</v>
      </c>
      <c r="G12" s="177">
        <v>1.1200000000000001</v>
      </c>
      <c r="H12" s="182">
        <v>47.34</v>
      </c>
      <c r="I12" s="183">
        <v>1454288063.9100001</v>
      </c>
      <c r="J12" s="20"/>
    </row>
    <row r="13" spans="2:10">
      <c r="B13" s="282" t="s">
        <v>124</v>
      </c>
      <c r="C13" s="252">
        <v>164420029</v>
      </c>
      <c r="D13" s="181">
        <v>44773499</v>
      </c>
      <c r="E13" s="182">
        <v>3.67</v>
      </c>
      <c r="F13" s="182">
        <v>44.38</v>
      </c>
      <c r="G13" s="177">
        <v>1.27</v>
      </c>
      <c r="H13" s="182">
        <v>56.36</v>
      </c>
      <c r="I13" s="183">
        <v>1987047885.6200001</v>
      </c>
      <c r="J13" s="20"/>
    </row>
    <row r="14" spans="2:10">
      <c r="B14" s="282" t="s">
        <v>125</v>
      </c>
      <c r="C14" s="252">
        <v>42372844</v>
      </c>
      <c r="D14" s="181">
        <v>60757250</v>
      </c>
      <c r="E14" s="182">
        <v>0.7</v>
      </c>
      <c r="F14" s="182">
        <v>42.72</v>
      </c>
      <c r="G14" s="177">
        <v>1.27</v>
      </c>
      <c r="H14" s="182">
        <v>54.25</v>
      </c>
      <c r="I14" s="183">
        <v>2595549720</v>
      </c>
      <c r="J14" s="20"/>
    </row>
    <row r="15" spans="2:10">
      <c r="B15" s="282" t="s">
        <v>126</v>
      </c>
      <c r="C15" s="252">
        <v>24714120</v>
      </c>
      <c r="D15" s="181">
        <v>71276525</v>
      </c>
      <c r="E15" s="182">
        <v>0.35</v>
      </c>
      <c r="F15" s="182">
        <v>43.65</v>
      </c>
      <c r="G15" s="177">
        <v>1.28</v>
      </c>
      <c r="H15" s="182">
        <v>55.87</v>
      </c>
      <c r="I15" s="183">
        <v>3111220316.25</v>
      </c>
      <c r="J15" s="20"/>
    </row>
    <row r="16" spans="2:10">
      <c r="B16" s="282" t="s">
        <v>127</v>
      </c>
      <c r="C16" s="252">
        <v>0</v>
      </c>
      <c r="D16" s="181">
        <v>84384727</v>
      </c>
      <c r="E16" s="182">
        <v>0</v>
      </c>
      <c r="F16" s="182">
        <v>44.33</v>
      </c>
      <c r="G16" s="177">
        <v>1.31</v>
      </c>
      <c r="H16" s="182">
        <v>58.07</v>
      </c>
      <c r="I16" s="183">
        <v>3740774947.9099998</v>
      </c>
      <c r="J16" s="20"/>
    </row>
    <row r="17" spans="2:10">
      <c r="B17" s="282" t="s">
        <v>128</v>
      </c>
      <c r="C17" s="252">
        <v>459957270</v>
      </c>
      <c r="D17" s="181">
        <v>90214078</v>
      </c>
      <c r="E17" s="182">
        <v>5.0999999999999996</v>
      </c>
      <c r="F17" s="182">
        <v>49.87</v>
      </c>
      <c r="G17" s="177">
        <v>1.32</v>
      </c>
      <c r="H17" s="182">
        <v>65.83</v>
      </c>
      <c r="I17" s="183">
        <v>4498976069.8599997</v>
      </c>
      <c r="J17" s="20"/>
    </row>
    <row r="18" spans="2:10">
      <c r="B18" s="282" t="s">
        <v>129</v>
      </c>
      <c r="C18" s="252">
        <v>604116946</v>
      </c>
      <c r="D18" s="181">
        <v>103220879</v>
      </c>
      <c r="E18" s="182">
        <v>5.85</v>
      </c>
      <c r="F18" s="182">
        <v>51.432662289380424</v>
      </c>
      <c r="G18" s="177">
        <v>1.34</v>
      </c>
      <c r="H18" s="182">
        <v>68.92</v>
      </c>
      <c r="I18" s="183">
        <v>5308924610.8199997</v>
      </c>
      <c r="J18" s="20"/>
    </row>
    <row r="19" spans="2:10">
      <c r="B19" s="282" t="s">
        <v>130</v>
      </c>
      <c r="C19" s="252">
        <v>841941647</v>
      </c>
      <c r="D19" s="129">
        <v>107643960</v>
      </c>
      <c r="E19" s="182">
        <v>7.82</v>
      </c>
      <c r="F19" s="182">
        <v>55.04</v>
      </c>
      <c r="G19" s="128">
        <v>1.34</v>
      </c>
      <c r="H19" s="182">
        <v>73.75</v>
      </c>
      <c r="I19" s="183">
        <v>5924723558.3999996</v>
      </c>
      <c r="J19" s="20"/>
    </row>
    <row r="20" spans="2:10">
      <c r="B20" s="282" t="s">
        <v>131</v>
      </c>
      <c r="C20" s="252">
        <v>654596272</v>
      </c>
      <c r="D20" s="129">
        <v>115942339</v>
      </c>
      <c r="E20" s="182">
        <v>5.65</v>
      </c>
      <c r="F20" s="182">
        <v>54.43</v>
      </c>
      <c r="G20" s="128">
        <v>1.35</v>
      </c>
      <c r="H20" s="182">
        <v>73.48</v>
      </c>
      <c r="I20" s="183">
        <v>6310741511.7699995</v>
      </c>
      <c r="J20" s="20"/>
    </row>
    <row r="21" spans="2:10">
      <c r="B21" s="282" t="s">
        <v>132</v>
      </c>
      <c r="C21" s="253">
        <v>465872811</v>
      </c>
      <c r="D21" s="129">
        <v>105263447</v>
      </c>
      <c r="E21" s="182">
        <v>4.42</v>
      </c>
      <c r="F21" s="182">
        <v>54.47</v>
      </c>
      <c r="G21" s="130">
        <v>1.3591249054158001</v>
      </c>
      <c r="H21" s="182">
        <v>74.03</v>
      </c>
      <c r="I21" s="183">
        <v>5733699958.0900002</v>
      </c>
      <c r="J21" s="20"/>
    </row>
    <row r="22" spans="2:10">
      <c r="B22" s="282" t="s">
        <v>100</v>
      </c>
      <c r="C22" s="316">
        <v>813432379</v>
      </c>
      <c r="D22" s="129">
        <v>109312159</v>
      </c>
      <c r="E22" s="182">
        <v>7.44</v>
      </c>
      <c r="F22" s="182">
        <v>58.24</v>
      </c>
      <c r="G22" s="130">
        <v>1.3475876104600599</v>
      </c>
      <c r="H22" s="182">
        <v>78.48</v>
      </c>
      <c r="I22" s="183">
        <v>6366340140.1599998</v>
      </c>
      <c r="J22" s="20"/>
    </row>
    <row r="25" spans="2:10">
      <c r="B25" s="16" t="s">
        <v>75</v>
      </c>
    </row>
    <row r="35" spans="2:2">
      <c r="B35" s="17"/>
    </row>
    <row r="94" spans="9:9">
      <c r="I94" s="179"/>
    </row>
    <row r="95" spans="9:9">
      <c r="I95" s="179"/>
    </row>
    <row r="97" spans="2:9">
      <c r="I97" s="179"/>
    </row>
    <row r="98" spans="2:9">
      <c r="I98" s="179"/>
    </row>
    <row r="99" spans="2:9">
      <c r="I99" s="179"/>
    </row>
    <row r="100" spans="2:9">
      <c r="I100" s="179"/>
    </row>
    <row r="101" spans="2:9">
      <c r="I101" s="179"/>
    </row>
    <row r="102" spans="2:9">
      <c r="I102" s="179"/>
    </row>
    <row r="103" spans="2:9">
      <c r="I103" s="179"/>
    </row>
    <row r="104" spans="2:9">
      <c r="I104" s="179"/>
    </row>
    <row r="105" spans="2:9">
      <c r="I105" s="179"/>
    </row>
    <row r="106" spans="2:9">
      <c r="I106" s="179"/>
    </row>
    <row r="107" spans="2:9">
      <c r="I107" s="179"/>
    </row>
    <row r="108" spans="2:9">
      <c r="I108" s="179"/>
    </row>
    <row r="109" spans="2:9">
      <c r="I109" s="179"/>
    </row>
    <row r="110" spans="2:9">
      <c r="I110" s="179"/>
    </row>
    <row r="112" spans="2:9">
      <c r="B112" s="113"/>
    </row>
    <row r="114" spans="2:6">
      <c r="B114" s="16"/>
    </row>
    <row r="116" spans="2:6">
      <c r="B116" s="107"/>
      <c r="C116" s="15"/>
      <c r="D116" s="15"/>
      <c r="E116" s="15"/>
      <c r="F116" s="15"/>
    </row>
    <row r="117" spans="2:6">
      <c r="C117" s="15"/>
      <c r="D117" s="15"/>
      <c r="E117" s="15"/>
      <c r="F117" s="15"/>
    </row>
    <row r="118" spans="2:6">
      <c r="B118" s="107"/>
      <c r="C118" s="15"/>
      <c r="D118" s="15"/>
      <c r="E118" s="15"/>
      <c r="F118" s="15"/>
    </row>
  </sheetData>
  <phoneticPr fontId="32" type="noConversion"/>
  <hyperlinks>
    <hyperlink ref="B25" location="Introduction!A1" display="Return to information tab" xr:uid="{02156FA6-8D03-436E-B4EC-66E68F094937}"/>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3E381-CB47-44CB-BDC0-4C33516E9558}">
  <sheetPr>
    <tabColor rgb="FF45286F"/>
    <pageSetUpPr autoPageBreaks="0"/>
  </sheetPr>
  <dimension ref="B5:F13"/>
  <sheetViews>
    <sheetView showGridLines="0" workbookViewId="0"/>
  </sheetViews>
  <sheetFormatPr defaultRowHeight="14.5"/>
  <cols>
    <col min="1" max="1" width="2.453125" customWidth="1"/>
    <col min="2" max="2" width="21.81640625" customWidth="1"/>
    <col min="3" max="3" width="13" customWidth="1"/>
    <col min="4" max="4" width="18.453125" customWidth="1"/>
    <col min="5" max="5" width="11" customWidth="1"/>
    <col min="6" max="6" width="11.54296875" customWidth="1"/>
  </cols>
  <sheetData>
    <row r="5" spans="2:6" ht="17.5">
      <c r="B5" s="11" t="s">
        <v>5</v>
      </c>
    </row>
    <row r="7" spans="2:6" ht="15">
      <c r="B7" s="4" t="s">
        <v>10</v>
      </c>
    </row>
    <row r="9" spans="2:6">
      <c r="B9" s="23"/>
      <c r="C9" s="201" t="s">
        <v>69</v>
      </c>
      <c r="D9" s="37" t="s">
        <v>66</v>
      </c>
      <c r="E9" s="201" t="s">
        <v>71</v>
      </c>
      <c r="F9" s="201" t="s">
        <v>67</v>
      </c>
    </row>
    <row r="10" spans="2:6">
      <c r="B10" s="101" t="s">
        <v>93</v>
      </c>
      <c r="C10" s="84">
        <v>116.63535000001814</v>
      </c>
      <c r="D10" s="84">
        <v>3.8232699999999702</v>
      </c>
      <c r="E10" s="84">
        <v>0.91777000000000031</v>
      </c>
      <c r="F10" s="84">
        <v>0.1643</v>
      </c>
    </row>
    <row r="11" spans="2:6">
      <c r="B11" s="101" t="s">
        <v>87</v>
      </c>
      <c r="C11" s="41">
        <v>22189</v>
      </c>
      <c r="D11" s="44">
        <v>440</v>
      </c>
      <c r="E11" s="44">
        <v>51</v>
      </c>
      <c r="F11" s="44">
        <v>4</v>
      </c>
    </row>
    <row r="12" spans="2:6">
      <c r="B12" s="113"/>
      <c r="C12" s="113"/>
      <c r="D12" s="113"/>
      <c r="E12" s="113"/>
      <c r="F12" s="113"/>
    </row>
    <row r="13" spans="2:6">
      <c r="B13" s="16" t="s">
        <v>75</v>
      </c>
    </row>
  </sheetData>
  <hyperlinks>
    <hyperlink ref="B13" location="Introduction!A1" display="Return to information tab" xr:uid="{36671BFF-15ED-40FA-A946-5DA6761B91E8}"/>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9E35-6E69-445D-974F-03667B85FFA9}">
  <sheetPr>
    <tabColor rgb="FF45286F"/>
    <pageSetUpPr autoPageBreaks="0"/>
  </sheetPr>
  <dimension ref="B5:M43"/>
  <sheetViews>
    <sheetView showGridLines="0" zoomScaleNormal="100" workbookViewId="0"/>
  </sheetViews>
  <sheetFormatPr defaultColWidth="8.7265625" defaultRowHeight="14.5"/>
  <cols>
    <col min="1" max="1" width="2.453125" customWidth="1"/>
    <col min="2" max="2" width="17" customWidth="1"/>
    <col min="3" max="3" width="25.7265625" customWidth="1"/>
    <col min="4" max="4" width="20.7265625" customWidth="1"/>
    <col min="5" max="5" width="13.453125" customWidth="1"/>
    <col min="6" max="6" width="14.7265625" customWidth="1"/>
    <col min="22" max="22" width="14.7265625" customWidth="1"/>
    <col min="23" max="23" width="17.1796875" customWidth="1"/>
    <col min="24" max="24" width="16" customWidth="1"/>
  </cols>
  <sheetData>
    <row r="5" spans="2:2" ht="17.5">
      <c r="B5" s="11" t="s">
        <v>5</v>
      </c>
    </row>
    <row r="7" spans="2:2" ht="15">
      <c r="B7" s="4" t="s">
        <v>11</v>
      </c>
    </row>
    <row r="8" spans="2:2" ht="15">
      <c r="B8" s="4"/>
    </row>
    <row r="9" spans="2:2">
      <c r="B9" s="104" t="s">
        <v>94</v>
      </c>
    </row>
    <row r="10" spans="2:2">
      <c r="B10" s="104" t="s">
        <v>656</v>
      </c>
    </row>
    <row r="11" spans="2:2">
      <c r="B11" s="104" t="s">
        <v>657</v>
      </c>
    </row>
    <row r="24" spans="13:13">
      <c r="M24" s="9"/>
    </row>
    <row r="32" spans="13:13" ht="24.65" customHeight="1"/>
    <row r="36" spans="2:4" ht="17.5" customHeight="1">
      <c r="B36" s="69" t="s">
        <v>95</v>
      </c>
      <c r="C36" s="71" t="s">
        <v>96</v>
      </c>
      <c r="D36" s="71" t="s">
        <v>97</v>
      </c>
    </row>
    <row r="37" spans="2:4">
      <c r="B37" s="109" t="s">
        <v>60</v>
      </c>
      <c r="C37" s="173">
        <v>10.922444999967411</v>
      </c>
      <c r="D37" s="128">
        <v>2</v>
      </c>
    </row>
    <row r="38" spans="2:4">
      <c r="B38" s="109" t="s">
        <v>61</v>
      </c>
      <c r="C38" s="173">
        <v>8.1789199999966513</v>
      </c>
      <c r="D38" s="128">
        <v>-1</v>
      </c>
    </row>
    <row r="39" spans="2:4">
      <c r="B39" s="109" t="s">
        <v>62</v>
      </c>
      <c r="C39" s="173">
        <v>-2.4522999999985586</v>
      </c>
      <c r="D39" s="128">
        <v>1</v>
      </c>
    </row>
    <row r="40" spans="2:4">
      <c r="B40" s="109" t="s">
        <v>63</v>
      </c>
      <c r="C40" s="173">
        <v>2.2113549999298812</v>
      </c>
      <c r="D40" s="128">
        <v>8</v>
      </c>
    </row>
    <row r="41" spans="2:4" ht="17.5" customHeight="1">
      <c r="B41" s="68" t="s">
        <v>64</v>
      </c>
      <c r="C41" s="70">
        <f>SUM(C37:C40)</f>
        <v>18.860419999895385</v>
      </c>
      <c r="D41" s="54">
        <f>SUM(D37:D40)</f>
        <v>10</v>
      </c>
    </row>
    <row r="43" spans="2:4">
      <c r="B43" s="16" t="s">
        <v>75</v>
      </c>
    </row>
  </sheetData>
  <hyperlinks>
    <hyperlink ref="B43" location="Introduction!A1" display="Return to information tab" xr:uid="{A6BA0643-B4AB-4A5D-8443-E63B26BD8628}"/>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CB0C-F0D4-436B-9F9A-9554E392FC77}">
  <sheetPr>
    <tabColor rgb="FF45286F"/>
    <pageSetUpPr autoPageBreaks="0"/>
  </sheetPr>
  <dimension ref="B5:M48"/>
  <sheetViews>
    <sheetView showGridLines="0" zoomScaleNormal="100" workbookViewId="0"/>
  </sheetViews>
  <sheetFormatPr defaultColWidth="8.7265625" defaultRowHeight="14.5"/>
  <cols>
    <col min="1" max="1" width="2.453125" customWidth="1"/>
    <col min="2" max="2" width="17" customWidth="1"/>
    <col min="3" max="3" width="25.54296875" customWidth="1"/>
    <col min="4" max="4" width="20.7265625" customWidth="1"/>
    <col min="5" max="5" width="13.453125" customWidth="1"/>
    <col min="6" max="6" width="14.7265625" customWidth="1"/>
    <col min="22" max="22" width="14.7265625" customWidth="1"/>
    <col min="23" max="23" width="17.1796875" customWidth="1"/>
    <col min="24" max="24" width="16" customWidth="1"/>
  </cols>
  <sheetData>
    <row r="5" spans="2:2" ht="17.5">
      <c r="B5" s="11" t="s">
        <v>5</v>
      </c>
    </row>
    <row r="7" spans="2:2" ht="15">
      <c r="B7" s="4" t="s">
        <v>12</v>
      </c>
    </row>
    <row r="8" spans="2:2" ht="15">
      <c r="B8" s="4"/>
    </row>
    <row r="9" spans="2:2">
      <c r="B9" s="104" t="s">
        <v>98</v>
      </c>
    </row>
    <row r="10" spans="2:2">
      <c r="B10" s="104" t="s">
        <v>658</v>
      </c>
    </row>
    <row r="11" spans="2:2">
      <c r="B11" s="108" t="s">
        <v>660</v>
      </c>
    </row>
    <row r="12" spans="2:2">
      <c r="B12" s="108" t="s">
        <v>661</v>
      </c>
    </row>
    <row r="13" spans="2:2">
      <c r="B13" s="108" t="s">
        <v>659</v>
      </c>
    </row>
    <row r="25" spans="13:13">
      <c r="M25" s="9"/>
    </row>
    <row r="33" spans="2:5" ht="24.65" customHeight="1"/>
    <row r="36" spans="2:5">
      <c r="B36" s="69" t="s">
        <v>76</v>
      </c>
      <c r="C36" s="71" t="s">
        <v>96</v>
      </c>
      <c r="D36" s="71" t="s">
        <v>97</v>
      </c>
    </row>
    <row r="37" spans="2:5">
      <c r="B37" s="109" t="s">
        <v>67</v>
      </c>
      <c r="C37" s="173">
        <v>31.02161000000342</v>
      </c>
      <c r="D37" s="128">
        <v>10</v>
      </c>
    </row>
    <row r="38" spans="2:5">
      <c r="B38" s="109" t="s">
        <v>71</v>
      </c>
      <c r="C38" s="173">
        <v>-0.29987999999968906</v>
      </c>
      <c r="D38" s="128">
        <v>-1</v>
      </c>
    </row>
    <row r="39" spans="2:5">
      <c r="B39" s="109" t="s">
        <v>70</v>
      </c>
      <c r="C39" s="173">
        <v>-21.503810000000499</v>
      </c>
      <c r="D39" s="128">
        <v>-2</v>
      </c>
    </row>
    <row r="40" spans="2:5">
      <c r="B40" s="109" t="s">
        <v>68</v>
      </c>
      <c r="C40" s="173">
        <v>6.4742000000005646</v>
      </c>
      <c r="D40" s="128">
        <v>0</v>
      </c>
    </row>
    <row r="41" spans="2:5">
      <c r="B41" s="109" t="s">
        <v>66</v>
      </c>
      <c r="C41" s="173">
        <v>8.6430399999826477</v>
      </c>
      <c r="D41" s="128">
        <v>4</v>
      </c>
    </row>
    <row r="42" spans="2:5">
      <c r="B42" s="109" t="s">
        <v>72</v>
      </c>
      <c r="C42" s="173">
        <v>0.75173000000000911</v>
      </c>
      <c r="D42" s="128">
        <v>0</v>
      </c>
    </row>
    <row r="43" spans="2:5">
      <c r="B43" s="109" t="s">
        <v>69</v>
      </c>
      <c r="C43" s="173">
        <v>-6.7214700001713936</v>
      </c>
      <c r="D43" s="128">
        <v>-1</v>
      </c>
    </row>
    <row r="44" spans="2:5">
      <c r="B44" s="109" t="s">
        <v>73</v>
      </c>
      <c r="C44" s="173">
        <v>0.49499999999999922</v>
      </c>
      <c r="D44" s="128">
        <v>0</v>
      </c>
    </row>
    <row r="45" spans="2:5">
      <c r="B45" s="68" t="s">
        <v>64</v>
      </c>
      <c r="C45" s="70">
        <f>SUM(C37:C44)</f>
        <v>18.860419999815058</v>
      </c>
      <c r="D45" s="54">
        <f>SUM(D37:D44)</f>
        <v>10</v>
      </c>
      <c r="E45" s="26"/>
    </row>
    <row r="46" spans="2:5">
      <c r="B46" s="15"/>
      <c r="C46" s="15"/>
      <c r="D46" s="15"/>
    </row>
    <row r="47" spans="2:5">
      <c r="B47" s="16" t="s">
        <v>75</v>
      </c>
    </row>
    <row r="48" spans="2:5" ht="17.149999999999999" customHeight="1"/>
  </sheetData>
  <hyperlinks>
    <hyperlink ref="B47" location="Introduction!A1" display="Return to information tab" xr:uid="{939859F8-5BFB-4B2B-B415-EF2537BB9E9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defaultValue">
  <element uid="id_classification_nonbusiness" value=""/>
  <element uid="eaadb568-f939-47e9-ab90-f00bdd47735e" value=""/>
</sisl>
</file>

<file path=customXml/item2.xml><?xml version="1.0" encoding="utf-8"?>
<ct:contentTypeSchema xmlns:ct="http://schemas.microsoft.com/office/2006/metadata/contentType" xmlns:ma="http://schemas.microsoft.com/office/2006/metadata/properties/metaAttributes" ct:_="" ma:_="" ma:contentTypeName="Select Content Type" ma:contentTypeID="0x010100225A259685941848877D3B9290CD743E00530BE65E8B5B0F4B89D2A91415F264B8" ma:contentTypeVersion="13" ma:contentTypeDescription="Select Content Type from drop-down above" ma:contentTypeScope="" ma:versionID="5874a1189b88610d039e05d598fa5c53">
  <xsd:schema xmlns:xsd="http://www.w3.org/2001/XMLSchema" xmlns:xs="http://www.w3.org/2001/XMLSchema" xmlns:p="http://schemas.microsoft.com/office/2006/metadata/properties" xmlns:ns1="http://schemas.microsoft.com/sharepoint/v3" xmlns:ns2="0ce99671-f09b-4148-8a46-ffda6f023446" targetNamespace="http://schemas.microsoft.com/office/2006/metadata/properties" ma:root="true" ma:fieldsID="05b6381a3176ba84eca64f1a6265af44" ns1:_="" ns2:_="">
    <xsd:import namespace="http://schemas.microsoft.com/sharepoint/v3"/>
    <xsd:import namespace="0ce99671-f09b-4148-8a46-ffda6f023446"/>
    <xsd:element name="properties">
      <xsd:complexType>
        <xsd:sequence>
          <xsd:element name="documentManagement">
            <xsd:complexType>
              <xsd:all>
                <xsd:element ref="ns2:Select_x0020_Content_x0020_Type_x0020_Above" minOccurs="0"/>
                <xsd:element ref="ns2:Classification" minOccurs="0"/>
                <xsd:element ref="ns2:Descriptor" minOccurs="0"/>
                <xsd:element ref="ns2:SharedWithUsers" minOccurs="0"/>
                <xsd:element ref="ns2:SharedWithDetail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e99671-f09b-4148-8a46-ffda6f023446" elementFormDefault="qualified">
    <xsd:import namespace="http://schemas.microsoft.com/office/2006/documentManagement/types"/>
    <xsd:import namespace="http://schemas.microsoft.com/office/infopath/2007/PartnerControls"/>
    <xsd:element name="Select_x0020_Content_x0020_Type_x0020_Above" ma:index="1" nillable="true" ma:displayName="Select Content Type Above" ma:description="Ensure you select the correct Content Type" ma:hidden="true" ma:internalName="Select_x0020_Content_x0020_Type_x0020_Above" ma:readOnly="false">
      <xsd:simpleType>
        <xsd:restriction base="dms:Text">
          <xsd:maxLength value="1"/>
        </xsd:restriction>
      </xsd:simpleType>
    </xsd:element>
    <xsd:element name="Classification" ma:index="3"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4"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Select_x0020_Content_x0020_Type_x0020_Above xmlns="0ce99671-f09b-4148-8a46-ffda6f023446" xsi:nil="true"/>
    <Classification xmlns="0ce99671-f09b-4148-8a46-ffda6f023446">Unclassified</Classification>
    <_ip_UnifiedCompliancePolicyProperties xmlns="http://schemas.microsoft.com/sharepoint/v3" xsi:nil="true"/>
    <Descriptor xmlns="0ce99671-f09b-4148-8a46-ffda6f023446" xsi:nil="true"/>
  </documentManagement>
</p:properties>
</file>

<file path=customXml/itemProps1.xml><?xml version="1.0" encoding="utf-8"?>
<ds:datastoreItem xmlns:ds="http://schemas.openxmlformats.org/officeDocument/2006/customXml" ds:itemID="{60DDA087-390F-466A-8434-304102D531B0}">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D12756D8-43A8-4ABF-91C1-C7FEF5E0E7E8}"/>
</file>

<file path=customXml/itemProps3.xml><?xml version="1.0" encoding="utf-8"?>
<ds:datastoreItem xmlns:ds="http://schemas.openxmlformats.org/officeDocument/2006/customXml" ds:itemID="{9D2487EC-D6B4-4860-A567-EA0D10CF0029}"/>
</file>

<file path=customXml/itemProps4.xml><?xml version="1.0" encoding="utf-8"?>
<ds:datastoreItem xmlns:ds="http://schemas.openxmlformats.org/officeDocument/2006/customXml" ds:itemID="{ACD091CB-4448-43D1-A6A5-1851E38771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vt:i4>
      </vt:variant>
    </vt:vector>
  </HeadingPairs>
  <TitlesOfParts>
    <vt:vector size="64" baseType="lpstr">
      <vt:lpstr>Introduction</vt:lpstr>
      <vt:lpstr>Scheme years</vt:lpstr>
      <vt:lpstr>Figure 2.1</vt:lpstr>
      <vt:lpstr>Figure 2.2</vt:lpstr>
      <vt:lpstr>Figure 2.3</vt:lpstr>
      <vt:lpstr>Figure 2.4</vt:lpstr>
      <vt:lpstr>Figure 2.5</vt:lpstr>
      <vt:lpstr>Figure 2.6</vt:lpstr>
      <vt:lpstr>Figure 2.7</vt:lpstr>
      <vt:lpstr>Figure 3.1</vt:lpstr>
      <vt:lpstr>Figure 3.2</vt:lpstr>
      <vt:lpstr>Figure 3.3</vt:lpstr>
      <vt:lpstr>Figure 3.4</vt:lpstr>
      <vt:lpstr>Figure 3.5</vt:lpstr>
      <vt:lpstr>Figure 3.6</vt:lpstr>
      <vt:lpstr>Figure 4.1</vt:lpstr>
      <vt:lpstr>Figure 4.2</vt:lpstr>
      <vt:lpstr>Figure 4.3</vt:lpstr>
      <vt:lpstr>Figure 4.4</vt:lpstr>
      <vt:lpstr>Figure 4.5</vt:lpstr>
      <vt:lpstr>Figure 4.6</vt:lpstr>
      <vt:lpstr>Figure 4.7</vt:lpstr>
      <vt:lpstr>Figure 5.1</vt:lpstr>
      <vt:lpstr>Figure 5.2</vt:lpstr>
      <vt:lpstr>Figure 5.3</vt:lpstr>
      <vt:lpstr>Figure 5.4</vt:lpstr>
      <vt:lpstr>Figure 5.5</vt:lpstr>
      <vt:lpstr>Figure 5.6</vt:lpstr>
      <vt:lpstr>Figure 5.7</vt:lpstr>
      <vt:lpstr>Figure 5.8</vt:lpstr>
      <vt:lpstr>Figure 5.9</vt:lpstr>
      <vt:lpstr>Figure 5.10</vt:lpstr>
      <vt:lpstr>Figure 5.11</vt:lpstr>
      <vt:lpstr>Figure 5.12</vt:lpstr>
      <vt:lpstr>Figure 5.13</vt:lpstr>
      <vt:lpstr>Figure 5.14</vt:lpstr>
      <vt:lpstr>Figure 5.15</vt:lpstr>
      <vt:lpstr>Figure 6.1</vt:lpstr>
      <vt:lpstr>Figure 6.2</vt:lpstr>
      <vt:lpstr>Figure 6.3</vt:lpstr>
      <vt:lpstr>Figure 6.4</vt:lpstr>
      <vt:lpstr>Figure 6.5</vt:lpstr>
      <vt:lpstr>Figure 6.6</vt:lpstr>
      <vt:lpstr>Figure 6.7</vt:lpstr>
      <vt:lpstr>Figure 6.8</vt:lpstr>
      <vt:lpstr>Figure 7.1</vt:lpstr>
      <vt:lpstr>Figure 7.2</vt:lpstr>
      <vt:lpstr>Figure 7.3</vt:lpstr>
      <vt:lpstr>Figure A1.1</vt:lpstr>
      <vt:lpstr>Figure A1.2</vt:lpstr>
      <vt:lpstr>Figure A1.3</vt:lpstr>
      <vt:lpstr>Figure A1.4</vt:lpstr>
      <vt:lpstr>Figure A1.5</vt:lpstr>
      <vt:lpstr>Figures A1.6 &amp; A1.7</vt:lpstr>
      <vt:lpstr>Figure A2.1</vt:lpstr>
      <vt:lpstr>Figure A2.2</vt:lpstr>
      <vt:lpstr>Figure A2.3</vt:lpstr>
      <vt:lpstr>Figure A2.4</vt:lpstr>
      <vt:lpstr>Figure A2.5</vt:lpstr>
      <vt:lpstr>Figure A2.6</vt:lpstr>
      <vt:lpstr>Figure A2.7</vt:lpstr>
      <vt:lpstr>Figure A2.8</vt:lpstr>
      <vt:lpstr>Figure A3.1</vt:lpstr>
      <vt:lpstr>aq</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Renewables Obligation Annual Report Scheme Year 20 Dataset</dc:title>
  <dc:subject/>
  <dc:creator/>
  <cp:keywords/>
  <dc:description/>
  <cp:lastModifiedBy/>
  <cp:revision>1</cp:revision>
  <dcterms:created xsi:type="dcterms:W3CDTF">2023-07-11T10:26:15Z</dcterms:created>
  <dcterms:modified xsi:type="dcterms:W3CDTF">2023-07-11T10:27:40Z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7f024aef-9f6d-4c02-a7d5-6ff2a64f92aa</vt:lpwstr>
  </property>
  <property fmtid="{D5CDD505-2E9C-101B-9397-08002B2CF9AE}" pid="3" name="bjDocumentLabelXML">
    <vt:lpwstr>&lt;?xml version="1.0" encoding="us-ascii"?&gt;&lt;sisl xmlns:xsd="http://www.w3.org/2001/XMLSchema" xmlns:xsi="http://www.w3.org/2001/XMLSchema-instance" sislVersion="0" policy="973096ae-7329-4b3b-9368-47aeba6959e1" origin="defaultValue" xmlns="http://www.boldonj</vt:lpwstr>
  </property>
  <property fmtid="{D5CDD505-2E9C-101B-9397-08002B2CF9AE}" pid="4" name="bjDocumentLabelXML-0">
    <vt:lpwstr>ames.com/2008/01/sie/internal/label"&gt;&lt;element uid="id_classification_nonbusiness" value="" /&gt;&lt;element uid="eaadb568-f939-47e9-ab90-f00bdd47735e" value="" /&gt;&lt;/sisl&gt;</vt:lpwstr>
  </property>
  <property fmtid="{D5CDD505-2E9C-101B-9397-08002B2CF9AE}" pid="5" name="bjDocumentSecurityLabel">
    <vt:lpwstr>OFFICIAL Internal Only</vt:lpwstr>
  </property>
  <property fmtid="{D5CDD505-2E9C-101B-9397-08002B2CF9AE}" pid="6" name="bjClsUserRVM">
    <vt:lpwstr>[]</vt:lpwstr>
  </property>
  <property fmtid="{D5CDD505-2E9C-101B-9397-08002B2CF9AE}" pid="7" name="bjCentreHeaderLabel-first">
    <vt:lpwstr>&amp;"Verdana,Regular"&amp;10&amp;K000000Internal Only</vt:lpwstr>
  </property>
  <property fmtid="{D5CDD505-2E9C-101B-9397-08002B2CF9AE}" pid="8" name="bjCentreFooterLabel-first">
    <vt:lpwstr>&amp;"Verdana,Regular"&amp;10&amp;K000000Internal Only</vt:lpwstr>
  </property>
  <property fmtid="{D5CDD505-2E9C-101B-9397-08002B2CF9AE}" pid="9" name="bjCentreHeaderLabel-even">
    <vt:lpwstr>&amp;"Verdana,Regular"&amp;10&amp;K000000Internal Only</vt:lpwstr>
  </property>
  <property fmtid="{D5CDD505-2E9C-101B-9397-08002B2CF9AE}" pid="10" name="bjCentreFooterLabel-even">
    <vt:lpwstr>&amp;"Verdana,Regular"&amp;10&amp;K000000Internal Only</vt:lpwstr>
  </property>
  <property fmtid="{D5CDD505-2E9C-101B-9397-08002B2CF9AE}" pid="11" name="bjCentreHeaderLabel">
    <vt:lpwstr>&amp;"Verdana,Regular"&amp;10&amp;K000000Internal Only</vt:lpwstr>
  </property>
  <property fmtid="{D5CDD505-2E9C-101B-9397-08002B2CF9AE}" pid="12" name="bjCentreFooterLabel">
    <vt:lpwstr>&amp;"Verdana,Regular"&amp;10&amp;K000000Internal Only</vt:lpwstr>
  </property>
  <property fmtid="{D5CDD505-2E9C-101B-9397-08002B2CF9AE}" pid="13" name="ContentTypeId">
    <vt:lpwstr>0x010100225A259685941848877D3B9290CD743E00530BE65E8B5B0F4B89D2A91415F264B8</vt:lpwstr>
  </property>
</Properties>
</file>