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Publication of modifications/Documents for Webmaster/Licence Instruments and Associated Docs/"/>
    </mc:Choice>
  </mc:AlternateContent>
  <xr:revisionPtr revIDLastSave="3511" documentId="8_{B87E40E9-326A-413D-B581-E63FE3827C11}" xr6:coauthVersionLast="47" xr6:coauthVersionMax="47" xr10:uidLastSave="{DC9437C6-57F8-43A5-A356-ACC05FA94812}"/>
  <bookViews>
    <workbookView xWindow="-108" yWindow="-108" windowWidth="23256" windowHeight="12720" tabRatio="579" xr2:uid="{63671EF5-786B-4D92-8A6D-84C1921E4CDA}"/>
  </bookViews>
  <sheets>
    <sheet name="VD_Cover" sheetId="7" r:id="rId1"/>
    <sheet name="VD_Ref Data" sheetId="8" r:id="rId2"/>
    <sheet name="VD_SRVD Flex Calcs" sheetId="1" r:id="rId3"/>
    <sheet name="VD_SRVD &amp; LVSVD" sheetId="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__hom1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hidden="1">{"holdco",#N/A,FALSE,"Summary Financials";"holdco",#N/A,FALSE,"Summary Financials"}</definedName>
    <definedName name="_______bb2" hidden="1">{#N/A,#N/A,FALSE,"PRJCTED MNTHLY QTY's"}</definedName>
    <definedName name="_______Lee5" hidden="1">{#VALUE!,#N/A,FALSE,0}</definedName>
    <definedName name="______hom1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hidden="1">{"holdco",#N/A,FALSE,"Summary Financials";"holdco",#N/A,FALSE,"Summary Financials"}</definedName>
    <definedName name="_____KKK1" hidden="1">{#N/A,#N/A,FALSE,"Assessment";#N/A,#N/A,FALSE,"Staffing";#N/A,#N/A,FALSE,"Hires";#N/A,#N/A,FALSE,"Assumptions"}</definedName>
    <definedName name="_____wrn1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hidden="1">{"holdco",#N/A,FALSE,"Summary Financials";"holdco",#N/A,FALSE,"Summary Financials"}</definedName>
    <definedName name="__123Graph_B" hidden="1">'[1]Universal data'!#REF!</definedName>
    <definedName name="__123Graph_C" hidden="1">'[1]Universal data'!#REF!</definedName>
    <definedName name="__123Graph_D" hidden="1">'[1]Universal data'!#REF!</definedName>
    <definedName name="__123Graph_X" hidden="1">'[1]Universal data'!#REF!</definedName>
    <definedName name="__FDS_HYPERLINK_TOGGLE_STATE__" hidden="1">"ON"</definedName>
    <definedName name="__hom1" hidden="1">{#N/A,#N/A,FALSE,"Assessment";#N/A,#N/A,FALSE,"Staffing";#N/A,#N/A,FALSE,"Hires";#N/A,#N/A,FALSE,"Assumptions"}</definedName>
    <definedName name="__IntlFixup" hidden="1">TRUE</definedName>
    <definedName name="__kk1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ACHART_1" hidden="1">[3]Sum!#REF!</definedName>
    <definedName name="_142__123Graph_LBL_FCHART_1" hidden="1">[2]Graphs!$G$59:$G$59</definedName>
    <definedName name="_143__123Graph_LBL_FCHART_3" hidden="1">[2]Graphs!$G$59:$G$59</definedName>
    <definedName name="_189__123Graph_LBL_ACHART_2" hidden="1">[3]Sum!#REF!</definedName>
    <definedName name="_190__123Graph_LBL_ACHART_5" hidden="1">[4]Sales!$C$164:$C$173</definedName>
    <definedName name="_191__123Graph_LBL_BCHART_4" hidden="1">[4]Graph!$D$69:$D$80</definedName>
    <definedName name="_238__123Graph_XCHART_1" hidden="1">[3]Sum!#REF!</definedName>
    <definedName name="_285__123Graph_XCHART_2" hidden="1">[3]Sum!#REF!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7__123Graph_ACHART_1" hidden="1">[3]Sum!#REF!</definedName>
    <definedName name="_49__123Graph_LBL_FCHART_1" hidden="1">[2]Graphs!$G$59:$G$59</definedName>
    <definedName name="_94__123Graph_ACHART_2" hidden="1">[3]Sum!#REF!</definedName>
    <definedName name="_95__123Graph_BCHART_4" hidden="1">[4]Graph!$C$69:$C$80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7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example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Sort" hidden="1">#REF!</definedName>
    <definedName name="a" hidden="1">{"staff",#N/A,FALSE,"Current Month"}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hidden="1">[5]Sheet1!#REF!</definedName>
    <definedName name="ACwvu.Japan_Capers_Ed_Pub." hidden="1">#REF!</definedName>
    <definedName name="ACwvu.KJP_CC." hidden="1">#REF!</definedName>
    <definedName name="AS2DocOpenMode" hidden="1">"AS2DocumentEdit"</definedName>
    <definedName name="AS2HasNoAutoHeaderFooter" hidden="1">" "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b" hidden="1">{"staff",#N/A,FALSE,"Current Month"}</definedName>
    <definedName name="bb" hidden="1">{#N/A,#N/A,FALSE,"PRJCTED MNTHLY QTY's"}</definedName>
    <definedName name="bbbb" hidden="1">{#N/A,#N/A,FALSE,"PRJCTED QTRLY QTY's"}</definedName>
    <definedName name="bbbbbb" hidden="1">{#N/A,#N/A,FALSE,"PRJCTED QTRLY QTY's"}</definedName>
    <definedName name="BExEZ4HBCC06708765M8A06KCR7P" hidden="1">#N/A</definedName>
    <definedName name="BLPH1" hidden="1">[6]Sheet2!#REF!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" hidden="1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 hidden="1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[6]Sheet2!#REF!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 hidden="1">'[7]Risk-Free Rate'!$AQ$15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 hidden="1">'[7]Risk-Free Rate'!$AN$15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 hidden="1">'[7]Risk-Free Rate'!$AK$15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'[7]Risk-Free Rate'!$AH$15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 hidden="1">'[7]Risk-Free Rate'!$AE$15</definedName>
    <definedName name="BLPH250" hidden="1">#REF!</definedName>
    <definedName name="BLPH251" hidden="1">#REF!</definedName>
    <definedName name="BLPH252" hidden="1">#REF!</definedName>
    <definedName name="BLPH253" hidden="1">#REF!</definedName>
    <definedName name="BLPH254" hidden="1">#REF!</definedName>
    <definedName name="BLPH255" hidden="1">#REF!</definedName>
    <definedName name="BLPH256" hidden="1">#REF!</definedName>
    <definedName name="BLPH257" hidden="1">#REF!</definedName>
    <definedName name="BLPH258" hidden="1">#REF!</definedName>
    <definedName name="BLPH259" hidden="1">#REF!</definedName>
    <definedName name="BLPH26" hidden="1">'[7]Risk-Free Rate'!$AB$15</definedName>
    <definedName name="BLPH260" hidden="1">#REF!</definedName>
    <definedName name="BLPH261" hidden="1">#REF!</definedName>
    <definedName name="BLPH262" hidden="1">#REF!</definedName>
    <definedName name="BLPH263" hidden="1">#REF!</definedName>
    <definedName name="BLPH264" hidden="1">#REF!</definedName>
    <definedName name="BLPH265" hidden="1">#REF!</definedName>
    <definedName name="BLPH266" hidden="1">#REF!</definedName>
    <definedName name="BLPH267" hidden="1">#REF!</definedName>
    <definedName name="BLPH268" hidden="1">#REF!</definedName>
    <definedName name="BLPH269" hidden="1">#REF!</definedName>
    <definedName name="BLPH27" hidden="1">'[7]Risk-Free Rate'!$Y$15</definedName>
    <definedName name="BLPH270" hidden="1">#REF!</definedName>
    <definedName name="BLPH271" hidden="1">#REF!</definedName>
    <definedName name="BLPH272" hidden="1">#REF!</definedName>
    <definedName name="BLPH273" hidden="1">#REF!</definedName>
    <definedName name="BLPH274" hidden="1">#REF!</definedName>
    <definedName name="BLPH275" hidden="1">#REF!</definedName>
    <definedName name="BLPH276" hidden="1">#REF!</definedName>
    <definedName name="BLPH277" hidden="1">#REF!</definedName>
    <definedName name="BLPH278" hidden="1">#REF!</definedName>
    <definedName name="BLPH279" hidden="1">#REF!</definedName>
    <definedName name="BLPH28" hidden="1">'[7]Risk-Free Rate'!$V$15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" hidden="1">'[7]Risk-Free Rate'!$S$15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 hidden="1">#REF!</definedName>
    <definedName name="BLPH30" hidden="1">'[7]Risk-Free Rate'!$P$15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'[7]Risk-Free Rate'!$M$15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'[7]Risk-Free Rate'!$J$15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'[7]Risk-Free Rate'!$G$15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'[7]Risk-Free Rate'!$D$15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'[7]Risk-Free Rate'!$A$15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[6]Sheet2!#REF!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LPR1020040129204514642" hidden="1">#REF!</definedName>
    <definedName name="BLPR1020040129204514642_1_5" hidden="1">#REF!</definedName>
    <definedName name="BLPR1020040129204514642_2_5" hidden="1">#REF!</definedName>
    <definedName name="BLPR1020040129204514642_3_5" hidden="1">#REF!</definedName>
    <definedName name="BLPR1020040129204514642_4_5" hidden="1">#REF!</definedName>
    <definedName name="BLPR1020040129204514642_5_5" hidden="1">#REF!</definedName>
    <definedName name="BLPR1120040129204514642" hidden="1">#REF!</definedName>
    <definedName name="BLPR1120040129204514642_1_5" hidden="1">#REF!</definedName>
    <definedName name="BLPR1120040129204514642_2_5" hidden="1">#REF!</definedName>
    <definedName name="BLPR1120040129204514642_3_5" hidden="1">#REF!</definedName>
    <definedName name="BLPR1120040129204514642_4_5" hidden="1">#REF!</definedName>
    <definedName name="BLPR1120040129204514642_5_5" hidden="1">#REF!</definedName>
    <definedName name="BLPR120040129203645421" hidden="1">#REF!</definedName>
    <definedName name="BLPR120040129203645421_1_4" hidden="1">#REF!</definedName>
    <definedName name="BLPR120040129203645421_2_4" hidden="1">#REF!</definedName>
    <definedName name="BLPR120040129203645421_3_4" hidden="1">#REF!</definedName>
    <definedName name="BLPR120040129203645421_4_4" hidden="1">#REF!</definedName>
    <definedName name="BLPR1220040129204514642" hidden="1">#REF!</definedName>
    <definedName name="BLPR1220040129204514642_1_5" hidden="1">#REF!</definedName>
    <definedName name="BLPR1220040129204514642_2_5" hidden="1">#REF!</definedName>
    <definedName name="BLPR1220040129204514642_3_5" hidden="1">#REF!</definedName>
    <definedName name="BLPR1220040129204514642_4_5" hidden="1">#REF!</definedName>
    <definedName name="BLPR1220040129204514642_5_5" hidden="1">#REF!</definedName>
    <definedName name="BLPR1320040129204514642" hidden="1">#REF!</definedName>
    <definedName name="BLPR1320040129204514642_1_5" hidden="1">#REF!</definedName>
    <definedName name="BLPR1320040129204514642_2_5" hidden="1">#REF!</definedName>
    <definedName name="BLPR1320040129204514642_3_5" hidden="1">#REF!</definedName>
    <definedName name="BLPR1320040129204514642_4_5" hidden="1">#REF!</definedName>
    <definedName name="BLPR1320040129204514642_5_5" hidden="1">#REF!</definedName>
    <definedName name="BLPR1420040129204514642" hidden="1">#REF!</definedName>
    <definedName name="BLPR1420040129204514642_1_5" hidden="1">#REF!</definedName>
    <definedName name="BLPR1420040129204514642_2_5" hidden="1">#REF!</definedName>
    <definedName name="BLPR1420040129204514642_3_5" hidden="1">#REF!</definedName>
    <definedName name="BLPR1420040129204514642_4_5" hidden="1">#REF!</definedName>
    <definedName name="BLPR1420040129204514642_5_5" hidden="1">#REF!</definedName>
    <definedName name="BLPR1520040129204514652" hidden="1">#REF!</definedName>
    <definedName name="BLPR1520040129204514652_1_5" hidden="1">#REF!</definedName>
    <definedName name="BLPR1520040129204514652_2_5" hidden="1">#REF!</definedName>
    <definedName name="BLPR1520040129204514652_3_5" hidden="1">#REF!</definedName>
    <definedName name="BLPR1520040129204514652_4_5" hidden="1">#REF!</definedName>
    <definedName name="BLPR1520040129204514652_5_5" hidden="1">#REF!</definedName>
    <definedName name="BLPR1620040129204514652" hidden="1">#REF!</definedName>
    <definedName name="BLPR1620040129204514652_1_5" hidden="1">#REF!</definedName>
    <definedName name="BLPR1620040129204514652_2_5" hidden="1">#REF!</definedName>
    <definedName name="BLPR1620040129204514652_3_5" hidden="1">#REF!</definedName>
    <definedName name="BLPR1620040129204514652_4_5" hidden="1">#REF!</definedName>
    <definedName name="BLPR1620040129204514652_5_5" hidden="1">#REF!</definedName>
    <definedName name="BLPR1720040129204514652" hidden="1">#REF!</definedName>
    <definedName name="BLPR1720040129204514652_1_5" hidden="1">#REF!</definedName>
    <definedName name="BLPR1720040129204514652_2_5" hidden="1">#REF!</definedName>
    <definedName name="BLPR1720040129204514652_3_5" hidden="1">#REF!</definedName>
    <definedName name="BLPR1720040129204514652_4_5" hidden="1">#REF!</definedName>
    <definedName name="BLPR1720040129204514652_5_5" hidden="1">#REF!</definedName>
    <definedName name="BLPR1820040129204514652" hidden="1">#REF!</definedName>
    <definedName name="BLPR1820040129204514652_1_5" hidden="1">#REF!</definedName>
    <definedName name="BLPR1820040129204514652_2_5" hidden="1">#REF!</definedName>
    <definedName name="BLPR1820040129204514652_3_5" hidden="1">#REF!</definedName>
    <definedName name="BLPR1820040129204514652_4_5" hidden="1">#REF!</definedName>
    <definedName name="BLPR1820040129204514652_5_5" hidden="1">#REF!</definedName>
    <definedName name="BLPR1920040129204514652" hidden="1">#REF!</definedName>
    <definedName name="BLPR1920040129204514652_1_5" hidden="1">#REF!</definedName>
    <definedName name="BLPR1920040129204514652_2_5" hidden="1">#REF!</definedName>
    <definedName name="BLPR1920040129204514652_3_5" hidden="1">#REF!</definedName>
    <definedName name="BLPR1920040129204514652_4_5" hidden="1">#REF!</definedName>
    <definedName name="BLPR1920040129204514652_5_5" hidden="1">#REF!</definedName>
    <definedName name="BLPR2020040129204514652" hidden="1">#REF!</definedName>
    <definedName name="BLPR2020040129204514652_1_5" hidden="1">#REF!</definedName>
    <definedName name="BLPR2020040129204514652_2_5" hidden="1">#REF!</definedName>
    <definedName name="BLPR2020040129204514652_3_5" hidden="1">#REF!</definedName>
    <definedName name="BLPR2020040129204514652_4_5" hidden="1">#REF!</definedName>
    <definedName name="BLPR2020040129204514652_5_5" hidden="1">#REF!</definedName>
    <definedName name="BLPR2120040129204514652" hidden="1">#REF!</definedName>
    <definedName name="BLPR2120040129204514652_1_5" hidden="1">#REF!</definedName>
    <definedName name="BLPR2120040129204514652_2_5" hidden="1">#REF!</definedName>
    <definedName name="BLPR2120040129204514652_3_5" hidden="1">#REF!</definedName>
    <definedName name="BLPR2120040129204514652_4_5" hidden="1">#REF!</definedName>
    <definedName name="BLPR2120040129204514652_5_5" hidden="1">#REF!</definedName>
    <definedName name="BLPR220040129203645421" hidden="1">#REF!</definedName>
    <definedName name="BLPR220040129203645421_1_4" hidden="1">#REF!</definedName>
    <definedName name="BLPR220040129203645421_2_4" hidden="1">#REF!</definedName>
    <definedName name="BLPR220040129203645421_3_4" hidden="1">#REF!</definedName>
    <definedName name="BLPR220040129203645421_4_4" hidden="1">#REF!</definedName>
    <definedName name="BLPR2220040129204514652" hidden="1">#REF!</definedName>
    <definedName name="BLPR2220040129204514652_1_5" hidden="1">#REF!</definedName>
    <definedName name="BLPR2220040129204514652_2_5" hidden="1">#REF!</definedName>
    <definedName name="BLPR2220040129204514652_3_5" hidden="1">#REF!</definedName>
    <definedName name="BLPR2220040129204514652_4_5" hidden="1">#REF!</definedName>
    <definedName name="BLPR2220040129204514652_5_5" hidden="1">#REF!</definedName>
    <definedName name="BLPR2320040129204514662" hidden="1">#REF!</definedName>
    <definedName name="BLPR2320040129204514662_1_5" hidden="1">#REF!</definedName>
    <definedName name="BLPR2320040129204514662_2_5" hidden="1">#REF!</definedName>
    <definedName name="BLPR2320040129204514662_3_5" hidden="1">#REF!</definedName>
    <definedName name="BLPR2320040129204514662_4_5" hidden="1">#REF!</definedName>
    <definedName name="BLPR2320040129204514662_5_5" hidden="1">#REF!</definedName>
    <definedName name="BLPR2420040129204514662" hidden="1">#REF!</definedName>
    <definedName name="BLPR2420040129204514662_1_5" hidden="1">#REF!</definedName>
    <definedName name="BLPR2420040129204514662_2_5" hidden="1">#REF!</definedName>
    <definedName name="BLPR2420040129204514662_3_5" hidden="1">#REF!</definedName>
    <definedName name="BLPR2420040129204514662_4_5" hidden="1">#REF!</definedName>
    <definedName name="BLPR2420040129204514662_5_5" hidden="1">#REF!</definedName>
    <definedName name="BLPR2520040129204514662" hidden="1">#REF!</definedName>
    <definedName name="BLPR2520040129204514662_1_5" hidden="1">#REF!</definedName>
    <definedName name="BLPR2520040129204514662_2_5" hidden="1">#REF!</definedName>
    <definedName name="BLPR2520040129204514662_3_5" hidden="1">#REF!</definedName>
    <definedName name="BLPR2520040129204514662_4_5" hidden="1">#REF!</definedName>
    <definedName name="BLPR2520040129204514662_5_5" hidden="1">#REF!</definedName>
    <definedName name="BLPR2620040129204514662" hidden="1">#REF!</definedName>
    <definedName name="BLPR2620040129204514662_1_5" hidden="1">#REF!</definedName>
    <definedName name="BLPR2620040129204514662_2_5" hidden="1">#REF!</definedName>
    <definedName name="BLPR2620040129204514662_3_5" hidden="1">#REF!</definedName>
    <definedName name="BLPR2620040129204514662_4_5" hidden="1">#REF!</definedName>
    <definedName name="BLPR2620040129204514662_5_5" hidden="1">#REF!</definedName>
    <definedName name="BLPR2720040129204514662" hidden="1">#REF!</definedName>
    <definedName name="BLPR2720040129204514662_1_5" hidden="1">#REF!</definedName>
    <definedName name="BLPR2720040129204514662_2_5" hidden="1">#REF!</definedName>
    <definedName name="BLPR2720040129204514662_3_5" hidden="1">#REF!</definedName>
    <definedName name="BLPR2720040129204514662_4_5" hidden="1">#REF!</definedName>
    <definedName name="BLPR2720040129204514662_5_5" hidden="1">#REF!</definedName>
    <definedName name="BLPR2820040129204514662" hidden="1">#REF!</definedName>
    <definedName name="BLPR2820040129204514662_1_5" hidden="1">#REF!</definedName>
    <definedName name="BLPR2820040129204514662_2_5" hidden="1">#REF!</definedName>
    <definedName name="BLPR2820040129204514662_3_5" hidden="1">#REF!</definedName>
    <definedName name="BLPR2820040129204514662_4_5" hidden="1">#REF!</definedName>
    <definedName name="BLPR2820040129204514662_5_5" hidden="1">#REF!</definedName>
    <definedName name="BLPR2920040129204514662" hidden="1">#REF!</definedName>
    <definedName name="BLPR2920040129204514662_1_5" hidden="1">#REF!</definedName>
    <definedName name="BLPR2920040129204514662_2_5" hidden="1">#REF!</definedName>
    <definedName name="BLPR2920040129204514662_3_5" hidden="1">#REF!</definedName>
    <definedName name="BLPR2920040129204514662_4_5" hidden="1">#REF!</definedName>
    <definedName name="BLPR2920040129204514662_5_5" hidden="1">#REF!</definedName>
    <definedName name="BLPR3020040129204514672" hidden="1">#REF!</definedName>
    <definedName name="BLPR3020040129204514672_1_5" hidden="1">#REF!</definedName>
    <definedName name="BLPR3020040129204514672_2_5" hidden="1">#REF!</definedName>
    <definedName name="BLPR3020040129204514672_3_5" hidden="1">#REF!</definedName>
    <definedName name="BLPR3020040129204514672_4_5" hidden="1">#REF!</definedName>
    <definedName name="BLPR3020040129204514672_5_5" hidden="1">#REF!</definedName>
    <definedName name="BLPR3120040129204514692" hidden="1">#REF!</definedName>
    <definedName name="BLPR3120040129204514692_1_1" hidden="1">#REF!</definedName>
    <definedName name="BLPR320040129203645431" hidden="1">#REF!</definedName>
    <definedName name="BLPR320040129203645431_1_4" hidden="1">#REF!</definedName>
    <definedName name="BLPR320040129203645431_2_4" hidden="1">#REF!</definedName>
    <definedName name="BLPR320040129203645431_3_4" hidden="1">#REF!</definedName>
    <definedName name="BLPR320040129203645431_4_4" hidden="1">#REF!</definedName>
    <definedName name="BLPR3220040129204514692" hidden="1">#REF!</definedName>
    <definedName name="BLPR3220040129204514692_1_1" hidden="1">#REF!</definedName>
    <definedName name="BLPR3320040129204514702" hidden="1">#REF!</definedName>
    <definedName name="BLPR3320040129204514702_1_1" hidden="1">#REF!</definedName>
    <definedName name="BLPR3420040129204514702" hidden="1">#REF!</definedName>
    <definedName name="BLPR3420040129204514702_1_1" hidden="1">#REF!</definedName>
    <definedName name="BLPR3520040129204514702" hidden="1">#REF!</definedName>
    <definedName name="BLPR3520040129204514702_1_1" hidden="1">#REF!</definedName>
    <definedName name="BLPR420040129203645431" hidden="1">#REF!</definedName>
    <definedName name="BLPR420040129203645431_1_4" hidden="1">#REF!</definedName>
    <definedName name="BLPR420040129203645431_2_4" hidden="1">#REF!</definedName>
    <definedName name="BLPR420040129203645431_3_4" hidden="1">#REF!</definedName>
    <definedName name="BLPR420040129203645431_4_4" hidden="1">#REF!</definedName>
    <definedName name="BLPR520040129203645441" hidden="1">#REF!</definedName>
    <definedName name="BLPR520040129203645441_1_4" hidden="1">#REF!</definedName>
    <definedName name="BLPR520040129203645441_2_4" hidden="1">#REF!</definedName>
    <definedName name="BLPR520040129203645441_3_4" hidden="1">#REF!</definedName>
    <definedName name="BLPR520040129203645441_4_4" hidden="1">#REF!</definedName>
    <definedName name="BLPR620040129204149993" hidden="1">#REF!</definedName>
    <definedName name="BLPR620040129204149993_1_5" hidden="1">#REF!</definedName>
    <definedName name="BLPR620040129204149993_2_5" hidden="1">#REF!</definedName>
    <definedName name="BLPR620040129204149993_3_5" hidden="1">#REF!</definedName>
    <definedName name="BLPR620040129204149993_4_5" hidden="1">#REF!</definedName>
    <definedName name="BLPR620040129204149993_5_5" hidden="1">#REF!</definedName>
    <definedName name="BLPR720040129204514631" hidden="1">#REF!</definedName>
    <definedName name="BLPR720040129204514631_1_5" hidden="1">#REF!</definedName>
    <definedName name="BLPR720040129204514631_2_5" hidden="1">#REF!</definedName>
    <definedName name="BLPR720040129204514631_3_5" hidden="1">#REF!</definedName>
    <definedName name="BLPR720040129204514631_4_5" hidden="1">#REF!</definedName>
    <definedName name="BLPR720040129204514631_5_5" hidden="1">#REF!</definedName>
    <definedName name="BLPR820040129204514642" hidden="1">#REF!</definedName>
    <definedName name="BLPR820040129204514642_1_5" hidden="1">#REF!</definedName>
    <definedName name="BLPR820040129204514642_2_5" hidden="1">#REF!</definedName>
    <definedName name="BLPR820040129204514642_3_5" hidden="1">#REF!</definedName>
    <definedName name="BLPR820040129204514642_4_5" hidden="1">#REF!</definedName>
    <definedName name="BLPR820040129204514642_5_5" hidden="1">#REF!</definedName>
    <definedName name="BLPR920040129204514642" hidden="1">#REF!</definedName>
    <definedName name="BLPR920040129204514642_1_5" hidden="1">#REF!</definedName>
    <definedName name="BLPR920040129204514642_2_5" hidden="1">#REF!</definedName>
    <definedName name="BLPR920040129204514642_3_5" hidden="1">#REF!</definedName>
    <definedName name="BLPR920040129204514642_4_5" hidden="1">#REF!</definedName>
    <definedName name="BLPR920040129204514642_5_5" hidden="1">#REF!</definedName>
    <definedName name="Cwvu.CapersView." hidden="1">[5]Sheet1!#REF!</definedName>
    <definedName name="Cwvu.Japan_Capers_Ed_Pub." hidden="1">[5]Sheet1!#REF!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istribution" hidden="1">#REF!</definedName>
    <definedName name="EV__LASTREFTIME__" hidden="1">41745.676712963</definedName>
    <definedName name="ExtraProfiles" hidden="1">#REF!</definedName>
    <definedName name="f" hidden="1">{"'PRODUCTIONCOST SHEET'!$B$3:$G$48"}</definedName>
    <definedName name="ff" hidden="1">{#N/A,#N/A,FALSE,"PRJCTED MNTHLY QTY's"}</definedName>
    <definedName name="fffff" hidden="1">{#N/A,#N/A,FALSE,"PRJCTED QTRLY QTY's"}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jk" hidden="1">{#N/A,#N/A,FALSE,"DI 2 YEAR MASTER SCHEDULE"}</definedName>
    <definedName name="gwge" hidden="1">#REF!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PathFileMac" hidden="1">"Macintosh HD:HomePageStuff:New_Home_Page:datafile:ctryprem.html"</definedName>
    <definedName name="HTML_Title" hidden="1">"2D ANIMATION PRODUCTION TABLE"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"06/22/2018 13:52:39"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39239.5181712963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ShowHideColumns" hidden="1">"iQShowAll"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khkjk" hidden="1">{"staff",#N/A,FALSE,"Current Month"}</definedName>
    <definedName name="l" hidden="1">{#N/A,#N/A,FALSE,"DI 2 YEAR MASTER SCHEDULE"}</definedName>
    <definedName name="ListOffset" hidden="1">1</definedName>
    <definedName name="lkl" hidden="1">{#N/A,#N/A,FALSE,"DI 2 YEAR MASTER SCHEDULE"}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hidden="1">{#N/A,#N/A,FALSE,"PRJCTED QTRLY $'s"}</definedName>
    <definedName name="odd" hidden="1">{"staff",#N/A,FALSE,"Current Month"}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Pal_Workbook_GUID" hidden="1">"LJ9YVKRJVQ1A1KNUG7XIT5A9"</definedName>
    <definedName name="Pop" hidden="1">[8]Population!#REF!</definedName>
    <definedName name="Population" hidden="1">#REF!</definedName>
    <definedName name="Profiles" hidden="1">#REF!</definedName>
    <definedName name="Projections" hidden="1">#REF!</definedName>
    <definedName name="qs" hidden="1">{#N/A,#N/A,FALSE,"PRJCTED MNTHLY QTY's"}</definedName>
    <definedName name="Results" hidden="1">[9]UK99!$A$1:$A$1</definedName>
    <definedName name="rff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hidden="1">#REF!</definedName>
    <definedName name="Rwvu.Japan_Capers_Ed_Pub.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wvu.CapersView." hidden="1">[5]Sheet1!#REF!</definedName>
    <definedName name="Swvu.Japan_Capers_Ed_Pub.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u" hidden="1">{#VALUE!,#N/A,FALSE,0}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" hidden="1">{"Japan_Capers_Ed_Pub",#N/A,FALSE,"DI 2 YEAR MASTER SCHEDULE"}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ESTADOS._.FINANCIEROS." hidden="1">{#N/A,#N/A,FALSE,"ACTIVO - hoja 1";#N/A,#N/A,FALSE,"ACTIVO - hoja 2";#N/A,#N/A,FALSE,"PASIVO - hoja 1";#N/A,#N/A,FALSE,"PASIVO - hoja 2";#N/A,#N/A,FALSE,"GASTOS - hoja 1 ";#N/A,#N/A,FALSE,"GASTOS - hoja 2";#N/A,#N/A,FALSE,"INGRESOS - hoja 1 ";#N/A,#N/A,FALSE,"INGRESOS - hoja 2"}</definedName>
    <definedName name="wrn.Japan_Capers_Ed._.Pub." hidden="1">{"Japan_Capers_Ed_Pub",#N/A,FALSE,"DI 2 YEAR MASTER SCHEDULE"}</definedName>
    <definedName name="wrn.Mat." hidden="1">{"staff",#N/A,FALSE,"Current Month"}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{#N/A,#N/A,FALSE,"DI 2 YEAR MASTER SCHEDULE"}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hidden="1">{#N/A,#N/A,FALSE,"DI 2 YEAR MASTER SCHEDULE"}</definedName>
    <definedName name="Z_9A428CE1_B4D9_11D0_A8AA_0000C071AEE7_.wvu.Cols" hidden="1">[5]Sheet1!$A$1:$Q$65536,[5]Sheet1!$Y$1:$Z$65536</definedName>
    <definedName name="Z_9A428CE1_B4D9_11D0_A8AA_0000C071AEE7_.wvu.PrintArea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6" i="2" l="1"/>
  <c r="K68" i="1"/>
  <c r="I12" i="1"/>
  <c r="I621" i="2" l="1"/>
  <c r="I585" i="2"/>
  <c r="I657" i="2" l="1"/>
  <c r="I549" i="2"/>
  <c r="I513" i="2"/>
  <c r="I477" i="2"/>
  <c r="S255" i="2"/>
  <c r="T255" i="2"/>
  <c r="U255" i="2"/>
  <c r="V255" i="2"/>
  <c r="R255" i="2"/>
  <c r="W254" i="2"/>
  <c r="W255" i="2" l="1"/>
  <c r="I48" i="2" l="1"/>
  <c r="I47" i="2"/>
  <c r="I46" i="2"/>
  <c r="I45" i="2"/>
  <c r="I42" i="2"/>
  <c r="I41" i="2"/>
  <c r="I40" i="2"/>
  <c r="I39" i="2"/>
  <c r="I36" i="2"/>
  <c r="I35" i="2"/>
  <c r="P22" i="2"/>
  <c r="P19" i="2"/>
  <c r="P30" i="2"/>
  <c r="P27" i="2"/>
  <c r="I10" i="1"/>
  <c r="I20" i="1" l="1"/>
  <c r="AJ55" i="2" l="1"/>
  <c r="AF56" i="2"/>
  <c r="AI55" i="2"/>
  <c r="AG56" i="2"/>
  <c r="AF55" i="2"/>
  <c r="AI56" i="2"/>
  <c r="AG55" i="2"/>
  <c r="AJ56" i="2"/>
  <c r="AH55" i="2"/>
  <c r="AH56" i="2"/>
  <c r="R735" i="2"/>
  <c r="I90" i="1"/>
  <c r="I89" i="1"/>
  <c r="I88" i="1"/>
  <c r="I87" i="1"/>
  <c r="I84" i="1"/>
  <c r="I83" i="1"/>
  <c r="L94" i="1" l="1"/>
  <c r="L104" i="1" s="1"/>
  <c r="AG94" i="1"/>
  <c r="AG104" i="1" s="1"/>
  <c r="AF94" i="1"/>
  <c r="AF104" i="1" s="1"/>
  <c r="AB94" i="1"/>
  <c r="AB104" i="1" s="1"/>
  <c r="AH94" i="1"/>
  <c r="AH104" i="1" s="1"/>
  <c r="AC94" i="1"/>
  <c r="AC104" i="1" s="1"/>
  <c r="AN94" i="1"/>
  <c r="AN104" i="1" s="1"/>
  <c r="AM94" i="1"/>
  <c r="AM104" i="1" s="1"/>
  <c r="AI94" i="1"/>
  <c r="AI104" i="1" s="1"/>
  <c r="AA94" i="1"/>
  <c r="AA104" i="1" s="1"/>
  <c r="AO94" i="1"/>
  <c r="AO104" i="1" s="1"/>
  <c r="AJ94" i="1"/>
  <c r="AJ104" i="1" s="1"/>
  <c r="AQ94" i="1"/>
  <c r="AQ104" i="1" s="1"/>
  <c r="Z94" i="1"/>
  <c r="Z104" i="1" s="1"/>
  <c r="AP94" i="1"/>
  <c r="AP104" i="1" s="1"/>
  <c r="S94" i="1"/>
  <c r="S104" i="1" s="1"/>
  <c r="R94" i="1"/>
  <c r="R104" i="1" s="1"/>
  <c r="T94" i="1"/>
  <c r="T104" i="1" s="1"/>
  <c r="Y94" i="1"/>
  <c r="Y104" i="1" s="1"/>
  <c r="U94" i="1"/>
  <c r="U104" i="1" s="1"/>
  <c r="V94" i="1"/>
  <c r="V104" i="1" s="1"/>
  <c r="L95" i="1"/>
  <c r="L107" i="1" s="1"/>
  <c r="AP95" i="1"/>
  <c r="AP107" i="1" s="1"/>
  <c r="AQ95" i="1"/>
  <c r="AQ107" i="1" s="1"/>
  <c r="AM95" i="1"/>
  <c r="AM107" i="1" s="1"/>
  <c r="Z95" i="1"/>
  <c r="Z107" i="1" s="1"/>
  <c r="AO95" i="1"/>
  <c r="AO107" i="1" s="1"/>
  <c r="AA95" i="1"/>
  <c r="AA107" i="1" s="1"/>
  <c r="AC95" i="1"/>
  <c r="AC107" i="1" s="1"/>
  <c r="AN95" i="1"/>
  <c r="AN107" i="1" s="1"/>
  <c r="AF95" i="1"/>
  <c r="AF107" i="1" s="1"/>
  <c r="AG95" i="1"/>
  <c r="AG107" i="1" s="1"/>
  <c r="AB95" i="1"/>
  <c r="AB107" i="1" s="1"/>
  <c r="AH95" i="1"/>
  <c r="AH107" i="1" s="1"/>
  <c r="AI95" i="1"/>
  <c r="AI107" i="1" s="1"/>
  <c r="AJ95" i="1"/>
  <c r="AJ107" i="1" s="1"/>
  <c r="U95" i="1"/>
  <c r="U107" i="1" s="1"/>
  <c r="V95" i="1"/>
  <c r="V107" i="1" s="1"/>
  <c r="S95" i="1"/>
  <c r="S107" i="1" s="1"/>
  <c r="R95" i="1"/>
  <c r="R107" i="1" s="1"/>
  <c r="Y95" i="1"/>
  <c r="Y107" i="1" s="1"/>
  <c r="T95" i="1"/>
  <c r="T107" i="1" s="1"/>
  <c r="L96" i="1"/>
  <c r="L108" i="1" s="1"/>
  <c r="AM96" i="1"/>
  <c r="AM108" i="1" s="1"/>
  <c r="AG96" i="1"/>
  <c r="AG108" i="1" s="1"/>
  <c r="AB96" i="1"/>
  <c r="AB108" i="1" s="1"/>
  <c r="AH96" i="1"/>
  <c r="AH108" i="1" s="1"/>
  <c r="AC96" i="1"/>
  <c r="AC108" i="1" s="1"/>
  <c r="AN96" i="1"/>
  <c r="AN108" i="1" s="1"/>
  <c r="AI96" i="1"/>
  <c r="AI108" i="1" s="1"/>
  <c r="AF96" i="1"/>
  <c r="AF108" i="1" s="1"/>
  <c r="AO96" i="1"/>
  <c r="AO108" i="1" s="1"/>
  <c r="AJ96" i="1"/>
  <c r="AJ108" i="1" s="1"/>
  <c r="AP96" i="1"/>
  <c r="AP108" i="1" s="1"/>
  <c r="AQ96" i="1"/>
  <c r="AQ108" i="1" s="1"/>
  <c r="Z96" i="1"/>
  <c r="Z108" i="1" s="1"/>
  <c r="AA96" i="1"/>
  <c r="AA108" i="1" s="1"/>
  <c r="R96" i="1"/>
  <c r="R108" i="1" s="1"/>
  <c r="S96" i="1"/>
  <c r="S108" i="1" s="1"/>
  <c r="V96" i="1"/>
  <c r="V108" i="1" s="1"/>
  <c r="Y96" i="1"/>
  <c r="Y108" i="1" s="1"/>
  <c r="T96" i="1"/>
  <c r="T108" i="1" s="1"/>
  <c r="U96" i="1"/>
  <c r="U108" i="1" s="1"/>
  <c r="N97" i="1"/>
  <c r="N109" i="1" s="1"/>
  <c r="AP97" i="1"/>
  <c r="AP109" i="1" s="1"/>
  <c r="AQ97" i="1"/>
  <c r="AQ109" i="1" s="1"/>
  <c r="Z97" i="1"/>
  <c r="Z109" i="1" s="1"/>
  <c r="AF97" i="1"/>
  <c r="AF109" i="1" s="1"/>
  <c r="AC97" i="1"/>
  <c r="AC109" i="1" s="1"/>
  <c r="AM97" i="1"/>
  <c r="AM109" i="1" s="1"/>
  <c r="AJ97" i="1"/>
  <c r="AJ109" i="1" s="1"/>
  <c r="AA97" i="1"/>
  <c r="AA109" i="1" s="1"/>
  <c r="AB97" i="1"/>
  <c r="AB109" i="1" s="1"/>
  <c r="AH97" i="1"/>
  <c r="AH109" i="1" s="1"/>
  <c r="AI97" i="1"/>
  <c r="AI109" i="1" s="1"/>
  <c r="AO97" i="1"/>
  <c r="AO109" i="1" s="1"/>
  <c r="AG97" i="1"/>
  <c r="AG109" i="1" s="1"/>
  <c r="AN97" i="1"/>
  <c r="AN109" i="1" s="1"/>
  <c r="U97" i="1"/>
  <c r="U109" i="1" s="1"/>
  <c r="V97" i="1"/>
  <c r="V109" i="1" s="1"/>
  <c r="T97" i="1"/>
  <c r="T109" i="1" s="1"/>
  <c r="Y97" i="1"/>
  <c r="Y109" i="1" s="1"/>
  <c r="S97" i="1"/>
  <c r="S109" i="1" s="1"/>
  <c r="R97" i="1"/>
  <c r="R109" i="1" s="1"/>
  <c r="K93" i="1"/>
  <c r="K103" i="1" s="1"/>
  <c r="AP93" i="1"/>
  <c r="AP103" i="1" s="1"/>
  <c r="AQ93" i="1"/>
  <c r="AQ103" i="1" s="1"/>
  <c r="AF93" i="1"/>
  <c r="AF103" i="1" s="1"/>
  <c r="Z93" i="1"/>
  <c r="Z103" i="1" s="1"/>
  <c r="AH93" i="1"/>
  <c r="AH103" i="1" s="1"/>
  <c r="AI93" i="1"/>
  <c r="AI103" i="1" s="1"/>
  <c r="AM93" i="1"/>
  <c r="AM103" i="1" s="1"/>
  <c r="AA93" i="1"/>
  <c r="AA103" i="1" s="1"/>
  <c r="AN93" i="1"/>
  <c r="AN103" i="1" s="1"/>
  <c r="AJ93" i="1"/>
  <c r="AJ103" i="1" s="1"/>
  <c r="AG93" i="1"/>
  <c r="AG103" i="1" s="1"/>
  <c r="AB93" i="1"/>
  <c r="AB103" i="1" s="1"/>
  <c r="AC93" i="1"/>
  <c r="AC103" i="1" s="1"/>
  <c r="AO93" i="1"/>
  <c r="AO103" i="1" s="1"/>
  <c r="U93" i="1"/>
  <c r="U103" i="1" s="1"/>
  <c r="Y93" i="1"/>
  <c r="Y103" i="1" s="1"/>
  <c r="T93" i="1"/>
  <c r="T103" i="1" s="1"/>
  <c r="V93" i="1"/>
  <c r="V103" i="1" s="1"/>
  <c r="R93" i="1"/>
  <c r="R103" i="1" s="1"/>
  <c r="S93" i="1"/>
  <c r="S103" i="1" s="1"/>
  <c r="M98" i="1"/>
  <c r="M110" i="1" s="1"/>
  <c r="AG98" i="1"/>
  <c r="AG110" i="1" s="1"/>
  <c r="AB98" i="1"/>
  <c r="AB110" i="1" s="1"/>
  <c r="AH98" i="1"/>
  <c r="AH110" i="1" s="1"/>
  <c r="AC98" i="1"/>
  <c r="AC110" i="1" s="1"/>
  <c r="AN98" i="1"/>
  <c r="AN110" i="1" s="1"/>
  <c r="AI98" i="1"/>
  <c r="AI110" i="1" s="1"/>
  <c r="AO98" i="1"/>
  <c r="AO110" i="1" s="1"/>
  <c r="AJ98" i="1"/>
  <c r="AJ110" i="1" s="1"/>
  <c r="AQ98" i="1"/>
  <c r="AQ110" i="1" s="1"/>
  <c r="AM98" i="1"/>
  <c r="AM110" i="1" s="1"/>
  <c r="Z98" i="1"/>
  <c r="Z110" i="1" s="1"/>
  <c r="AA98" i="1"/>
  <c r="AA110" i="1" s="1"/>
  <c r="AP98" i="1"/>
  <c r="AP110" i="1" s="1"/>
  <c r="AF98" i="1"/>
  <c r="AF110" i="1" s="1"/>
  <c r="Y98" i="1"/>
  <c r="Y110" i="1" s="1"/>
  <c r="S98" i="1"/>
  <c r="S110" i="1" s="1"/>
  <c r="T98" i="1"/>
  <c r="T110" i="1" s="1"/>
  <c r="U98" i="1"/>
  <c r="U110" i="1" s="1"/>
  <c r="V98" i="1"/>
  <c r="V110" i="1" s="1"/>
  <c r="R98" i="1"/>
  <c r="R110" i="1" s="1"/>
  <c r="K98" i="1"/>
  <c r="L98" i="1"/>
  <c r="M93" i="1"/>
  <c r="L93" i="1"/>
  <c r="M95" i="1"/>
  <c r="K96" i="1"/>
  <c r="O97" i="1"/>
  <c r="N93" i="1"/>
  <c r="M97" i="1"/>
  <c r="O96" i="1"/>
  <c r="L97" i="1"/>
  <c r="K95" i="1"/>
  <c r="M96" i="1"/>
  <c r="O98" i="1"/>
  <c r="N96" i="1"/>
  <c r="O95" i="1"/>
  <c r="N98" i="1"/>
  <c r="N94" i="1"/>
  <c r="N95" i="1"/>
  <c r="K97" i="1"/>
  <c r="O93" i="1"/>
  <c r="K94" i="1"/>
  <c r="O94" i="1"/>
  <c r="M94" i="1"/>
  <c r="V474" i="2"/>
  <c r="R474" i="2"/>
  <c r="K107" i="1" l="1"/>
  <c r="M109" i="1"/>
  <c r="L109" i="1"/>
  <c r="N104" i="1"/>
  <c r="N103" i="1"/>
  <c r="L103" i="1"/>
  <c r="O108" i="1"/>
  <c r="N110" i="1"/>
  <c r="M104" i="1"/>
  <c r="O104" i="1"/>
  <c r="N108" i="1"/>
  <c r="O109" i="1"/>
  <c r="K109" i="1"/>
  <c r="N107" i="1"/>
  <c r="L110" i="1"/>
  <c r="K110" i="1"/>
  <c r="O107" i="1"/>
  <c r="K104" i="1"/>
  <c r="O110" i="1"/>
  <c r="K108" i="1"/>
  <c r="M103" i="1"/>
  <c r="O103" i="1"/>
  <c r="M108" i="1"/>
  <c r="M107" i="1"/>
  <c r="R625" i="2"/>
  <c r="R636" i="2" s="1"/>
  <c r="S554" i="2"/>
  <c r="T481" i="2"/>
  <c r="AR55" i="1"/>
  <c r="AM54" i="1"/>
  <c r="P54" i="1" l="1"/>
  <c r="W54" i="1"/>
  <c r="V482" i="2"/>
  <c r="S481" i="2"/>
  <c r="R554" i="2"/>
  <c r="T626" i="2"/>
  <c r="T637" i="2" s="1"/>
  <c r="U482" i="2"/>
  <c r="R481" i="2"/>
  <c r="V553" i="2"/>
  <c r="S626" i="2"/>
  <c r="S637" i="2" s="1"/>
  <c r="T482" i="2"/>
  <c r="U553" i="2"/>
  <c r="R626" i="2"/>
  <c r="R637" i="2" s="1"/>
  <c r="S482" i="2"/>
  <c r="T553" i="2"/>
  <c r="V625" i="2"/>
  <c r="V636" i="2" s="1"/>
  <c r="R482" i="2"/>
  <c r="V554" i="2"/>
  <c r="S553" i="2"/>
  <c r="U625" i="2"/>
  <c r="U636" i="2" s="1"/>
  <c r="V481" i="2"/>
  <c r="U554" i="2"/>
  <c r="R553" i="2"/>
  <c r="T625" i="2"/>
  <c r="T636" i="2" s="1"/>
  <c r="U481" i="2"/>
  <c r="T554" i="2"/>
  <c r="V626" i="2"/>
  <c r="V637" i="2" s="1"/>
  <c r="S625" i="2"/>
  <c r="S636" i="2" s="1"/>
  <c r="U626" i="2"/>
  <c r="U637" i="2" s="1"/>
  <c r="P119" i="2" l="1"/>
  <c r="P121" i="2"/>
  <c r="P120" i="2"/>
  <c r="P118" i="2"/>
  <c r="K128" i="2"/>
  <c r="L128" i="2"/>
  <c r="M128" i="2"/>
  <c r="N128" i="2"/>
  <c r="O128" i="2"/>
  <c r="R654" i="2"/>
  <c r="S654" i="2"/>
  <c r="T654" i="2"/>
  <c r="U654" i="2"/>
  <c r="V654" i="2"/>
  <c r="R618" i="2"/>
  <c r="S618" i="2"/>
  <c r="T618" i="2"/>
  <c r="U618" i="2"/>
  <c r="V618" i="2"/>
  <c r="S582" i="2"/>
  <c r="T582" i="2"/>
  <c r="U582" i="2"/>
  <c r="V582" i="2"/>
  <c r="R546" i="2"/>
  <c r="S546" i="2"/>
  <c r="T546" i="2"/>
  <c r="U546" i="2"/>
  <c r="V546" i="2"/>
  <c r="T661" i="2" l="1"/>
  <c r="U661" i="2"/>
  <c r="V661" i="2"/>
  <c r="R662" i="2"/>
  <c r="R673" i="2" s="1"/>
  <c r="S662" i="2"/>
  <c r="S673" i="2" s="1"/>
  <c r="T662" i="2"/>
  <c r="T673" i="2" s="1"/>
  <c r="R661" i="2"/>
  <c r="R672" i="2" s="1"/>
  <c r="U662" i="2"/>
  <c r="U673" i="2" s="1"/>
  <c r="S661" i="2"/>
  <c r="S672" i="2" s="1"/>
  <c r="V662" i="2"/>
  <c r="V673" i="2" s="1"/>
  <c r="V627" i="2"/>
  <c r="R582" i="2"/>
  <c r="R638" i="2"/>
  <c r="R627" i="2"/>
  <c r="S235" i="2"/>
  <c r="S177" i="2"/>
  <c r="S206" i="2"/>
  <c r="T177" i="2"/>
  <c r="R674" i="2" l="1"/>
  <c r="R678" i="2" s="1"/>
  <c r="R685" i="2" s="1"/>
  <c r="S674" i="2"/>
  <c r="S678" i="2" s="1"/>
  <c r="S685" i="2" s="1"/>
  <c r="V638" i="2"/>
  <c r="V642" i="2" s="1"/>
  <c r="V649" i="2" s="1"/>
  <c r="V663" i="2"/>
  <c r="V672" i="2"/>
  <c r="V674" i="2" s="1"/>
  <c r="V678" i="2" s="1"/>
  <c r="V685" i="2" s="1"/>
  <c r="R663" i="2"/>
  <c r="R642" i="2"/>
  <c r="R649" i="2" s="1"/>
  <c r="T672" i="2"/>
  <c r="T674" i="2" s="1"/>
  <c r="T678" i="2" s="1"/>
  <c r="T685" i="2" s="1"/>
  <c r="T663" i="2"/>
  <c r="S663" i="2"/>
  <c r="U663" i="2"/>
  <c r="U672" i="2"/>
  <c r="U674" i="2" s="1"/>
  <c r="U627" i="2"/>
  <c r="U638" i="2"/>
  <c r="T627" i="2"/>
  <c r="T638" i="2"/>
  <c r="T642" i="2" s="1"/>
  <c r="T649" i="2" s="1"/>
  <c r="S627" i="2"/>
  <c r="S638" i="2"/>
  <c r="S642" i="2" s="1"/>
  <c r="S649" i="2" s="1"/>
  <c r="U177" i="2"/>
  <c r="T235" i="2"/>
  <c r="T206" i="2"/>
  <c r="U642" i="2" l="1"/>
  <c r="U649" i="2" s="1"/>
  <c r="U678" i="2"/>
  <c r="U685" i="2" s="1"/>
  <c r="V177" i="2"/>
  <c r="U235" i="2"/>
  <c r="V235" i="2"/>
  <c r="U206" i="2"/>
  <c r="V206" i="2"/>
  <c r="AC57" i="2" l="1"/>
  <c r="AA57" i="2"/>
  <c r="AB57" i="2"/>
  <c r="Z57" i="2" l="1"/>
  <c r="Y57" i="2"/>
  <c r="AD57" i="2" l="1"/>
  <c r="Z101" i="2"/>
  <c r="V735" i="2" l="1"/>
  <c r="U735" i="2"/>
  <c r="T735" i="2"/>
  <c r="S735" i="2"/>
  <c r="R736" i="2"/>
  <c r="S736" i="2"/>
  <c r="T736" i="2"/>
  <c r="U736" i="2"/>
  <c r="V736" i="2"/>
  <c r="R731" i="2"/>
  <c r="S731" i="2"/>
  <c r="T731" i="2"/>
  <c r="U731" i="2"/>
  <c r="V731" i="2"/>
  <c r="R732" i="2"/>
  <c r="S732" i="2"/>
  <c r="T732" i="2"/>
  <c r="U732" i="2"/>
  <c r="V732" i="2"/>
  <c r="E241" i="2" l="1"/>
  <c r="E226" i="2"/>
  <c r="E212" i="2"/>
  <c r="E197" i="2"/>
  <c r="E183" i="2"/>
  <c r="E168" i="2"/>
  <c r="E154" i="2"/>
  <c r="E139" i="2"/>
  <c r="V306" i="2"/>
  <c r="U306" i="2"/>
  <c r="T306" i="2"/>
  <c r="S306" i="2"/>
  <c r="R306" i="2"/>
  <c r="W303" i="2"/>
  <c r="W302" i="2"/>
  <c r="W301" i="2"/>
  <c r="W300" i="2"/>
  <c r="V295" i="2"/>
  <c r="U295" i="2"/>
  <c r="T295" i="2"/>
  <c r="S295" i="2"/>
  <c r="R295" i="2"/>
  <c r="W292" i="2"/>
  <c r="W289" i="2"/>
  <c r="W288" i="2"/>
  <c r="W287" i="2"/>
  <c r="W286" i="2"/>
  <c r="W283" i="2"/>
  <c r="W282" i="2"/>
  <c r="W295" i="2" l="1"/>
  <c r="W306" i="2"/>
  <c r="I717" i="2"/>
  <c r="I718" i="2"/>
  <c r="I709" i="2"/>
  <c r="I710" i="2"/>
  <c r="K306" i="2" l="1"/>
  <c r="L306" i="2"/>
  <c r="M306" i="2"/>
  <c r="N306" i="2"/>
  <c r="O306" i="2"/>
  <c r="K295" i="2"/>
  <c r="L295" i="2"/>
  <c r="M295" i="2"/>
  <c r="N295" i="2"/>
  <c r="O295" i="2"/>
  <c r="P303" i="2"/>
  <c r="P302" i="2"/>
  <c r="P301" i="2"/>
  <c r="P300" i="2"/>
  <c r="P282" i="2"/>
  <c r="P283" i="2"/>
  <c r="P286" i="2"/>
  <c r="P287" i="2"/>
  <c r="P288" i="2"/>
  <c r="P289" i="2"/>
  <c r="P292" i="2"/>
  <c r="R125" i="2"/>
  <c r="S125" i="2"/>
  <c r="T125" i="2"/>
  <c r="U125" i="2"/>
  <c r="V125" i="2"/>
  <c r="R126" i="2"/>
  <c r="S126" i="2"/>
  <c r="T126" i="2"/>
  <c r="U126" i="2"/>
  <c r="V126" i="2"/>
  <c r="R127" i="2"/>
  <c r="S127" i="2"/>
  <c r="T127" i="2"/>
  <c r="U127" i="2"/>
  <c r="V127" i="2"/>
  <c r="R128" i="2"/>
  <c r="S128" i="2"/>
  <c r="T128" i="2"/>
  <c r="U128" i="2"/>
  <c r="V128" i="2"/>
  <c r="K125" i="2"/>
  <c r="L125" i="2"/>
  <c r="M125" i="2"/>
  <c r="N125" i="2"/>
  <c r="O125" i="2"/>
  <c r="K126" i="2"/>
  <c r="L126" i="2"/>
  <c r="M126" i="2"/>
  <c r="N126" i="2"/>
  <c r="O126" i="2"/>
  <c r="K127" i="2"/>
  <c r="L127" i="2"/>
  <c r="M127" i="2"/>
  <c r="N127" i="2"/>
  <c r="O127" i="2"/>
  <c r="V122" i="2"/>
  <c r="U122" i="2"/>
  <c r="T122" i="2"/>
  <c r="S122" i="2"/>
  <c r="R122" i="2"/>
  <c r="O122" i="2"/>
  <c r="N122" i="2"/>
  <c r="M122" i="2"/>
  <c r="L122" i="2"/>
  <c r="K122" i="2"/>
  <c r="AJ121" i="2"/>
  <c r="AI121" i="2"/>
  <c r="AH121" i="2"/>
  <c r="AG121" i="2"/>
  <c r="AF121" i="2"/>
  <c r="W121" i="2"/>
  <c r="AJ120" i="2"/>
  <c r="AI120" i="2"/>
  <c r="AH120" i="2"/>
  <c r="AG120" i="2"/>
  <c r="AF120" i="2"/>
  <c r="W120" i="2"/>
  <c r="AJ119" i="2"/>
  <c r="AI119" i="2"/>
  <c r="AH119" i="2"/>
  <c r="AG119" i="2"/>
  <c r="AF119" i="2"/>
  <c r="W119" i="2"/>
  <c r="AJ118" i="2"/>
  <c r="AI118" i="2"/>
  <c r="AH118" i="2"/>
  <c r="AG118" i="2"/>
  <c r="AF118" i="2"/>
  <c r="W118" i="2"/>
  <c r="V115" i="2"/>
  <c r="U115" i="2"/>
  <c r="T115" i="2"/>
  <c r="S115" i="2"/>
  <c r="R115" i="2"/>
  <c r="O115" i="2"/>
  <c r="N115" i="2"/>
  <c r="M115" i="2"/>
  <c r="L115" i="2"/>
  <c r="K115" i="2"/>
  <c r="AJ114" i="2"/>
  <c r="AI114" i="2"/>
  <c r="AH114" i="2"/>
  <c r="AG114" i="2"/>
  <c r="AF114" i="2"/>
  <c r="W114" i="2"/>
  <c r="P114" i="2"/>
  <c r="AJ113" i="2"/>
  <c r="AI113" i="2"/>
  <c r="AH113" i="2"/>
  <c r="AG113" i="2"/>
  <c r="AF113" i="2"/>
  <c r="W113" i="2"/>
  <c r="P113" i="2"/>
  <c r="AJ112" i="2"/>
  <c r="AI112" i="2"/>
  <c r="AH112" i="2"/>
  <c r="AG112" i="2"/>
  <c r="AF112" i="2"/>
  <c r="W112" i="2"/>
  <c r="P112" i="2"/>
  <c r="AJ111" i="2"/>
  <c r="AI111" i="2"/>
  <c r="AH111" i="2"/>
  <c r="AG111" i="2"/>
  <c r="AF111" i="2"/>
  <c r="W111" i="2"/>
  <c r="P111" i="2"/>
  <c r="AO118" i="2" l="1"/>
  <c r="R728" i="2"/>
  <c r="T728" i="2"/>
  <c r="U728" i="2"/>
  <c r="S728" i="2"/>
  <c r="V728" i="2"/>
  <c r="P306" i="2"/>
  <c r="P295" i="2"/>
  <c r="P122" i="2"/>
  <c r="AL111" i="2"/>
  <c r="AO119" i="2"/>
  <c r="AO112" i="2"/>
  <c r="AN119" i="2"/>
  <c r="AN113" i="2"/>
  <c r="AO120" i="2"/>
  <c r="W122" i="2"/>
  <c r="AM111" i="2"/>
  <c r="AN118" i="2"/>
  <c r="AO121" i="2"/>
  <c r="AO114" i="2"/>
  <c r="AL121" i="2"/>
  <c r="AN111" i="2"/>
  <c r="P115" i="2"/>
  <c r="AL120" i="2"/>
  <c r="AM121" i="2"/>
  <c r="AL119" i="2"/>
  <c r="AM120" i="2"/>
  <c r="AN121" i="2"/>
  <c r="AM112" i="2"/>
  <c r="AO113" i="2"/>
  <c r="W115" i="2"/>
  <c r="AL118" i="2"/>
  <c r="AM119" i="2"/>
  <c r="AN120" i="2"/>
  <c r="AN112" i="2"/>
  <c r="AM118" i="2"/>
  <c r="AO111" i="2"/>
  <c r="AL114" i="2"/>
  <c r="AM114" i="2"/>
  <c r="AL113" i="2"/>
  <c r="AL112" i="2"/>
  <c r="AM113" i="2"/>
  <c r="AN114" i="2"/>
  <c r="W253" i="2" l="1"/>
  <c r="O317" i="2"/>
  <c r="O348" i="2" s="1"/>
  <c r="AH260" i="2"/>
  <c r="W128" i="2" l="1"/>
  <c r="P128" i="2"/>
  <c r="AF260" i="2"/>
  <c r="V742" i="2"/>
  <c r="U742" i="2"/>
  <c r="T742" i="2"/>
  <c r="S742" i="2"/>
  <c r="R742" i="2"/>
  <c r="V741" i="2"/>
  <c r="U741" i="2"/>
  <c r="T741" i="2"/>
  <c r="S741" i="2"/>
  <c r="R741" i="2"/>
  <c r="V565" i="2"/>
  <c r="U565" i="2"/>
  <c r="T565" i="2"/>
  <c r="S565" i="2"/>
  <c r="R565" i="2"/>
  <c r="V564" i="2"/>
  <c r="U564" i="2"/>
  <c r="T564" i="2"/>
  <c r="S564" i="2"/>
  <c r="V510" i="2"/>
  <c r="U510" i="2"/>
  <c r="T510" i="2"/>
  <c r="S510" i="2"/>
  <c r="R510" i="2"/>
  <c r="V493" i="2"/>
  <c r="U493" i="2"/>
  <c r="T493" i="2"/>
  <c r="S493" i="2"/>
  <c r="R493" i="2"/>
  <c r="V492" i="2"/>
  <c r="U492" i="2"/>
  <c r="T492" i="2"/>
  <c r="S492" i="2"/>
  <c r="U474" i="2"/>
  <c r="T474" i="2"/>
  <c r="S474" i="2"/>
  <c r="O334" i="2"/>
  <c r="O365" i="2" s="1"/>
  <c r="N334" i="2"/>
  <c r="N365" i="2" s="1"/>
  <c r="M334" i="2"/>
  <c r="M365" i="2" s="1"/>
  <c r="L334" i="2"/>
  <c r="L365" i="2" s="1"/>
  <c r="K334" i="2"/>
  <c r="K365" i="2" s="1"/>
  <c r="O333" i="2"/>
  <c r="O364" i="2" s="1"/>
  <c r="N333" i="2"/>
  <c r="N364" i="2" s="1"/>
  <c r="M333" i="2"/>
  <c r="M364" i="2" s="1"/>
  <c r="L333" i="2"/>
  <c r="L364" i="2" s="1"/>
  <c r="K333" i="2"/>
  <c r="K364" i="2" s="1"/>
  <c r="O332" i="2"/>
  <c r="O363" i="2" s="1"/>
  <c r="N332" i="2"/>
  <c r="N363" i="2" s="1"/>
  <c r="M332" i="2"/>
  <c r="M363" i="2" s="1"/>
  <c r="L332" i="2"/>
  <c r="L363" i="2" s="1"/>
  <c r="K332" i="2"/>
  <c r="K363" i="2" s="1"/>
  <c r="O331" i="2"/>
  <c r="O362" i="2" s="1"/>
  <c r="N331" i="2"/>
  <c r="N362" i="2" s="1"/>
  <c r="M331" i="2"/>
  <c r="M362" i="2" s="1"/>
  <c r="L331" i="2"/>
  <c r="L362" i="2" s="1"/>
  <c r="K331" i="2"/>
  <c r="K362" i="2" s="1"/>
  <c r="O320" i="2"/>
  <c r="O351" i="2" s="1"/>
  <c r="N320" i="2"/>
  <c r="N351" i="2" s="1"/>
  <c r="M320" i="2"/>
  <c r="M351" i="2" s="1"/>
  <c r="L320" i="2"/>
  <c r="L351" i="2" s="1"/>
  <c r="K320" i="2"/>
  <c r="K351" i="2" s="1"/>
  <c r="O319" i="2"/>
  <c r="O350" i="2" s="1"/>
  <c r="N319" i="2"/>
  <c r="N350" i="2" s="1"/>
  <c r="M319" i="2"/>
  <c r="M350" i="2" s="1"/>
  <c r="L319" i="2"/>
  <c r="L350" i="2" s="1"/>
  <c r="K319" i="2"/>
  <c r="K350" i="2" s="1"/>
  <c r="O318" i="2"/>
  <c r="O349" i="2" s="1"/>
  <c r="N318" i="2"/>
  <c r="N349" i="2" s="1"/>
  <c r="M318" i="2"/>
  <c r="M349" i="2" s="1"/>
  <c r="L318" i="2"/>
  <c r="L349" i="2" s="1"/>
  <c r="K318" i="2"/>
  <c r="K349" i="2" s="1"/>
  <c r="N317" i="2"/>
  <c r="N348" i="2" s="1"/>
  <c r="M317" i="2"/>
  <c r="M348" i="2" s="1"/>
  <c r="L317" i="2"/>
  <c r="L348" i="2" s="1"/>
  <c r="K317" i="2"/>
  <c r="K348" i="2" s="1"/>
  <c r="O314" i="2"/>
  <c r="O345" i="2" s="1"/>
  <c r="N314" i="2"/>
  <c r="N345" i="2" s="1"/>
  <c r="M314" i="2"/>
  <c r="M345" i="2" s="1"/>
  <c r="L314" i="2"/>
  <c r="L345" i="2" s="1"/>
  <c r="K314" i="2"/>
  <c r="K345" i="2" s="1"/>
  <c r="O313" i="2"/>
  <c r="O344" i="2" s="1"/>
  <c r="N313" i="2"/>
  <c r="N344" i="2" s="1"/>
  <c r="M313" i="2"/>
  <c r="M344" i="2" s="1"/>
  <c r="L313" i="2"/>
  <c r="L344" i="2" s="1"/>
  <c r="K313" i="2"/>
  <c r="K344" i="2" s="1"/>
  <c r="U242" i="2"/>
  <c r="T213" i="2"/>
  <c r="V148" i="2"/>
  <c r="U148" i="2"/>
  <c r="T148" i="2"/>
  <c r="S148" i="2"/>
  <c r="V134" i="2"/>
  <c r="U134" i="2"/>
  <c r="T134" i="2"/>
  <c r="S134" i="2"/>
  <c r="R134" i="2"/>
  <c r="W133" i="2"/>
  <c r="W132" i="2"/>
  <c r="V129" i="2"/>
  <c r="U129" i="2"/>
  <c r="T129" i="2"/>
  <c r="S129" i="2"/>
  <c r="R129" i="2"/>
  <c r="O129" i="2"/>
  <c r="N129" i="2"/>
  <c r="M129" i="2"/>
  <c r="L129" i="2"/>
  <c r="K129" i="2"/>
  <c r="AJ128" i="2"/>
  <c r="AJ273" i="2" s="1"/>
  <c r="AI128" i="2"/>
  <c r="AI273" i="2" s="1"/>
  <c r="AH128" i="2"/>
  <c r="AH273" i="2" s="1"/>
  <c r="AG128" i="2"/>
  <c r="AG273" i="2" s="1"/>
  <c r="AF128" i="2"/>
  <c r="AF273" i="2" s="1"/>
  <c r="AJ127" i="2"/>
  <c r="AJ272" i="2" s="1"/>
  <c r="AI127" i="2"/>
  <c r="AI272" i="2" s="1"/>
  <c r="AH127" i="2"/>
  <c r="AH272" i="2" s="1"/>
  <c r="AG127" i="2"/>
  <c r="AG272" i="2" s="1"/>
  <c r="AF127" i="2"/>
  <c r="AF272" i="2" s="1"/>
  <c r="W127" i="2"/>
  <c r="P127" i="2"/>
  <c r="AJ126" i="2"/>
  <c r="AJ271" i="2" s="1"/>
  <c r="AI126" i="2"/>
  <c r="AI271" i="2" s="1"/>
  <c r="AH126" i="2"/>
  <c r="AH271" i="2" s="1"/>
  <c r="AG126" i="2"/>
  <c r="AG271" i="2" s="1"/>
  <c r="AF126" i="2"/>
  <c r="AF271" i="2" s="1"/>
  <c r="W126" i="2"/>
  <c r="P126" i="2"/>
  <c r="AJ125" i="2"/>
  <c r="AJ270" i="2" s="1"/>
  <c r="AI125" i="2"/>
  <c r="AI270" i="2" s="1"/>
  <c r="AH125" i="2"/>
  <c r="AH270" i="2" s="1"/>
  <c r="AG125" i="2"/>
  <c r="AG270" i="2" s="1"/>
  <c r="AF125" i="2"/>
  <c r="AF270" i="2" s="1"/>
  <c r="W125" i="2"/>
  <c r="P125" i="2"/>
  <c r="V108" i="2"/>
  <c r="U108" i="2"/>
  <c r="T108" i="2"/>
  <c r="S108" i="2"/>
  <c r="R108" i="2"/>
  <c r="O108" i="2"/>
  <c r="N108" i="2"/>
  <c r="M108" i="2"/>
  <c r="L108" i="2"/>
  <c r="K108" i="2"/>
  <c r="AJ107" i="2"/>
  <c r="AJ267" i="2" s="1"/>
  <c r="AI107" i="2"/>
  <c r="AI267" i="2" s="1"/>
  <c r="AH107" i="2"/>
  <c r="AH267" i="2" s="1"/>
  <c r="AG107" i="2"/>
  <c r="AG267" i="2" s="1"/>
  <c r="AF107" i="2"/>
  <c r="AF267" i="2" s="1"/>
  <c r="W107" i="2"/>
  <c r="P107" i="2"/>
  <c r="AJ106" i="2"/>
  <c r="AJ266" i="2" s="1"/>
  <c r="AI106" i="2"/>
  <c r="AI266" i="2" s="1"/>
  <c r="AH106" i="2"/>
  <c r="AH266" i="2" s="1"/>
  <c r="AG106" i="2"/>
  <c r="AG266" i="2" s="1"/>
  <c r="AF106" i="2"/>
  <c r="AF266" i="2" s="1"/>
  <c r="W106" i="2"/>
  <c r="P106" i="2"/>
  <c r="AJ105" i="2"/>
  <c r="AJ265" i="2" s="1"/>
  <c r="AI105" i="2"/>
  <c r="AI265" i="2" s="1"/>
  <c r="AH105" i="2"/>
  <c r="AH265" i="2" s="1"/>
  <c r="AG105" i="2"/>
  <c r="AG265" i="2" s="1"/>
  <c r="AF105" i="2"/>
  <c r="AF265" i="2" s="1"/>
  <c r="W105" i="2"/>
  <c r="P105" i="2"/>
  <c r="AJ104" i="2"/>
  <c r="AJ264" i="2" s="1"/>
  <c r="AI104" i="2"/>
  <c r="AI264" i="2" s="1"/>
  <c r="AH104" i="2"/>
  <c r="AH264" i="2" s="1"/>
  <c r="AG104" i="2"/>
  <c r="AG264" i="2" s="1"/>
  <c r="AF104" i="2"/>
  <c r="AF264" i="2" s="1"/>
  <c r="W104" i="2"/>
  <c r="P104" i="2"/>
  <c r="AC101" i="2"/>
  <c r="AB101" i="2"/>
  <c r="AA101" i="2"/>
  <c r="Y101" i="2"/>
  <c r="V101" i="2"/>
  <c r="U101" i="2"/>
  <c r="T101" i="2"/>
  <c r="S101" i="2"/>
  <c r="R101" i="2"/>
  <c r="AD100" i="2"/>
  <c r="W100" i="2"/>
  <c r="AD99" i="2"/>
  <c r="W99" i="2"/>
  <c r="AD98" i="2"/>
  <c r="W98" i="2"/>
  <c r="AD97" i="2"/>
  <c r="W97" i="2"/>
  <c r="AD96" i="2"/>
  <c r="W96" i="2"/>
  <c r="AD95" i="2"/>
  <c r="W95" i="2"/>
  <c r="I95" i="2"/>
  <c r="I96" i="2" s="1"/>
  <c r="I97" i="2" s="1"/>
  <c r="I98" i="2" s="1"/>
  <c r="I99" i="2" s="1"/>
  <c r="I100" i="2" s="1"/>
  <c r="AD94" i="2"/>
  <c r="W94" i="2"/>
  <c r="AC91" i="2"/>
  <c r="AB91" i="2"/>
  <c r="AA91" i="2"/>
  <c r="Z91" i="2"/>
  <c r="Y91" i="2"/>
  <c r="V91" i="2"/>
  <c r="U91" i="2"/>
  <c r="T91" i="2"/>
  <c r="S91" i="2"/>
  <c r="R91" i="2"/>
  <c r="AD90" i="2"/>
  <c r="W90" i="2"/>
  <c r="AD89" i="2"/>
  <c r="W89" i="2"/>
  <c r="AD88" i="2"/>
  <c r="W88" i="2"/>
  <c r="AD87" i="2"/>
  <c r="W87" i="2"/>
  <c r="AD86" i="2"/>
  <c r="W86" i="2"/>
  <c r="AD85" i="2"/>
  <c r="W85" i="2"/>
  <c r="AD84" i="2"/>
  <c r="W84" i="2"/>
  <c r="AC79" i="2"/>
  <c r="AB79" i="2"/>
  <c r="AA79" i="2"/>
  <c r="Z79" i="2"/>
  <c r="Z469" i="2" s="1"/>
  <c r="Y79" i="2"/>
  <c r="V79" i="2"/>
  <c r="U79" i="2"/>
  <c r="T79" i="2"/>
  <c r="S79" i="2"/>
  <c r="R79" i="2"/>
  <c r="AD78" i="2"/>
  <c r="W78" i="2"/>
  <c r="AD77" i="2"/>
  <c r="W77" i="2"/>
  <c r="AD76" i="2"/>
  <c r="W76" i="2"/>
  <c r="AD75" i="2"/>
  <c r="W75" i="2"/>
  <c r="AD74" i="2"/>
  <c r="W74" i="2"/>
  <c r="AD73" i="2"/>
  <c r="W73" i="2"/>
  <c r="I73" i="2"/>
  <c r="AD72" i="2"/>
  <c r="W72" i="2"/>
  <c r="AC69" i="2"/>
  <c r="AB69" i="2"/>
  <c r="AA69" i="2"/>
  <c r="Z69" i="2"/>
  <c r="Y69" i="2"/>
  <c r="V69" i="2"/>
  <c r="U69" i="2"/>
  <c r="T69" i="2"/>
  <c r="S69" i="2"/>
  <c r="R69" i="2"/>
  <c r="AD68" i="2"/>
  <c r="W68" i="2"/>
  <c r="AD67" i="2"/>
  <c r="W67" i="2"/>
  <c r="AD66" i="2"/>
  <c r="W66" i="2"/>
  <c r="AD65" i="2"/>
  <c r="W65" i="2"/>
  <c r="AD64" i="2"/>
  <c r="W64" i="2"/>
  <c r="AD63" i="2"/>
  <c r="W63" i="2"/>
  <c r="AD62" i="2"/>
  <c r="W62" i="2"/>
  <c r="V57" i="2"/>
  <c r="U57" i="2"/>
  <c r="T57" i="2"/>
  <c r="S57" i="2"/>
  <c r="R57" i="2"/>
  <c r="O57" i="2"/>
  <c r="N57" i="2"/>
  <c r="M57" i="2"/>
  <c r="L57" i="2"/>
  <c r="K57" i="2"/>
  <c r="AJ261" i="2"/>
  <c r="AI261" i="2"/>
  <c r="AH261" i="2"/>
  <c r="AG261" i="2"/>
  <c r="AF261" i="2"/>
  <c r="AD56" i="2"/>
  <c r="W56" i="2"/>
  <c r="AJ260" i="2"/>
  <c r="AI260" i="2"/>
  <c r="AG260" i="2"/>
  <c r="AD55" i="2"/>
  <c r="W55" i="2"/>
  <c r="P55" i="2"/>
  <c r="AQ78" i="1"/>
  <c r="AP78" i="1"/>
  <c r="AO78" i="1"/>
  <c r="AN78" i="1"/>
  <c r="AM78" i="1"/>
  <c r="AJ78" i="1"/>
  <c r="AI78" i="1"/>
  <c r="AH78" i="1"/>
  <c r="AG78" i="1"/>
  <c r="AF78" i="1"/>
  <c r="AC78" i="1"/>
  <c r="AB78" i="1"/>
  <c r="AA78" i="1"/>
  <c r="Z78" i="1"/>
  <c r="Y78" i="1"/>
  <c r="V78" i="1"/>
  <c r="U78" i="1"/>
  <c r="T78" i="1"/>
  <c r="S78" i="1"/>
  <c r="M78" i="1"/>
  <c r="L78" i="1"/>
  <c r="K78" i="1"/>
  <c r="AR77" i="1"/>
  <c r="AK77" i="1"/>
  <c r="AD77" i="1"/>
  <c r="W77" i="1"/>
  <c r="P77" i="1"/>
  <c r="AR76" i="1"/>
  <c r="AK76" i="1"/>
  <c r="AD76" i="1"/>
  <c r="AR75" i="1"/>
  <c r="AK75" i="1"/>
  <c r="AD75" i="1"/>
  <c r="W75" i="1"/>
  <c r="AR74" i="1"/>
  <c r="AK74" i="1"/>
  <c r="AD74" i="1"/>
  <c r="W74" i="1"/>
  <c r="P74" i="1"/>
  <c r="AR73" i="1"/>
  <c r="AK73" i="1"/>
  <c r="AD73" i="1"/>
  <c r="W73" i="1"/>
  <c r="AR72" i="1"/>
  <c r="AK72" i="1"/>
  <c r="AD72" i="1"/>
  <c r="W72" i="1"/>
  <c r="P72" i="1"/>
  <c r="I72" i="1"/>
  <c r="I73" i="1" s="1"/>
  <c r="I74" i="1" s="1"/>
  <c r="I75" i="1" s="1"/>
  <c r="I76" i="1" s="1"/>
  <c r="I77" i="1" s="1"/>
  <c r="AR71" i="1"/>
  <c r="AK71" i="1"/>
  <c r="AD71" i="1"/>
  <c r="W71" i="1"/>
  <c r="AQ68" i="1"/>
  <c r="AP68" i="1"/>
  <c r="AO68" i="1"/>
  <c r="AN68" i="1"/>
  <c r="AM68" i="1"/>
  <c r="AJ68" i="1"/>
  <c r="AI68" i="1"/>
  <c r="AH68" i="1"/>
  <c r="AG68" i="1"/>
  <c r="AF68" i="1"/>
  <c r="AC68" i="1"/>
  <c r="AB68" i="1"/>
  <c r="AA68" i="1"/>
  <c r="Z68" i="1"/>
  <c r="Y68" i="1"/>
  <c r="V68" i="1"/>
  <c r="U68" i="1"/>
  <c r="T68" i="1"/>
  <c r="S68" i="1"/>
  <c r="R68" i="1"/>
  <c r="M68" i="1"/>
  <c r="L68" i="1"/>
  <c r="AR67" i="1"/>
  <c r="AK67" i="1"/>
  <c r="AD67" i="1"/>
  <c r="W67" i="1"/>
  <c r="P67" i="1"/>
  <c r="AR66" i="1"/>
  <c r="AK66" i="1"/>
  <c r="AD66" i="1"/>
  <c r="W66" i="1"/>
  <c r="AR65" i="1"/>
  <c r="AK65" i="1"/>
  <c r="AD65" i="1"/>
  <c r="W65" i="1"/>
  <c r="AR64" i="1"/>
  <c r="AK64" i="1"/>
  <c r="AD64" i="1"/>
  <c r="W64" i="1"/>
  <c r="P64" i="1"/>
  <c r="AR63" i="1"/>
  <c r="AK63" i="1"/>
  <c r="AD63" i="1"/>
  <c r="W63" i="1"/>
  <c r="AR62" i="1"/>
  <c r="AK62" i="1"/>
  <c r="AD62" i="1"/>
  <c r="W62" i="1"/>
  <c r="P62" i="1"/>
  <c r="AR61" i="1"/>
  <c r="AK61" i="1"/>
  <c r="AD61" i="1"/>
  <c r="W61" i="1"/>
  <c r="AQ56" i="1"/>
  <c r="AP56" i="1"/>
  <c r="AO56" i="1"/>
  <c r="AN56" i="1"/>
  <c r="AM56" i="1"/>
  <c r="AJ56" i="1"/>
  <c r="AI56" i="1"/>
  <c r="AH56" i="1"/>
  <c r="AG56" i="1"/>
  <c r="AF56" i="1"/>
  <c r="AC56" i="1"/>
  <c r="AB56" i="1"/>
  <c r="AA56" i="1"/>
  <c r="Z56" i="1"/>
  <c r="Y56" i="1"/>
  <c r="V56" i="1"/>
  <c r="U56" i="1"/>
  <c r="T56" i="1"/>
  <c r="S56" i="1"/>
  <c r="R56" i="1"/>
  <c r="N56" i="1"/>
  <c r="M56" i="1"/>
  <c r="L56" i="1"/>
  <c r="K56" i="1"/>
  <c r="AK55" i="1"/>
  <c r="AD55" i="1"/>
  <c r="W55" i="1"/>
  <c r="P55" i="1"/>
  <c r="AR54" i="1"/>
  <c r="AK54" i="1"/>
  <c r="AD54" i="1"/>
  <c r="AR53" i="1"/>
  <c r="AK53" i="1"/>
  <c r="AD53" i="1"/>
  <c r="W53" i="1"/>
  <c r="P53" i="1"/>
  <c r="AR52" i="1"/>
  <c r="AK52" i="1"/>
  <c r="AD52" i="1"/>
  <c r="W52" i="1"/>
  <c r="P52" i="1"/>
  <c r="AR51" i="1"/>
  <c r="AK51" i="1"/>
  <c r="AD51" i="1"/>
  <c r="W51" i="1"/>
  <c r="P51" i="1"/>
  <c r="AR50" i="1"/>
  <c r="AK50" i="1"/>
  <c r="AD50" i="1"/>
  <c r="W50" i="1"/>
  <c r="P50" i="1"/>
  <c r="I50" i="1"/>
  <c r="I51" i="1" s="1"/>
  <c r="I52" i="1" s="1"/>
  <c r="I53" i="1" s="1"/>
  <c r="I54" i="1" s="1"/>
  <c r="I55" i="1" s="1"/>
  <c r="AR49" i="1"/>
  <c r="AK49" i="1"/>
  <c r="AD49" i="1"/>
  <c r="W49" i="1"/>
  <c r="P49" i="1"/>
  <c r="AQ46" i="1"/>
  <c r="AP46" i="1"/>
  <c r="AO46" i="1"/>
  <c r="AN46" i="1"/>
  <c r="AM46" i="1"/>
  <c r="AJ46" i="1"/>
  <c r="AI46" i="1"/>
  <c r="AH46" i="1"/>
  <c r="AG46" i="1"/>
  <c r="AF46" i="1"/>
  <c r="AC46" i="1"/>
  <c r="AB46" i="1"/>
  <c r="AA46" i="1"/>
  <c r="Z46" i="1"/>
  <c r="Y46" i="1"/>
  <c r="V46" i="1"/>
  <c r="U46" i="1"/>
  <c r="T46" i="1"/>
  <c r="S46" i="1"/>
  <c r="R46" i="1"/>
  <c r="O46" i="1"/>
  <c r="N46" i="1"/>
  <c r="M46" i="1"/>
  <c r="L46" i="1"/>
  <c r="K46" i="1"/>
  <c r="AR45" i="1"/>
  <c r="AK45" i="1"/>
  <c r="AD45" i="1"/>
  <c r="W45" i="1"/>
  <c r="P45" i="1"/>
  <c r="AR44" i="1"/>
  <c r="AK44" i="1"/>
  <c r="AD44" i="1"/>
  <c r="W44" i="1"/>
  <c r="P44" i="1"/>
  <c r="AR43" i="1"/>
  <c r="AK43" i="1"/>
  <c r="AD43" i="1"/>
  <c r="W43" i="1"/>
  <c r="P43" i="1"/>
  <c r="AR42" i="1"/>
  <c r="AK42" i="1"/>
  <c r="AD42" i="1"/>
  <c r="W42" i="1"/>
  <c r="P42" i="1"/>
  <c r="AR41" i="1"/>
  <c r="AK41" i="1"/>
  <c r="AD41" i="1"/>
  <c r="W41" i="1"/>
  <c r="P41" i="1"/>
  <c r="AR40" i="1"/>
  <c r="AK40" i="1"/>
  <c r="AD40" i="1"/>
  <c r="W40" i="1"/>
  <c r="P40" i="1"/>
  <c r="AR39" i="1"/>
  <c r="AK39" i="1"/>
  <c r="AD39" i="1"/>
  <c r="W39" i="1"/>
  <c r="P39" i="1"/>
  <c r="AR34" i="1"/>
  <c r="AK34" i="1"/>
  <c r="AD34" i="1"/>
  <c r="W34" i="1"/>
  <c r="P34" i="1"/>
  <c r="AR33" i="1"/>
  <c r="AK33" i="1"/>
  <c r="AD33" i="1"/>
  <c r="W33" i="1"/>
  <c r="P33" i="1"/>
  <c r="AR32" i="1"/>
  <c r="AK32" i="1"/>
  <c r="AD32" i="1"/>
  <c r="W32" i="1"/>
  <c r="P32" i="1"/>
  <c r="AR31" i="1"/>
  <c r="AK31" i="1"/>
  <c r="AD31" i="1"/>
  <c r="W31" i="1"/>
  <c r="P31" i="1"/>
  <c r="AR28" i="1"/>
  <c r="AK28" i="1"/>
  <c r="AD28" i="1"/>
  <c r="W28" i="1"/>
  <c r="P28" i="1"/>
  <c r="AR27" i="1"/>
  <c r="AK27" i="1"/>
  <c r="AD27" i="1"/>
  <c r="W27" i="1"/>
  <c r="P27" i="1"/>
  <c r="T153" i="2" l="1"/>
  <c r="T154" i="2"/>
  <c r="T155" i="2"/>
  <c r="R469" i="2"/>
  <c r="Y469" i="2"/>
  <c r="V517" i="2"/>
  <c r="V528" i="2" s="1"/>
  <c r="R518" i="2"/>
  <c r="R529" i="2" s="1"/>
  <c r="S518" i="2"/>
  <c r="S529" i="2" s="1"/>
  <c r="T518" i="2"/>
  <c r="T529" i="2" s="1"/>
  <c r="R517" i="2"/>
  <c r="U518" i="2"/>
  <c r="U529" i="2" s="1"/>
  <c r="S517" i="2"/>
  <c r="V518" i="2"/>
  <c r="V529" i="2" s="1"/>
  <c r="T517" i="2"/>
  <c r="U517" i="2"/>
  <c r="AH74" i="2"/>
  <c r="AH76" i="2"/>
  <c r="AH73" i="2"/>
  <c r="AH78" i="2"/>
  <c r="AH75" i="2"/>
  <c r="AI73" i="2"/>
  <c r="AI78" i="2"/>
  <c r="AI75" i="2"/>
  <c r="AI74" i="2"/>
  <c r="AI76" i="2"/>
  <c r="AJ77" i="2"/>
  <c r="AJ73" i="2"/>
  <c r="AJ78" i="2"/>
  <c r="AJ75" i="2"/>
  <c r="AJ72" i="2"/>
  <c r="AJ74" i="2"/>
  <c r="AJ76" i="2"/>
  <c r="AF78" i="2"/>
  <c r="AF75" i="2"/>
  <c r="AF73" i="2"/>
  <c r="AF74" i="2"/>
  <c r="AF76" i="2"/>
  <c r="AJ95" i="2"/>
  <c r="AJ94" i="2"/>
  <c r="AJ98" i="2"/>
  <c r="AJ100" i="2"/>
  <c r="AJ97" i="2"/>
  <c r="AJ96" i="2"/>
  <c r="AJ99" i="2"/>
  <c r="AI98" i="2"/>
  <c r="AI97" i="2"/>
  <c r="AI100" i="2"/>
  <c r="AI96" i="2"/>
  <c r="AI95" i="2"/>
  <c r="AH96" i="2"/>
  <c r="AH98" i="2"/>
  <c r="AH95" i="2"/>
  <c r="AH100" i="2"/>
  <c r="AH97" i="2"/>
  <c r="AG97" i="2"/>
  <c r="AG95" i="2"/>
  <c r="AG100" i="2"/>
  <c r="AG98" i="2"/>
  <c r="AG96" i="2"/>
  <c r="R589" i="2"/>
  <c r="R600" i="2" s="1"/>
  <c r="U590" i="2"/>
  <c r="U601" i="2" s="1"/>
  <c r="V590" i="2"/>
  <c r="V601" i="2" s="1"/>
  <c r="R590" i="2"/>
  <c r="R601" i="2" s="1"/>
  <c r="S590" i="2"/>
  <c r="T590" i="2"/>
  <c r="T601" i="2" s="1"/>
  <c r="U469" i="2"/>
  <c r="AB469" i="2"/>
  <c r="S469" i="2"/>
  <c r="T469" i="2"/>
  <c r="V469" i="2"/>
  <c r="AA469" i="2"/>
  <c r="AC469" i="2"/>
  <c r="P350" i="2"/>
  <c r="P344" i="2"/>
  <c r="P345" i="2"/>
  <c r="P349" i="2"/>
  <c r="P348" i="2"/>
  <c r="V155" i="2"/>
  <c r="S247" i="2"/>
  <c r="S242" i="2"/>
  <c r="I74" i="2"/>
  <c r="I75" i="2" s="1"/>
  <c r="I76" i="2" s="1"/>
  <c r="I77" i="2" s="1"/>
  <c r="I78" i="2" s="1"/>
  <c r="V248" i="2"/>
  <c r="V242" i="2"/>
  <c r="T248" i="2"/>
  <c r="T242" i="2"/>
  <c r="S219" i="2"/>
  <c r="S213" i="2"/>
  <c r="U219" i="2"/>
  <c r="U213" i="2"/>
  <c r="V218" i="2"/>
  <c r="V213" i="2"/>
  <c r="S161" i="2"/>
  <c r="S155" i="2"/>
  <c r="T162" i="2"/>
  <c r="U162" i="2"/>
  <c r="U155" i="2"/>
  <c r="T185" i="2"/>
  <c r="U191" i="2"/>
  <c r="U184" i="2"/>
  <c r="V189" i="2"/>
  <c r="V184" i="2"/>
  <c r="S190" i="2"/>
  <c r="S184" i="2"/>
  <c r="T190" i="2"/>
  <c r="T184" i="2"/>
  <c r="T243" i="2"/>
  <c r="P108" i="2"/>
  <c r="AL127" i="2"/>
  <c r="R483" i="2"/>
  <c r="R737" i="2"/>
  <c r="AO106" i="2"/>
  <c r="P129" i="2"/>
  <c r="V191" i="2"/>
  <c r="V494" i="2"/>
  <c r="V498" i="2" s="1"/>
  <c r="V505" i="2" s="1"/>
  <c r="U566" i="2"/>
  <c r="S737" i="2"/>
  <c r="W91" i="2"/>
  <c r="AD91" i="2"/>
  <c r="W129" i="2"/>
  <c r="P57" i="2"/>
  <c r="S158" i="2"/>
  <c r="AD101" i="2"/>
  <c r="S153" i="2"/>
  <c r="S691" i="2" s="1"/>
  <c r="S212" i="2"/>
  <c r="T241" i="2"/>
  <c r="P333" i="2"/>
  <c r="U216" i="2"/>
  <c r="W108" i="2"/>
  <c r="S159" i="2"/>
  <c r="S217" i="2"/>
  <c r="U214" i="2"/>
  <c r="U217" i="2"/>
  <c r="O337" i="2"/>
  <c r="U494" i="2"/>
  <c r="U498" i="2" s="1"/>
  <c r="U505" i="2" s="1"/>
  <c r="AN264" i="2"/>
  <c r="AN105" i="2"/>
  <c r="S156" i="2"/>
  <c r="U161" i="2"/>
  <c r="W57" i="2"/>
  <c r="W79" i="2"/>
  <c r="AO125" i="2"/>
  <c r="S215" i="2"/>
  <c r="S218" i="2"/>
  <c r="V733" i="2"/>
  <c r="V740" i="2" s="1"/>
  <c r="V744" i="2" s="1"/>
  <c r="AM56" i="2"/>
  <c r="S157" i="2"/>
  <c r="S211" i="2"/>
  <c r="S699" i="2" s="1"/>
  <c r="U215" i="2"/>
  <c r="U218" i="2"/>
  <c r="R733" i="2"/>
  <c r="R740" i="2" s="1"/>
  <c r="R744" i="2" s="1"/>
  <c r="AD69" i="2"/>
  <c r="AD79" i="2"/>
  <c r="T189" i="2"/>
  <c r="U211" i="2"/>
  <c r="U699" i="2" s="1"/>
  <c r="T240" i="2"/>
  <c r="T702" i="2" s="1"/>
  <c r="V246" i="2"/>
  <c r="V737" i="2"/>
  <c r="T182" i="2"/>
  <c r="T694" i="2" s="1"/>
  <c r="U185" i="2"/>
  <c r="V190" i="2"/>
  <c r="V240" i="2"/>
  <c r="V702" i="2" s="1"/>
  <c r="T244" i="2"/>
  <c r="V483" i="2"/>
  <c r="V566" i="2"/>
  <c r="U555" i="2"/>
  <c r="T159" i="2"/>
  <c r="U182" i="2"/>
  <c r="U694" i="2" s="1"/>
  <c r="T191" i="2"/>
  <c r="U212" i="2"/>
  <c r="S216" i="2"/>
  <c r="V219" i="2"/>
  <c r="V244" i="2"/>
  <c r="T247" i="2"/>
  <c r="S589" i="2"/>
  <c r="S600" i="2" s="1"/>
  <c r="S733" i="2"/>
  <c r="S740" i="2" s="1"/>
  <c r="S744" i="2" s="1"/>
  <c r="U190" i="2"/>
  <c r="U188" i="2"/>
  <c r="V247" i="2"/>
  <c r="K337" i="2"/>
  <c r="K395" i="2" s="1"/>
  <c r="P332" i="2"/>
  <c r="S483" i="2"/>
  <c r="S555" i="2"/>
  <c r="T589" i="2"/>
  <c r="T600" i="2" s="1"/>
  <c r="T733" i="2"/>
  <c r="T740" i="2" s="1"/>
  <c r="T744" i="2" s="1"/>
  <c r="AM104" i="2"/>
  <c r="S160" i="2"/>
  <c r="U186" i="2"/>
  <c r="S214" i="2"/>
  <c r="V241" i="2"/>
  <c r="T245" i="2"/>
  <c r="P318" i="2"/>
  <c r="U589" i="2"/>
  <c r="U600" i="2" s="1"/>
  <c r="U733" i="2"/>
  <c r="U740" i="2" s="1"/>
  <c r="U744" i="2" s="1"/>
  <c r="U187" i="2"/>
  <c r="W69" i="2"/>
  <c r="U183" i="2"/>
  <c r="V245" i="2"/>
  <c r="V589" i="2"/>
  <c r="W134" i="2"/>
  <c r="S494" i="2"/>
  <c r="S498" i="2" s="1"/>
  <c r="S505" i="2" s="1"/>
  <c r="U483" i="2"/>
  <c r="AN55" i="2"/>
  <c r="S162" i="2"/>
  <c r="T187" i="2"/>
  <c r="U189" i="2"/>
  <c r="V243" i="2"/>
  <c r="T246" i="2"/>
  <c r="T494" i="2"/>
  <c r="T498" i="2" s="1"/>
  <c r="T505" i="2" s="1"/>
  <c r="T483" i="2"/>
  <c r="T566" i="2"/>
  <c r="T555" i="2"/>
  <c r="W101" i="2"/>
  <c r="AR46" i="1"/>
  <c r="N68" i="1"/>
  <c r="AD78" i="1"/>
  <c r="P46" i="1"/>
  <c r="P73" i="1"/>
  <c r="P76" i="1"/>
  <c r="AK56" i="1"/>
  <c r="P71" i="1"/>
  <c r="AD46" i="1"/>
  <c r="AK46" i="1"/>
  <c r="AR68" i="1"/>
  <c r="P61" i="1"/>
  <c r="AK131" i="1"/>
  <c r="N78" i="1"/>
  <c r="AR131" i="1"/>
  <c r="P75" i="1"/>
  <c r="AR78" i="1"/>
  <c r="AK123" i="1"/>
  <c r="AR56" i="1"/>
  <c r="W56" i="1"/>
  <c r="W68" i="1"/>
  <c r="AD123" i="1"/>
  <c r="AD56" i="1"/>
  <c r="AK68" i="1"/>
  <c r="W46" i="1"/>
  <c r="AD68" i="1"/>
  <c r="AK78" i="1"/>
  <c r="P123" i="1"/>
  <c r="AR123" i="1"/>
  <c r="P63" i="1"/>
  <c r="AN56" i="2"/>
  <c r="AL56" i="2"/>
  <c r="AL106" i="2"/>
  <c r="AN106" i="2"/>
  <c r="AM106" i="2"/>
  <c r="V160" i="2"/>
  <c r="V159" i="2"/>
  <c r="V158" i="2"/>
  <c r="V157" i="2"/>
  <c r="V156" i="2"/>
  <c r="V154" i="2"/>
  <c r="V153" i="2"/>
  <c r="V691" i="2" s="1"/>
  <c r="V161" i="2"/>
  <c r="V162" i="2"/>
  <c r="T220" i="2"/>
  <c r="T218" i="2"/>
  <c r="T217" i="2"/>
  <c r="T216" i="2"/>
  <c r="T215" i="2"/>
  <c r="T214" i="2"/>
  <c r="T212" i="2"/>
  <c r="T211" i="2"/>
  <c r="T699" i="2" s="1"/>
  <c r="T219" i="2"/>
  <c r="O56" i="1"/>
  <c r="P56" i="1" s="1"/>
  <c r="AO271" i="2"/>
  <c r="AN126" i="2"/>
  <c r="AN273" i="2"/>
  <c r="AN128" i="2"/>
  <c r="AD131" i="1"/>
  <c r="S466" i="2"/>
  <c r="S467" i="2" s="1"/>
  <c r="AL125" i="2"/>
  <c r="AN125" i="2"/>
  <c r="AM125" i="2"/>
  <c r="P66" i="1"/>
  <c r="AN107" i="2"/>
  <c r="W123" i="1"/>
  <c r="P65" i="1"/>
  <c r="AO56" i="2"/>
  <c r="AL260" i="2"/>
  <c r="AN260" i="2"/>
  <c r="AM260" i="2"/>
  <c r="AO260" i="2"/>
  <c r="AL55" i="2"/>
  <c r="AL105" i="2"/>
  <c r="AN272" i="2"/>
  <c r="AM272" i="2"/>
  <c r="AL272" i="2"/>
  <c r="AO127" i="2"/>
  <c r="AO272" i="2"/>
  <c r="AM55" i="2"/>
  <c r="AL104" i="2"/>
  <c r="AM105" i="2"/>
  <c r="AO107" i="2"/>
  <c r="AO126" i="2"/>
  <c r="AO128" i="2"/>
  <c r="U160" i="2"/>
  <c r="U159" i="2"/>
  <c r="U158" i="2"/>
  <c r="U157" i="2"/>
  <c r="U156" i="2"/>
  <c r="U154" i="2"/>
  <c r="U153" i="2"/>
  <c r="U691" i="2" s="1"/>
  <c r="T158" i="2"/>
  <c r="T161" i="2"/>
  <c r="AO55" i="2"/>
  <c r="AN104" i="2"/>
  <c r="AO265" i="2"/>
  <c r="AM265" i="2"/>
  <c r="AL265" i="2"/>
  <c r="AO105" i="2"/>
  <c r="T156" i="2"/>
  <c r="T691" i="2" s="1"/>
  <c r="U249" i="2"/>
  <c r="U247" i="2"/>
  <c r="U246" i="2"/>
  <c r="U245" i="2"/>
  <c r="U244" i="2"/>
  <c r="U243" i="2"/>
  <c r="U241" i="2"/>
  <c r="U240" i="2"/>
  <c r="U702" i="2" s="1"/>
  <c r="U248" i="2"/>
  <c r="AN265" i="2"/>
  <c r="AL264" i="2"/>
  <c r="AO264" i="2"/>
  <c r="AM264" i="2"/>
  <c r="AO104" i="2"/>
  <c r="N337" i="2"/>
  <c r="R466" i="2"/>
  <c r="R467" i="2" s="1"/>
  <c r="V466" i="2"/>
  <c r="V467" i="2" s="1"/>
  <c r="U466" i="2"/>
  <c r="U467" i="2" s="1"/>
  <c r="T466" i="2"/>
  <c r="T467" i="2" s="1"/>
  <c r="AL107" i="2"/>
  <c r="AL126" i="2"/>
  <c r="AM127" i="2"/>
  <c r="AL128" i="2"/>
  <c r="T157" i="2"/>
  <c r="S191" i="2"/>
  <c r="S189" i="2"/>
  <c r="S188" i="2"/>
  <c r="S187" i="2"/>
  <c r="S186" i="2"/>
  <c r="S185" i="2"/>
  <c r="S183" i="2"/>
  <c r="S182" i="2"/>
  <c r="S694" i="2" s="1"/>
  <c r="P319" i="2"/>
  <c r="P320" i="2"/>
  <c r="AM107" i="2"/>
  <c r="AM126" i="2"/>
  <c r="AN127" i="2"/>
  <c r="AM128" i="2"/>
  <c r="S154" i="2"/>
  <c r="T160" i="2"/>
  <c r="T183" i="2"/>
  <c r="T186" i="2"/>
  <c r="T188" i="2"/>
  <c r="U220" i="2"/>
  <c r="V249" i="2"/>
  <c r="U737" i="2"/>
  <c r="V220" i="2"/>
  <c r="V211" i="2"/>
  <c r="V699" i="2" s="1"/>
  <c r="V212" i="2"/>
  <c r="V214" i="2"/>
  <c r="V215" i="2"/>
  <c r="V216" i="2"/>
  <c r="V217" i="2"/>
  <c r="P313" i="2"/>
  <c r="P317" i="2"/>
  <c r="V182" i="2"/>
  <c r="V694" i="2" s="1"/>
  <c r="V183" i="2"/>
  <c r="V185" i="2"/>
  <c r="V186" i="2"/>
  <c r="V187" i="2"/>
  <c r="V188" i="2"/>
  <c r="S249" i="2"/>
  <c r="P314" i="2"/>
  <c r="P334" i="2"/>
  <c r="S220" i="2"/>
  <c r="S248" i="2"/>
  <c r="T249" i="2"/>
  <c r="R555" i="2"/>
  <c r="S240" i="2"/>
  <c r="S702" i="2" s="1"/>
  <c r="S241" i="2"/>
  <c r="S243" i="2"/>
  <c r="S244" i="2"/>
  <c r="S245" i="2"/>
  <c r="S246" i="2"/>
  <c r="P331" i="2"/>
  <c r="L337" i="2"/>
  <c r="S566" i="2"/>
  <c r="V555" i="2"/>
  <c r="T737" i="2"/>
  <c r="M337" i="2"/>
  <c r="R492" i="2"/>
  <c r="R494" i="2" s="1"/>
  <c r="R498" i="2" s="1"/>
  <c r="R505" i="2" s="1"/>
  <c r="R564" i="2"/>
  <c r="R566" i="2" s="1"/>
  <c r="S692" i="2" l="1"/>
  <c r="V112" i="1"/>
  <c r="AI112" i="1"/>
  <c r="AM112" i="1"/>
  <c r="AC112" i="1"/>
  <c r="AH112" i="1"/>
  <c r="Y112" i="1"/>
  <c r="AP112" i="1"/>
  <c r="AJ112" i="1"/>
  <c r="AA112" i="1"/>
  <c r="S112" i="1"/>
  <c r="AN112" i="1"/>
  <c r="Z112" i="1"/>
  <c r="AG112" i="1"/>
  <c r="R112" i="1"/>
  <c r="U112" i="1"/>
  <c r="T112" i="1"/>
  <c r="AQ112" i="1"/>
  <c r="AO112" i="1"/>
  <c r="AF112" i="1"/>
  <c r="AB112" i="1"/>
  <c r="N112" i="1"/>
  <c r="K112" i="1"/>
  <c r="L112" i="1"/>
  <c r="M112" i="1"/>
  <c r="V530" i="2"/>
  <c r="V534" i="2" s="1"/>
  <c r="V541" i="2" s="1"/>
  <c r="V519" i="2"/>
  <c r="U602" i="2"/>
  <c r="U606" i="2" s="1"/>
  <c r="U613" i="2" s="1"/>
  <c r="AD469" i="2"/>
  <c r="AI77" i="2"/>
  <c r="AI72" i="2"/>
  <c r="AF95" i="2"/>
  <c r="P95" i="2"/>
  <c r="O79" i="2"/>
  <c r="AH99" i="2"/>
  <c r="AH94" i="2"/>
  <c r="AF98" i="2"/>
  <c r="P98" i="2"/>
  <c r="AI99" i="2"/>
  <c r="AI94" i="2"/>
  <c r="AF77" i="2"/>
  <c r="AF72" i="2"/>
  <c r="O101" i="2"/>
  <c r="AH77" i="2"/>
  <c r="AH72" i="2"/>
  <c r="AF96" i="2"/>
  <c r="P96" i="2"/>
  <c r="AG99" i="2"/>
  <c r="AG94" i="2"/>
  <c r="K101" i="2"/>
  <c r="AF94" i="2"/>
  <c r="P94" i="2"/>
  <c r="AF97" i="2"/>
  <c r="P97" i="2"/>
  <c r="AF100" i="2"/>
  <c r="P100" i="2"/>
  <c r="P75" i="2"/>
  <c r="AG75" i="2"/>
  <c r="P73" i="2"/>
  <c r="AG73" i="2"/>
  <c r="AG78" i="2"/>
  <c r="P78" i="2"/>
  <c r="P76" i="2"/>
  <c r="AG76" i="2"/>
  <c r="P74" i="2"/>
  <c r="AG74" i="2"/>
  <c r="L79" i="2"/>
  <c r="AG72" i="2"/>
  <c r="P72" i="2"/>
  <c r="W469" i="2"/>
  <c r="T712" i="2"/>
  <c r="U712" i="2"/>
  <c r="V720" i="2"/>
  <c r="U720" i="2"/>
  <c r="S703" i="2"/>
  <c r="N368" i="2"/>
  <c r="P351" i="2"/>
  <c r="P365" i="2"/>
  <c r="P364" i="2"/>
  <c r="V570" i="2"/>
  <c r="V577" i="2" s="1"/>
  <c r="R458" i="2"/>
  <c r="R459" i="2" s="1"/>
  <c r="V745" i="2"/>
  <c r="U745" i="2"/>
  <c r="T745" i="2"/>
  <c r="R746" i="2"/>
  <c r="S458" i="2"/>
  <c r="S459" i="2" s="1"/>
  <c r="T458" i="2"/>
  <c r="T459" i="2" s="1"/>
  <c r="U458" i="2"/>
  <c r="U459" i="2" s="1"/>
  <c r="V458" i="2"/>
  <c r="V459" i="2" s="1"/>
  <c r="T570" i="2"/>
  <c r="T577" i="2" s="1"/>
  <c r="AR132" i="1"/>
  <c r="U570" i="2"/>
  <c r="U577" i="2" s="1"/>
  <c r="U746" i="2"/>
  <c r="R745" i="2"/>
  <c r="T602" i="2"/>
  <c r="T606" i="2" s="1"/>
  <c r="T613" i="2" s="1"/>
  <c r="V703" i="2"/>
  <c r="S700" i="2"/>
  <c r="T746" i="2"/>
  <c r="AO273" i="2"/>
  <c r="T250" i="2"/>
  <c r="V746" i="2"/>
  <c r="AM273" i="2"/>
  <c r="R570" i="2"/>
  <c r="R577" i="2" s="1"/>
  <c r="O394" i="2"/>
  <c r="T192" i="2"/>
  <c r="S570" i="2"/>
  <c r="S577" i="2" s="1"/>
  <c r="U700" i="2"/>
  <c r="S745" i="2"/>
  <c r="S221" i="2"/>
  <c r="AN271" i="2"/>
  <c r="V250" i="2"/>
  <c r="O395" i="2"/>
  <c r="AL271" i="2"/>
  <c r="U591" i="2"/>
  <c r="AM271" i="2"/>
  <c r="T703" i="2"/>
  <c r="M394" i="2"/>
  <c r="O393" i="2"/>
  <c r="U221" i="2"/>
  <c r="R602" i="2"/>
  <c r="R591" i="2"/>
  <c r="AO267" i="2"/>
  <c r="V591" i="2"/>
  <c r="V600" i="2"/>
  <c r="V602" i="2" s="1"/>
  <c r="V606" i="2" s="1"/>
  <c r="V613" i="2" s="1"/>
  <c r="AL273" i="2"/>
  <c r="S746" i="2"/>
  <c r="S163" i="2"/>
  <c r="K396" i="2"/>
  <c r="U692" i="2"/>
  <c r="U695" i="2"/>
  <c r="U192" i="2"/>
  <c r="T695" i="2"/>
  <c r="AN267" i="2"/>
  <c r="N396" i="2"/>
  <c r="K394" i="2"/>
  <c r="K393" i="2"/>
  <c r="P337" i="2"/>
  <c r="M393" i="2"/>
  <c r="AR108" i="1"/>
  <c r="AK124" i="1"/>
  <c r="P131" i="1"/>
  <c r="AD104" i="1"/>
  <c r="W104" i="1"/>
  <c r="AK132" i="1"/>
  <c r="AK104" i="1"/>
  <c r="O78" i="1"/>
  <c r="P108" i="1"/>
  <c r="AD109" i="1"/>
  <c r="AD108" i="1"/>
  <c r="O68" i="1"/>
  <c r="P68" i="1" s="1"/>
  <c r="AK108" i="1"/>
  <c r="AR109" i="1"/>
  <c r="AK109" i="1"/>
  <c r="AD107" i="1"/>
  <c r="AR107" i="1"/>
  <c r="AD124" i="1"/>
  <c r="AR104" i="1"/>
  <c r="AO266" i="2"/>
  <c r="AM266" i="2"/>
  <c r="AL266" i="2"/>
  <c r="AN266" i="2"/>
  <c r="V221" i="2"/>
  <c r="AK103" i="1"/>
  <c r="N393" i="2"/>
  <c r="V695" i="2"/>
  <c r="V192" i="2"/>
  <c r="U250" i="2"/>
  <c r="U703" i="2"/>
  <c r="M396" i="2"/>
  <c r="N395" i="2"/>
  <c r="AL267" i="2"/>
  <c r="AR103" i="1"/>
  <c r="T700" i="2"/>
  <c r="T221" i="2"/>
  <c r="V712" i="2"/>
  <c r="AR124" i="1"/>
  <c r="T591" i="2"/>
  <c r="U528" i="2"/>
  <c r="U530" i="2" s="1"/>
  <c r="U534" i="2" s="1"/>
  <c r="U541" i="2" s="1"/>
  <c r="U519" i="2"/>
  <c r="L395" i="2"/>
  <c r="AM267" i="2"/>
  <c r="P107" i="1"/>
  <c r="W107" i="1"/>
  <c r="AR110" i="1"/>
  <c r="U163" i="2"/>
  <c r="T720" i="2"/>
  <c r="AD132" i="1"/>
  <c r="W103" i="1"/>
  <c r="V700" i="2"/>
  <c r="M395" i="2"/>
  <c r="L393" i="2"/>
  <c r="S712" i="2"/>
  <c r="W124" i="1"/>
  <c r="P109" i="1"/>
  <c r="P110" i="1"/>
  <c r="AD103" i="1"/>
  <c r="P103" i="1"/>
  <c r="S519" i="2"/>
  <c r="S528" i="2"/>
  <c r="S530" i="2" s="1"/>
  <c r="S534" i="2" s="1"/>
  <c r="S541" i="2" s="1"/>
  <c r="S601" i="2"/>
  <c r="S602" i="2" s="1"/>
  <c r="S606" i="2" s="1"/>
  <c r="S613" i="2" s="1"/>
  <c r="S591" i="2"/>
  <c r="S250" i="2"/>
  <c r="L396" i="2"/>
  <c r="O396" i="2"/>
  <c r="N394" i="2"/>
  <c r="AD110" i="1"/>
  <c r="AK107" i="1"/>
  <c r="R712" i="2"/>
  <c r="P124" i="1"/>
  <c r="W110" i="1"/>
  <c r="AK110" i="1"/>
  <c r="T519" i="2"/>
  <c r="T528" i="2"/>
  <c r="T530" i="2" s="1"/>
  <c r="T534" i="2" s="1"/>
  <c r="T541" i="2" s="1"/>
  <c r="S695" i="2"/>
  <c r="S192" i="2"/>
  <c r="T692" i="2"/>
  <c r="T163" i="2"/>
  <c r="R519" i="2"/>
  <c r="R528" i="2"/>
  <c r="R530" i="2" s="1"/>
  <c r="R534" i="2" s="1"/>
  <c r="R541" i="2" s="1"/>
  <c r="L394" i="2"/>
  <c r="AO270" i="2"/>
  <c r="AM270" i="2"/>
  <c r="AL270" i="2"/>
  <c r="AN270" i="2"/>
  <c r="W108" i="1"/>
  <c r="W109" i="1"/>
  <c r="V692" i="2"/>
  <c r="V163" i="2"/>
  <c r="AO261" i="2"/>
  <c r="AM261" i="2"/>
  <c r="AL261" i="2"/>
  <c r="AN261" i="2"/>
  <c r="AD112" i="1" l="1"/>
  <c r="M323" i="2" s="1"/>
  <c r="AR112" i="1"/>
  <c r="O323" i="2" s="1"/>
  <c r="W112" i="1"/>
  <c r="L323" i="2" s="1"/>
  <c r="AK112" i="1"/>
  <c r="N323" i="2" s="1"/>
  <c r="P78" i="1"/>
  <c r="O112" i="1"/>
  <c r="R606" i="2"/>
  <c r="R613" i="2" s="1"/>
  <c r="L101" i="2"/>
  <c r="L469" i="2" s="1"/>
  <c r="N101" i="2"/>
  <c r="AM96" i="2"/>
  <c r="AO96" i="2"/>
  <c r="AL96" i="2"/>
  <c r="AN96" i="2"/>
  <c r="O469" i="2"/>
  <c r="AM94" i="2"/>
  <c r="AL94" i="2"/>
  <c r="AN94" i="2"/>
  <c r="AO94" i="2"/>
  <c r="M79" i="2"/>
  <c r="AF99" i="2"/>
  <c r="P99" i="2"/>
  <c r="AL95" i="2"/>
  <c r="AM95" i="2"/>
  <c r="AN95" i="2"/>
  <c r="AO95" i="2"/>
  <c r="AM100" i="2"/>
  <c r="AL100" i="2"/>
  <c r="AN100" i="2"/>
  <c r="AO100" i="2"/>
  <c r="AN98" i="2"/>
  <c r="AM98" i="2"/>
  <c r="AO98" i="2"/>
  <c r="AL98" i="2"/>
  <c r="M101" i="2"/>
  <c r="N79" i="2"/>
  <c r="AM97" i="2"/>
  <c r="AN97" i="2"/>
  <c r="AO97" i="2"/>
  <c r="AL97" i="2"/>
  <c r="K79" i="2"/>
  <c r="K469" i="2" s="1"/>
  <c r="AN76" i="2"/>
  <c r="AM76" i="2"/>
  <c r="AL76" i="2"/>
  <c r="AO76" i="2"/>
  <c r="AN78" i="2"/>
  <c r="AL78" i="2"/>
  <c r="AO78" i="2"/>
  <c r="AM78" i="2"/>
  <c r="AM72" i="2"/>
  <c r="AL72" i="2"/>
  <c r="AN72" i="2"/>
  <c r="AO72" i="2"/>
  <c r="AN73" i="2"/>
  <c r="AM73" i="2"/>
  <c r="AL73" i="2"/>
  <c r="AO73" i="2"/>
  <c r="P77" i="2"/>
  <c r="AG77" i="2"/>
  <c r="AL74" i="2"/>
  <c r="AN74" i="2"/>
  <c r="AM74" i="2"/>
  <c r="AO74" i="2"/>
  <c r="AL75" i="2"/>
  <c r="AO75" i="2"/>
  <c r="AN75" i="2"/>
  <c r="AM75" i="2"/>
  <c r="U721" i="2"/>
  <c r="V713" i="2"/>
  <c r="R720" i="2"/>
  <c r="S713" i="2"/>
  <c r="U713" i="2"/>
  <c r="V721" i="2"/>
  <c r="R713" i="2"/>
  <c r="T713" i="2"/>
  <c r="T721" i="2"/>
  <c r="O368" i="2"/>
  <c r="P363" i="2"/>
  <c r="L368" i="2"/>
  <c r="K368" i="2"/>
  <c r="P362" i="2"/>
  <c r="M368" i="2"/>
  <c r="K399" i="2"/>
  <c r="O399" i="2"/>
  <c r="P393" i="2"/>
  <c r="P132" i="1"/>
  <c r="P395" i="2"/>
  <c r="P396" i="2"/>
  <c r="P394" i="2"/>
  <c r="M399" i="2"/>
  <c r="L399" i="2"/>
  <c r="N399" i="2"/>
  <c r="P104" i="1" l="1"/>
  <c r="P112" i="1" s="1"/>
  <c r="K323" i="2" s="1"/>
  <c r="N469" i="2"/>
  <c r="M469" i="2"/>
  <c r="P101" i="2"/>
  <c r="P79" i="2"/>
  <c r="AM99" i="2"/>
  <c r="AN99" i="2"/>
  <c r="AL99" i="2"/>
  <c r="AO99" i="2"/>
  <c r="AO77" i="2"/>
  <c r="AL77" i="2"/>
  <c r="AM77" i="2"/>
  <c r="AN77" i="2"/>
  <c r="R721" i="2"/>
  <c r="N424" i="2"/>
  <c r="N426" i="2"/>
  <c r="M424" i="2"/>
  <c r="O424" i="2"/>
  <c r="O426" i="2"/>
  <c r="K424" i="2"/>
  <c r="L425" i="2"/>
  <c r="L427" i="2"/>
  <c r="K425" i="2"/>
  <c r="M425" i="2"/>
  <c r="M427" i="2"/>
  <c r="K426" i="2"/>
  <c r="N425" i="2"/>
  <c r="N427" i="2"/>
  <c r="K427" i="2"/>
  <c r="M426" i="2"/>
  <c r="O425" i="2"/>
  <c r="O427" i="2"/>
  <c r="L424" i="2"/>
  <c r="L426" i="2"/>
  <c r="P368" i="2"/>
  <c r="P399" i="2"/>
  <c r="K326" i="2" l="1"/>
  <c r="P469" i="2"/>
  <c r="N326" i="2"/>
  <c r="M326" i="2"/>
  <c r="O326" i="2"/>
  <c r="L326" i="2"/>
  <c r="N430" i="2"/>
  <c r="P427" i="2"/>
  <c r="P425" i="2"/>
  <c r="P424" i="2"/>
  <c r="K430" i="2"/>
  <c r="O430" i="2"/>
  <c r="P426" i="2"/>
  <c r="L430" i="2"/>
  <c r="M430" i="2"/>
  <c r="K380" i="2" l="1"/>
  <c r="K375" i="2"/>
  <c r="O440" i="2"/>
  <c r="O441" i="2"/>
  <c r="N441" i="2"/>
  <c r="N440" i="2"/>
  <c r="L354" i="2"/>
  <c r="L357" i="2" s="1"/>
  <c r="K354" i="2"/>
  <c r="K357" i="2" s="1"/>
  <c r="N354" i="2"/>
  <c r="N357" i="2" s="1"/>
  <c r="O354" i="2"/>
  <c r="O357" i="2" s="1"/>
  <c r="P323" i="2"/>
  <c r="M354" i="2"/>
  <c r="M357" i="2" s="1"/>
  <c r="M441" i="2"/>
  <c r="M440" i="2"/>
  <c r="P430" i="2"/>
  <c r="L440" i="2"/>
  <c r="K440" i="2"/>
  <c r="K441" i="2"/>
  <c r="L441" i="2"/>
  <c r="M380" i="2"/>
  <c r="K385" i="2"/>
  <c r="K376" i="2"/>
  <c r="M379" i="2"/>
  <c r="M376" i="2"/>
  <c r="K382" i="2"/>
  <c r="L380" i="2"/>
  <c r="K381" i="2"/>
  <c r="K379" i="2"/>
  <c r="O380" i="2"/>
  <c r="M381" i="2"/>
  <c r="O375" i="2"/>
  <c r="N382" i="2"/>
  <c r="O385" i="2"/>
  <c r="N380" i="2"/>
  <c r="N385" i="2"/>
  <c r="N376" i="2"/>
  <c r="O381" i="2"/>
  <c r="M385" i="2"/>
  <c r="L381" i="2"/>
  <c r="O376" i="2"/>
  <c r="L379" i="2"/>
  <c r="L376" i="2"/>
  <c r="M382" i="2"/>
  <c r="N375" i="2"/>
  <c r="O379" i="2"/>
  <c r="M375" i="2"/>
  <c r="N381" i="2"/>
  <c r="O382" i="2"/>
  <c r="N379" i="2"/>
  <c r="L375" i="2"/>
  <c r="P326" i="2"/>
  <c r="L385" i="2"/>
  <c r="L382" i="2"/>
  <c r="L416" i="2" l="1"/>
  <c r="L410" i="2"/>
  <c r="K413" i="2"/>
  <c r="L412" i="2"/>
  <c r="K416" i="2"/>
  <c r="K410" i="2"/>
  <c r="M412" i="2"/>
  <c r="M406" i="2"/>
  <c r="K412" i="2"/>
  <c r="O406" i="2"/>
  <c r="K406" i="2"/>
  <c r="K411" i="2"/>
  <c r="L406" i="2"/>
  <c r="L413" i="2"/>
  <c r="L407" i="2"/>
  <c r="L411" i="2"/>
  <c r="K407" i="2"/>
  <c r="M407" i="2"/>
  <c r="O416" i="2"/>
  <c r="O412" i="2"/>
  <c r="N416" i="2"/>
  <c r="P357" i="2"/>
  <c r="M413" i="2"/>
  <c r="N407" i="2"/>
  <c r="O411" i="2"/>
  <c r="M416" i="2"/>
  <c r="M410" i="2"/>
  <c r="O407" i="2"/>
  <c r="N413" i="2"/>
  <c r="N412" i="2"/>
  <c r="N406" i="2"/>
  <c r="N411" i="2"/>
  <c r="N410" i="2"/>
  <c r="P354" i="2"/>
  <c r="O413" i="2"/>
  <c r="M411" i="2"/>
  <c r="O410" i="2"/>
  <c r="P440" i="2"/>
  <c r="L388" i="2"/>
  <c r="P375" i="2"/>
  <c r="P380" i="2"/>
  <c r="N388" i="2"/>
  <c r="M388" i="2"/>
  <c r="P385" i="2"/>
  <c r="K442" i="2"/>
  <c r="P441" i="2"/>
  <c r="P442" i="2" s="1"/>
  <c r="I449" i="2" s="1"/>
  <c r="P376" i="2"/>
  <c r="K388" i="2"/>
  <c r="P381" i="2"/>
  <c r="O388" i="2"/>
  <c r="P382" i="2"/>
  <c r="P379" i="2"/>
  <c r="L419" i="2" l="1"/>
  <c r="K419" i="2"/>
  <c r="P412" i="2"/>
  <c r="P407" i="2"/>
  <c r="P411" i="2"/>
  <c r="P406" i="2"/>
  <c r="M419" i="2"/>
  <c r="P416" i="2"/>
  <c r="P413" i="2"/>
  <c r="O419" i="2"/>
  <c r="N419" i="2"/>
  <c r="P410" i="2"/>
  <c r="P388" i="2"/>
  <c r="R449" i="2"/>
  <c r="L442" i="2"/>
  <c r="O436" i="2" l="1"/>
  <c r="O435" i="2"/>
  <c r="L435" i="2"/>
  <c r="M435" i="2"/>
  <c r="L436" i="2"/>
  <c r="K436" i="2"/>
  <c r="K437" i="2" s="1"/>
  <c r="N436" i="2"/>
  <c r="N435" i="2"/>
  <c r="K435" i="2"/>
  <c r="M436" i="2"/>
  <c r="P419" i="2"/>
  <c r="M442" i="2"/>
  <c r="S449" i="2"/>
  <c r="L437" i="2" l="1"/>
  <c r="S448" i="2" s="1"/>
  <c r="P435" i="2"/>
  <c r="R448" i="2"/>
  <c r="P436" i="2"/>
  <c r="P437" i="2" s="1"/>
  <c r="I448" i="2" s="1"/>
  <c r="T449" i="2"/>
  <c r="N442" i="2"/>
  <c r="M437" i="2" l="1"/>
  <c r="N437" i="2" s="1"/>
  <c r="O442" i="2"/>
  <c r="V449" i="2" s="1"/>
  <c r="U449" i="2"/>
  <c r="T448" i="2" l="1"/>
  <c r="U448" i="2"/>
  <c r="O437" i="2"/>
  <c r="V448" i="2" s="1"/>
  <c r="R78" i="1" l="1"/>
  <c r="W78" i="1" s="1"/>
  <c r="W76" i="1"/>
  <c r="W131" i="1"/>
  <c r="S720" i="2" s="1"/>
  <c r="W132" i="1" l="1"/>
  <c r="S721" i="2" s="1"/>
</calcChain>
</file>

<file path=xl/sharedStrings.xml><?xml version="1.0" encoding="utf-8"?>
<sst xmlns="http://schemas.openxmlformats.org/spreadsheetml/2006/main" count="2015" uniqueCount="272">
  <si>
    <t>RIIO-ED2</t>
  </si>
  <si>
    <t>Contract length</t>
  </si>
  <si>
    <t>Units</t>
  </si>
  <si>
    <t>Constants</t>
  </si>
  <si>
    <t>1 year</t>
  </si>
  <si>
    <t>2 year</t>
  </si>
  <si>
    <t>3 year</t>
  </si>
  <si>
    <t>4 year</t>
  </si>
  <si>
    <t>5 year</t>
  </si>
  <si>
    <t>Total</t>
  </si>
  <si>
    <t>Notes</t>
  </si>
  <si>
    <t>Selected DNO</t>
  </si>
  <si>
    <t>Name</t>
  </si>
  <si>
    <t>Reporting year</t>
  </si>
  <si>
    <t>Year</t>
  </si>
  <si>
    <t>WACC</t>
  </si>
  <si>
    <t>%</t>
  </si>
  <si>
    <t>Price base</t>
  </si>
  <si>
    <t>Contract length (years)</t>
  </si>
  <si>
    <t>Reinforcement activities deferred as a result of flexibility (volumes)</t>
  </si>
  <si>
    <t>PMT</t>
  </si>
  <si>
    <t>HV+LV</t>
  </si>
  <si>
    <t>MVA</t>
  </si>
  <si>
    <t>GMT</t>
  </si>
  <si>
    <t>Overhead Pole Line</t>
  </si>
  <si>
    <t>LV</t>
  </si>
  <si>
    <t>km</t>
  </si>
  <si>
    <t>Cable</t>
  </si>
  <si>
    <t>HV</t>
  </si>
  <si>
    <t>Utilisation Band</t>
  </si>
  <si>
    <t>Transformer type</t>
  </si>
  <si>
    <t>Voltage</t>
  </si>
  <si>
    <r>
      <t xml:space="preserve">0 </t>
    </r>
    <r>
      <rPr>
        <sz val="10"/>
        <color theme="1"/>
        <rFont val="Calibri"/>
        <family val="2"/>
      </rPr>
      <t>≤</t>
    </r>
    <r>
      <rPr>
        <sz val="10"/>
        <color theme="1"/>
        <rFont val="Verdana"/>
        <family val="2"/>
      </rPr>
      <t xml:space="preserve"> x &lt; 20%</t>
    </r>
  </si>
  <si>
    <t>Pole Mounted</t>
  </si>
  <si>
    <t>#</t>
  </si>
  <si>
    <t>20 ≤ x &lt; 40%</t>
  </si>
  <si>
    <t>40 ≤ x &lt; 60%</t>
  </si>
  <si>
    <t>60 ≤ x &lt; 80%</t>
  </si>
  <si>
    <t>80 ≤ x &lt; 100%</t>
  </si>
  <si>
    <t>100 ≤ x &lt; 120%</t>
  </si>
  <si>
    <t xml:space="preserve">120% ≤ x </t>
  </si>
  <si>
    <t>Total Sites</t>
  </si>
  <si>
    <t>Util. Indicator</t>
  </si>
  <si>
    <t>Total capacity released</t>
  </si>
  <si>
    <t>Ground Mounted</t>
  </si>
  <si>
    <t>Unit costs</t>
  </si>
  <si>
    <t>Transformer gross (capacity) additions</t>
  </si>
  <si>
    <t>£k / MVA</t>
  </si>
  <si>
    <t>£k / km</t>
  </si>
  <si>
    <t>Flexibility Unit Rates</t>
  </si>
  <si>
    <t>Yr 1</t>
  </si>
  <si>
    <t>Yr 2</t>
  </si>
  <si>
    <t>Yr 3</t>
  </si>
  <si>
    <t>Yr 4</t>
  </si>
  <si>
    <t>Yr 5</t>
  </si>
  <si>
    <t>Flexibility Allowances</t>
  </si>
  <si>
    <t>£k</t>
  </si>
  <si>
    <t>Allowances</t>
  </si>
  <si>
    <t>Monitoring package</t>
  </si>
  <si>
    <t xml:space="preserve">High utilisation threshold </t>
  </si>
  <si>
    <t>Allowed low utilisation capacity additions</t>
  </si>
  <si>
    <t>Low utilisation capacity additions</t>
  </si>
  <si>
    <t>Low utilisation check</t>
  </si>
  <si>
    <t>Boolean</t>
  </si>
  <si>
    <t>End</t>
  </si>
  <si>
    <t>Costs</t>
  </si>
  <si>
    <t>Volumes</t>
  </si>
  <si>
    <t>Disposals</t>
  </si>
  <si>
    <t>Multi Year Average Unit Costs</t>
  </si>
  <si>
    <t>2024-25</t>
  </si>
  <si>
    <t>2024-26</t>
  </si>
  <si>
    <t>2024-27</t>
  </si>
  <si>
    <t>2024-28</t>
  </si>
  <si>
    <t>£m</t>
  </si>
  <si>
    <t>£m / MVA</t>
  </si>
  <si>
    <t>Ex-ante allowances</t>
  </si>
  <si>
    <t>Secondary reinforcement volume driver</t>
  </si>
  <si>
    <t>HV/LV</t>
  </si>
  <si>
    <t>LV services volume driver</t>
  </si>
  <si>
    <t>Cap</t>
  </si>
  <si>
    <t>Circuit (length) additions</t>
  </si>
  <si>
    <t>£m / km</t>
  </si>
  <si>
    <t>Service Reinforcement (asset additions)</t>
  </si>
  <si>
    <t>LV Service (OHL)</t>
  </si>
  <si>
    <t>£m / asset</t>
  </si>
  <si>
    <t>LV Service (UG)</t>
  </si>
  <si>
    <t>Switchgear</t>
  </si>
  <si>
    <t>Cut Out (Metered)</t>
  </si>
  <si>
    <t>Fuse upgrades</t>
  </si>
  <si>
    <r>
      <rPr>
        <b/>
        <u/>
        <sz val="10"/>
        <color theme="0"/>
        <rFont val="Verdana"/>
        <family val="2"/>
      </rPr>
      <t>Outturn</t>
    </r>
    <r>
      <rPr>
        <b/>
        <sz val="10"/>
        <color theme="0"/>
        <rFont val="Verdana"/>
        <family val="2"/>
      </rPr>
      <t xml:space="preserve"> totals</t>
    </r>
  </si>
  <si>
    <t>LV Services Reactive Reinforcement (asset additions)</t>
  </si>
  <si>
    <t>LV Services Proactive Reinforcement (asset additions)</t>
  </si>
  <si>
    <t>Total LV Services Reinforcement (asset additions)</t>
  </si>
  <si>
    <t>Outturn number of LCTs</t>
  </si>
  <si>
    <t>Heat Pumps</t>
  </si>
  <si>
    <t>EVs</t>
  </si>
  <si>
    <t>LV monitored peak demand growth - Pole mounted transformers</t>
  </si>
  <si>
    <t>Growth band</t>
  </si>
  <si>
    <r>
      <t>x &lt;</t>
    </r>
    <r>
      <rPr>
        <sz val="10"/>
        <color theme="1"/>
        <rFont val="Verdana"/>
        <family val="2"/>
      </rPr>
      <t>-5%</t>
    </r>
  </si>
  <si>
    <t>No growth</t>
  </si>
  <si>
    <t>0 ≤ x &lt; 5%</t>
  </si>
  <si>
    <t>5 ≤ x &lt; 10%</t>
  </si>
  <si>
    <t>10  ≤ x &lt;  20%</t>
  </si>
  <si>
    <t>20  ≤ x &lt;  30%</t>
  </si>
  <si>
    <t>30  ≤ x &lt;  50%</t>
  </si>
  <si>
    <t>50% ≤ x</t>
  </si>
  <si>
    <t>Total sites with growth data</t>
  </si>
  <si>
    <t>Growth indicator</t>
  </si>
  <si>
    <t>LV monitored peak demand growth - Ground mounted transformers</t>
  </si>
  <si>
    <t>LV monitored annual electricity consumption growth - Pole mounted transformers</t>
  </si>
  <si>
    <t>LV monitored annual electricity consumption growth - Ground mounted transformers</t>
  </si>
  <si>
    <t>Number of properties proactively unlooped</t>
  </si>
  <si>
    <t>No. of properties</t>
  </si>
  <si>
    <r>
      <rPr>
        <b/>
        <u/>
        <sz val="10"/>
        <color theme="0"/>
        <rFont val="Verdana"/>
        <family val="2"/>
      </rPr>
      <t>Difference</t>
    </r>
    <r>
      <rPr>
        <b/>
        <sz val="10"/>
        <color theme="0"/>
        <rFont val="Verdana"/>
        <family val="2"/>
      </rPr>
      <t xml:space="preserve"> between ex-ante and outturn</t>
    </r>
  </si>
  <si>
    <t>Flexibility</t>
  </si>
  <si>
    <t>Secondary reinforcement volume driver total</t>
  </si>
  <si>
    <t>LV Service volume driver</t>
  </si>
  <si>
    <t>LV Service volume driver total</t>
  </si>
  <si>
    <t>Pre-TIM: Out-turn allowances (without cap, pre-disallowances)</t>
  </si>
  <si>
    <t>Pre-TIM: Out-turn allowances (without cap, post-disallowances)</t>
  </si>
  <si>
    <t>Pre-TIM: Out-turn allowances (with cap, pre-disallowances)</t>
  </si>
  <si>
    <t>Pre-TIM: Out-turn allowances (with cap, post-disallowances)</t>
  </si>
  <si>
    <t>Allowance split (ex-ante and above ex-ante)</t>
  </si>
  <si>
    <t>Ex-ante allowance remaining</t>
  </si>
  <si>
    <t>Extra allowance used above ex-ante allowance (within year)</t>
  </si>
  <si>
    <t>All of ex-ante allowance used?</t>
  </si>
  <si>
    <t>Monitoring Package operational?</t>
  </si>
  <si>
    <t>Total gross capacity added = sum of gross capacity added</t>
  </si>
  <si>
    <t>Combined</t>
  </si>
  <si>
    <t>Transformer net (capacity) additions</t>
  </si>
  <si>
    <t>% of LCT served by PMTs</t>
  </si>
  <si>
    <t>LCTs</t>
  </si>
  <si>
    <t>Outturn number of new LCTs - PMT area</t>
  </si>
  <si>
    <t>Contribution to peak demand (per LCT)</t>
  </si>
  <si>
    <t>kW</t>
  </si>
  <si>
    <t>Evs</t>
  </si>
  <si>
    <t>Total contribution to peak demand - PMT area</t>
  </si>
  <si>
    <t>MW</t>
  </si>
  <si>
    <t>Realised capacity release ratio</t>
  </si>
  <si>
    <t>MVA / MW</t>
  </si>
  <si>
    <t>Capacity release ratio check - PMT</t>
  </si>
  <si>
    <t>Efficient capacity released ratio - PMT</t>
  </si>
  <si>
    <t>Permitted deviation (asymmetric, above)</t>
  </si>
  <si>
    <t>Check - PMT</t>
  </si>
  <si>
    <t>% of LCT served by GMTs</t>
  </si>
  <si>
    <t>Outturn number of new LCTs - GMT area</t>
  </si>
  <si>
    <t>Total contribution to peak demand - GMT area</t>
  </si>
  <si>
    <t>Capacity release ratio check - GMT</t>
  </si>
  <si>
    <t>Efficient capacity released ratio - GMT</t>
  </si>
  <si>
    <t>Check - GMT</t>
  </si>
  <si>
    <t xml:space="preserve"> </t>
  </si>
  <si>
    <t>Circuits (length) additions</t>
  </si>
  <si>
    <t>% of LCT served by Overhead Pole Lines (LV)</t>
  </si>
  <si>
    <t>Outturn number of new LCTs</t>
  </si>
  <si>
    <t>Total contribution to peak demand</t>
  </si>
  <si>
    <t>km / MW</t>
  </si>
  <si>
    <t>Check - Overhead Pole Line</t>
  </si>
  <si>
    <t>% of LCT served by Overhead Pole Lines (HV)</t>
  </si>
  <si>
    <t>% of LCT served by Cables (LV)</t>
  </si>
  <si>
    <t>Check - Cable</t>
  </si>
  <si>
    <t>% of LCT served by Cables (HV)</t>
  </si>
  <si>
    <t>Peak demand</t>
  </si>
  <si>
    <t>Peak Demand Growth - PMT</t>
  </si>
  <si>
    <t>Peak Demand Growth - GMT</t>
  </si>
  <si>
    <t>Permitted no. of LV reinforcement activities as a percentage of properties unlooped</t>
  </si>
  <si>
    <t>LV Services unlooping check</t>
  </si>
  <si>
    <t>LV Service</t>
  </si>
  <si>
    <t>Cut out</t>
  </si>
  <si>
    <t>Fuse upgrade</t>
  </si>
  <si>
    <t xml:space="preserve">LV Service </t>
  </si>
  <si>
    <t>Total Flexibility Allowances</t>
  </si>
  <si>
    <t>Monitored sites with insufficient data</t>
  </si>
  <si>
    <t>This workbook contains the reporting prototype for the secondary reinforcement volume driver and the LV services volume driver.</t>
  </si>
  <si>
    <t>The workbook tracks expenditure above and below the ex-ante baseline for the two volume drivers and monitors spending through the use of 6 metrics: 5 for the secondary reinforcement volume driver and 1 for the LV services volume driver.</t>
  </si>
  <si>
    <t>Input cell</t>
  </si>
  <si>
    <t>Calculation cell</t>
  </si>
  <si>
    <t>Total transformers</t>
  </si>
  <si>
    <t>Total capacity deferred</t>
  </si>
  <si>
    <t>Transformer capacity deferred (gross, counterfactual)</t>
  </si>
  <si>
    <t>Flexibility utilisation monitoring check - Pole mounted transformers</t>
  </si>
  <si>
    <t>Flexibility utilisation monitoring check - Ground mounted transformers</t>
  </si>
  <si>
    <t>Transformers deferred</t>
  </si>
  <si>
    <t>Circuits deferred</t>
  </si>
  <si>
    <t>Utilisation Band (existing asset forecast)</t>
  </si>
  <si>
    <t>Monitored sites with sufficient data but bad data / nil return</t>
  </si>
  <si>
    <t>Utilisation monitoring check - Pole mounted transformers</t>
  </si>
  <si>
    <t>Utilisation monitoring check - Ground mounted transformers</t>
  </si>
  <si>
    <t>Allowed low utilisation</t>
  </si>
  <si>
    <t>Low utilisation capacity</t>
  </si>
  <si>
    <t>RIIO-ED2 LRE Volume Drivers Workbook 1.0</t>
  </si>
  <si>
    <t>Electricity Consumption Growth - PMT</t>
  </si>
  <si>
    <t>Electricity Consumption Growth check - PMT</t>
  </si>
  <si>
    <t>Electricity Consumption Growth - GMT</t>
  </si>
  <si>
    <t>Electricity Consumption Growth check - GMT</t>
  </si>
  <si>
    <t>Peak Demand Growth check - PMT</t>
  </si>
  <si>
    <t>Peak Demand Growth check - GMT</t>
  </si>
  <si>
    <t>Electricity Consumption Growth</t>
  </si>
  <si>
    <t>Metric 1. Transformer utilisation</t>
  </si>
  <si>
    <t>Metric 2a. Transformer capacity released ratio (PMT)</t>
  </si>
  <si>
    <t>Metric 2b. Transformer capacity released ratio (GMT)</t>
  </si>
  <si>
    <t>3a. LV Circuits length added ratio (LV OHL)</t>
  </si>
  <si>
    <t>Metric 3d. HV Circuits length added ratio (HV cable)</t>
  </si>
  <si>
    <t>Realised length added ratio</t>
  </si>
  <si>
    <t>Total contribution to peak load</t>
  </si>
  <si>
    <t>Metric 6. LV Services Unlooping</t>
  </si>
  <si>
    <t>Metric 5. Flexibility procured transformer utilisation</t>
  </si>
  <si>
    <t>Metric 4. Measured Low Voltage Peak Demand Growth and Electricty Consumption Growth Indices</t>
  </si>
  <si>
    <t>Circuit length added ratio check - OHL</t>
  </si>
  <si>
    <t>Efficient length added ratio</t>
  </si>
  <si>
    <t>Circuit length added ratio check - Cable</t>
  </si>
  <si>
    <t>Metric 3b. LV Circuits length added ratio (LV cable)</t>
  </si>
  <si>
    <t>Metric 3c. HV Circuits length added ratio (HV OHL)</t>
  </si>
  <si>
    <t>Circuit length deferred (counterfactual)</t>
  </si>
  <si>
    <t>2020/21</t>
  </si>
  <si>
    <t>ENWL</t>
  </si>
  <si>
    <t>NPGN</t>
  </si>
  <si>
    <t>NPGY</t>
  </si>
  <si>
    <t>WMID</t>
  </si>
  <si>
    <t>EMID</t>
  </si>
  <si>
    <t>SWALES</t>
  </si>
  <si>
    <t>SWEST</t>
  </si>
  <si>
    <t>LPN</t>
  </si>
  <si>
    <t>SPN</t>
  </si>
  <si>
    <t>EPN</t>
  </si>
  <si>
    <t>SPD</t>
  </si>
  <si>
    <t>SPMW</t>
  </si>
  <si>
    <t>SSEH</t>
  </si>
  <si>
    <t>SSES</t>
  </si>
  <si>
    <t>LV OHL</t>
  </si>
  <si>
    <t>LV UG</t>
  </si>
  <si>
    <t>HV OHL</t>
  </si>
  <si>
    <t>HV UG</t>
  </si>
  <si>
    <t>Cut out (metered)</t>
  </si>
  <si>
    <t>Fuse Upgrades</t>
  </si>
  <si>
    <t>£k/MVA</t>
  </si>
  <si>
    <t>£k/km</t>
  </si>
  <si>
    <t>Licensee</t>
  </si>
  <si>
    <t>Ex ante allowance for RIIO-ED2</t>
  </si>
  <si>
    <t>SRVD Cap</t>
  </si>
  <si>
    <t>LVSVD Cap</t>
  </si>
  <si>
    <t>SRVD</t>
  </si>
  <si>
    <t>LVSVD</t>
  </si>
  <si>
    <t>VOLUME DRIVER UNIT RATES</t>
  </si>
  <si>
    <t>VOLUME DRIVER EX ANTE ALLOWANCE AND CAPS</t>
  </si>
  <si>
    <t>Regulatory Yr ending</t>
  </si>
  <si>
    <t>Disallowed Costs and Volumes</t>
  </si>
  <si>
    <t>Number of Unlooped Properties</t>
  </si>
  <si>
    <t>Unlooped Properties resulting from Proactive Works</t>
  </si>
  <si>
    <t>Unlooped Properties resulting from Reactive Works</t>
  </si>
  <si>
    <t>Total Unlooped Properties</t>
  </si>
  <si>
    <t>Benchmarked unit costs for conventional reinforcement</t>
  </si>
  <si>
    <t>% OF LCTS SERVED BY DIFFERENT ASSETS</t>
  </si>
  <si>
    <t>TRANSFORMERS</t>
  </si>
  <si>
    <t>OHL</t>
  </si>
  <si>
    <t>UG</t>
  </si>
  <si>
    <t>Year ahead forecast PMT utilisation</t>
  </si>
  <si>
    <t>Year ahead forecast GMT utilisation</t>
  </si>
  <si>
    <t>Year ahead forecast PMT utilisation (existing assets)</t>
  </si>
  <si>
    <t>Year ahead forecast GMT utilisation (existing assets)</t>
  </si>
  <si>
    <r>
      <t>Secondary reinforcement volume driver (SRVD</t>
    </r>
    <r>
      <rPr>
        <b/>
        <vertAlign val="subscript"/>
        <sz val="10"/>
        <rFont val="Verdana"/>
        <family val="2"/>
      </rPr>
      <t>t</t>
    </r>
    <r>
      <rPr>
        <b/>
        <sz val="10"/>
        <rFont val="Verdana"/>
        <family val="2"/>
      </rPr>
      <t>)</t>
    </r>
  </si>
  <si>
    <r>
      <t>Secondary reinforcement volume driver total (SRVD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)</t>
    </r>
  </si>
  <si>
    <r>
      <t>LV Services volume driver (LVSVD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)</t>
    </r>
  </si>
  <si>
    <r>
      <t>LV Service volume driver total (LVSVD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)</t>
    </r>
  </si>
  <si>
    <r>
      <t>Monitoring and reporting - Secondary Reinforcement Volume Driver (SRVD</t>
    </r>
    <r>
      <rPr>
        <b/>
        <vertAlign val="subscript"/>
        <sz val="16"/>
        <color theme="0" tint="-4.9989318521683403E-2"/>
        <rFont val="Verdana"/>
        <family val="2"/>
      </rPr>
      <t>t</t>
    </r>
    <r>
      <rPr>
        <b/>
        <sz val="16"/>
        <color theme="0" tint="-4.9989318521683403E-2"/>
        <rFont val="Verdana"/>
        <family val="2"/>
      </rPr>
      <t>) and Low Voltage Services Volume Driver (LVSVD</t>
    </r>
    <r>
      <rPr>
        <b/>
        <vertAlign val="subscript"/>
        <sz val="16"/>
        <color theme="0" tint="-4.9989318521683403E-2"/>
        <rFont val="Verdana"/>
        <family val="2"/>
      </rPr>
      <t>t</t>
    </r>
    <r>
      <rPr>
        <b/>
        <sz val="16"/>
        <color theme="0" tint="-4.9989318521683403E-2"/>
        <rFont val="Verdana"/>
        <family val="2"/>
      </rPr>
      <t>)</t>
    </r>
  </si>
  <si>
    <t>Monitoring and reporting - SRVD Flexibility</t>
  </si>
  <si>
    <t>Single year allowance cell / link cell / ref cell</t>
  </si>
  <si>
    <t>SRVD Metric Data</t>
  </si>
  <si>
    <t>Version Control</t>
  </si>
  <si>
    <t>Version</t>
  </si>
  <si>
    <t>Date</t>
  </si>
  <si>
    <t>Notes/Changes</t>
  </si>
  <si>
    <t>Version published as licence instrument under SpC 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</si>
</sst>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(* #,##0_);_(* \(#,##0\);_(* &quot;-&quot;_);_(@_)"/>
    <numFmt numFmtId="165" formatCode="_(* #,##0.00_);_(* \(#,##0.00\);_(* &quot;-&quot;??_);_(@_)"/>
    <numFmt numFmtId="166" formatCode="_-* #,##0_-;\-* #,##0_-;_-* &quot;-&quot;??_-;_-@_-"/>
    <numFmt numFmtId="167" formatCode="_-* #,##0.0_-;\-* #,##0.0_-;_-* &quot;-&quot;??_-;_-@_-"/>
    <numFmt numFmtId="168" formatCode="_-* #,##0.0_-;\-* #,##0.0_-;_-* &quot;-&quot;?_-;_-@_-"/>
    <numFmt numFmtId="169" formatCode="0.0"/>
    <numFmt numFmtId="170" formatCode="_-* #,##0_-;\-* #,##0_-;_-* &quot;-&quot;?_-;_-@_-"/>
    <numFmt numFmtId="171" formatCode="_(* #,##0.0000_);_(* \(#,##0.0000\);_(* &quot;-&quot;??_);_(@_)"/>
    <numFmt numFmtId="172" formatCode="_(* #,##0.0_);_(* \(#,##0.0\);_(* &quot;-&quot;_);_(@_)"/>
    <numFmt numFmtId="173" formatCode="_(* #,##0.0_);_(* \(#,##0.0\);_(* &quot;-&quot;??_);_(@_)"/>
    <numFmt numFmtId="174" formatCode="0.0000"/>
    <numFmt numFmtId="175" formatCode="_-* #,##0.0000_-;\-* #,##0.0000_-;_-* &quot;-&quot;??_-;_-@_-"/>
    <numFmt numFmtId="176" formatCode="_(* #,##0.000_);_(* \(#,##0.000\);_(* &quot;-&quot;??_);_(@_)"/>
    <numFmt numFmtId="177" formatCode="_(* #,##0.00000_);_(* \(#,##0.00000\);_(* &quot;-&quot;??_);_(@_)"/>
    <numFmt numFmtId="178" formatCode="_(* #,##0_);_(* \(#,##0\);_(* &quot;-&quot;??_);_(@_)"/>
    <numFmt numFmtId="179" formatCode="_-* #,##0.00_-;\-* #,##0.00_-;_-* &quot;-&quot;?_-;_-@_-"/>
    <numFmt numFmtId="180" formatCode="0.0%"/>
    <numFmt numFmtId="181" formatCode="0_ ;\-0\ "/>
    <numFmt numFmtId="182" formatCode="_-* #,##0.0_-;\-* #,##0.0_-;_-* &quot;-&quot;_-;_-@_-"/>
    <numFmt numFmtId="183" formatCode="_-* #,##0.000_-;\-* #,##0.000_-;_-* &quot;-&quot;???_-;_-@_-"/>
    <numFmt numFmtId="184" formatCode="0.000"/>
    <numFmt numFmtId="185" formatCode="dd/mm/yy;@"/>
  </numFmts>
  <fonts count="28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sz val="10"/>
      <color theme="1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0"/>
      <color rgb="FF000000"/>
      <name val="Verdana"/>
      <family val="2"/>
    </font>
    <font>
      <b/>
      <sz val="10"/>
      <color theme="1"/>
      <name val="Verdana"/>
      <family val="2"/>
    </font>
    <font>
      <sz val="10"/>
      <color indexed="8"/>
      <name val="Verdana"/>
      <family val="2"/>
    </font>
    <font>
      <i/>
      <sz val="10"/>
      <name val="Verdana"/>
      <family val="2"/>
    </font>
    <font>
      <b/>
      <sz val="12"/>
      <color theme="0"/>
      <name val="Verdana"/>
      <family val="2"/>
    </font>
    <font>
      <b/>
      <sz val="14"/>
      <color theme="0"/>
      <name val="Verdana"/>
      <family val="2"/>
    </font>
    <font>
      <b/>
      <u/>
      <sz val="10"/>
      <color theme="0"/>
      <name val="Verdana"/>
      <family val="2"/>
    </font>
    <font>
      <sz val="10"/>
      <color rgb="FFFF0000"/>
      <name val="Verdana"/>
      <family val="2"/>
    </font>
    <font>
      <sz val="10"/>
      <color theme="1"/>
      <name val="Calibri"/>
      <family val="2"/>
    </font>
    <font>
      <sz val="8"/>
      <name val="Verdana"/>
      <family val="2"/>
    </font>
    <font>
      <i/>
      <sz val="11"/>
      <color rgb="FF7F7F7F"/>
      <name val="Calibri"/>
      <family val="2"/>
      <scheme val="minor"/>
    </font>
    <font>
      <b/>
      <vertAlign val="subscript"/>
      <sz val="10"/>
      <name val="Verdana"/>
      <family val="2"/>
    </font>
    <font>
      <b/>
      <vertAlign val="subscript"/>
      <sz val="10"/>
      <color theme="1"/>
      <name val="Verdana"/>
      <family val="2"/>
    </font>
    <font>
      <b/>
      <vertAlign val="subscript"/>
      <sz val="16"/>
      <color theme="0" tint="-4.9989318521683403E-2"/>
      <name val="Verdana"/>
      <family val="2"/>
    </font>
    <font>
      <i/>
      <sz val="11"/>
      <color theme="2" tint="-0.499984740745262"/>
      <name val="Calibri"/>
      <family val="2"/>
      <scheme val="minor"/>
    </font>
    <font>
      <b/>
      <i/>
      <sz val="11"/>
      <color theme="2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 style="dashed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15">
    <xf numFmtId="0" fontId="0" fillId="0" borderId="0" xfId="0"/>
    <xf numFmtId="0" fontId="4" fillId="2" borderId="0" xfId="3" applyFont="1" applyFill="1"/>
    <xf numFmtId="0" fontId="5" fillId="2" borderId="0" xfId="3" applyFont="1" applyFill="1"/>
    <xf numFmtId="0" fontId="4" fillId="2" borderId="0" xfId="4" applyFont="1" applyFill="1"/>
    <xf numFmtId="0" fontId="7" fillId="3" borderId="0" xfId="0" applyFont="1" applyFill="1"/>
    <xf numFmtId="0" fontId="8" fillId="3" borderId="0" xfId="0" applyFont="1" applyFill="1"/>
    <xf numFmtId="0" fontId="7" fillId="3" borderId="0" xfId="0" applyFont="1" applyFill="1" applyAlignment="1">
      <alignment horizontal="left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/>
    <xf numFmtId="0" fontId="7" fillId="4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0" borderId="0" xfId="0" applyFont="1"/>
    <xf numFmtId="0" fontId="9" fillId="0" borderId="0" xfId="0" applyFont="1"/>
    <xf numFmtId="0" fontId="11" fillId="0" borderId="0" xfId="0" applyFont="1"/>
    <xf numFmtId="166" fontId="6" fillId="5" borderId="2" xfId="1" applyNumberFormat="1" applyFont="1" applyFill="1" applyBorder="1" applyAlignment="1">
      <alignment horizontal="center"/>
    </xf>
    <xf numFmtId="167" fontId="10" fillId="0" borderId="0" xfId="1" applyNumberFormat="1" applyFont="1"/>
    <xf numFmtId="0" fontId="6" fillId="0" borderId="0" xfId="0" applyFont="1" applyAlignment="1">
      <alignment horizontal="left" vertical="center"/>
    </xf>
    <xf numFmtId="168" fontId="11" fillId="6" borderId="2" xfId="0" applyNumberFormat="1" applyFont="1" applyFill="1" applyBorder="1"/>
    <xf numFmtId="166" fontId="10" fillId="0" borderId="0" xfId="1" applyNumberFormat="1" applyFont="1"/>
    <xf numFmtId="0" fontId="9" fillId="0" borderId="0" xfId="0" applyFont="1" applyAlignment="1">
      <alignment horizontal="left"/>
    </xf>
    <xf numFmtId="169" fontId="12" fillId="0" borderId="0" xfId="0" applyNumberFormat="1" applyFont="1"/>
    <xf numFmtId="168" fontId="10" fillId="0" borderId="0" xfId="0" applyNumberFormat="1" applyFont="1"/>
    <xf numFmtId="0" fontId="13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170" fontId="11" fillId="6" borderId="2" xfId="0" applyNumberFormat="1" applyFont="1" applyFill="1" applyBorder="1"/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8" fontId="9" fillId="7" borderId="2" xfId="0" applyNumberFormat="1" applyFont="1" applyFill="1" applyBorder="1"/>
    <xf numFmtId="168" fontId="9" fillId="7" borderId="3" xfId="0" applyNumberFormat="1" applyFont="1" applyFill="1" applyBorder="1"/>
    <xf numFmtId="168" fontId="14" fillId="8" borderId="2" xfId="0" applyNumberFormat="1" applyFont="1" applyFill="1" applyBorder="1"/>
    <xf numFmtId="172" fontId="10" fillId="0" borderId="0" xfId="0" applyNumberFormat="1" applyFont="1"/>
    <xf numFmtId="169" fontId="6" fillId="6" borderId="2" xfId="0" applyNumberFormat="1" applyFont="1" applyFill="1" applyBorder="1" applyAlignment="1">
      <alignment horizontal="center"/>
    </xf>
    <xf numFmtId="0" fontId="15" fillId="0" borderId="0" xfId="0" applyFont="1"/>
    <xf numFmtId="168" fontId="6" fillId="9" borderId="4" xfId="0" applyNumberFormat="1" applyFont="1" applyFill="1" applyBorder="1"/>
    <xf numFmtId="168" fontId="6" fillId="9" borderId="5" xfId="0" applyNumberFormat="1" applyFont="1" applyFill="1" applyBorder="1"/>
    <xf numFmtId="168" fontId="6" fillId="9" borderId="6" xfId="0" applyNumberFormat="1" applyFont="1" applyFill="1" applyBorder="1"/>
    <xf numFmtId="9" fontId="11" fillId="6" borderId="2" xfId="2" applyFont="1" applyFill="1" applyBorder="1"/>
    <xf numFmtId="168" fontId="6" fillId="9" borderId="7" xfId="0" applyNumberFormat="1" applyFont="1" applyFill="1" applyBorder="1"/>
    <xf numFmtId="168" fontId="6" fillId="9" borderId="0" xfId="0" applyNumberFormat="1" applyFont="1" applyFill="1"/>
    <xf numFmtId="168" fontId="6" fillId="9" borderId="8" xfId="0" applyNumberFormat="1" applyFont="1" applyFill="1" applyBorder="1"/>
    <xf numFmtId="9" fontId="11" fillId="8" borderId="2" xfId="2" applyFont="1" applyFill="1" applyBorder="1"/>
    <xf numFmtId="168" fontId="6" fillId="9" borderId="9" xfId="0" applyNumberFormat="1" applyFont="1" applyFill="1" applyBorder="1"/>
    <xf numFmtId="168" fontId="6" fillId="9" borderId="10" xfId="0" applyNumberFormat="1" applyFont="1" applyFill="1" applyBorder="1"/>
    <xf numFmtId="168" fontId="6" fillId="9" borderId="11" xfId="0" applyNumberFormat="1" applyFont="1" applyFill="1" applyBorder="1"/>
    <xf numFmtId="0" fontId="8" fillId="3" borderId="12" xfId="0" applyFont="1" applyFill="1" applyBorder="1"/>
    <xf numFmtId="0" fontId="8" fillId="3" borderId="1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5" fillId="2" borderId="0" xfId="4" applyFont="1" applyFill="1"/>
    <xf numFmtId="0" fontId="16" fillId="3" borderId="0" xfId="0" applyFont="1" applyFill="1"/>
    <xf numFmtId="0" fontId="7" fillId="3" borderId="12" xfId="0" applyFont="1" applyFill="1" applyBorder="1" applyAlignment="1">
      <alignment horizontal="left"/>
    </xf>
    <xf numFmtId="0" fontId="8" fillId="3" borderId="12" xfId="0" applyFont="1" applyFill="1" applyBorder="1" applyAlignment="1">
      <alignment horizontal="left"/>
    </xf>
    <xf numFmtId="168" fontId="6" fillId="9" borderId="13" xfId="0" applyNumberFormat="1" applyFont="1" applyFill="1" applyBorder="1"/>
    <xf numFmtId="168" fontId="6" fillId="9" borderId="14" xfId="0" applyNumberFormat="1" applyFont="1" applyFill="1" applyBorder="1"/>
    <xf numFmtId="168" fontId="6" fillId="9" borderId="3" xfId="0" applyNumberFormat="1" applyFont="1" applyFill="1" applyBorder="1"/>
    <xf numFmtId="173" fontId="10" fillId="4" borderId="0" xfId="0" applyNumberFormat="1" applyFont="1" applyFill="1"/>
    <xf numFmtId="173" fontId="0" fillId="0" borderId="0" xfId="0" applyNumberFormat="1"/>
    <xf numFmtId="0" fontId="10" fillId="0" borderId="0" xfId="0" applyFont="1" applyAlignment="1">
      <alignment vertical="center"/>
    </xf>
    <xf numFmtId="168" fontId="0" fillId="9" borderId="4" xfId="0" applyNumberFormat="1" applyFill="1" applyBorder="1"/>
    <xf numFmtId="168" fontId="0" fillId="9" borderId="5" xfId="0" applyNumberFormat="1" applyFill="1" applyBorder="1"/>
    <xf numFmtId="168" fontId="0" fillId="9" borderId="6" xfId="0" applyNumberFormat="1" applyFill="1" applyBorder="1"/>
    <xf numFmtId="168" fontId="0" fillId="9" borderId="9" xfId="0" applyNumberFormat="1" applyFill="1" applyBorder="1"/>
    <xf numFmtId="168" fontId="0" fillId="9" borderId="10" xfId="0" applyNumberFormat="1" applyFill="1" applyBorder="1"/>
    <xf numFmtId="168" fontId="0" fillId="9" borderId="11" xfId="0" applyNumberFormat="1" applyFill="1" applyBorder="1"/>
    <xf numFmtId="168" fontId="0" fillId="9" borderId="7" xfId="0" applyNumberFormat="1" applyFill="1" applyBorder="1"/>
    <xf numFmtId="168" fontId="0" fillId="9" borderId="0" xfId="0" applyNumberFormat="1" applyFill="1"/>
    <xf numFmtId="168" fontId="0" fillId="9" borderId="8" xfId="0" applyNumberFormat="1" applyFill="1" applyBorder="1"/>
    <xf numFmtId="0" fontId="10" fillId="0" borderId="0" xfId="0" applyFont="1" applyAlignment="1">
      <alignment horizontal="left" vertical="center"/>
    </xf>
    <xf numFmtId="167" fontId="6" fillId="5" borderId="2" xfId="1" applyNumberFormat="1" applyFont="1" applyFill="1" applyBorder="1" applyAlignment="1">
      <alignment horizontal="center"/>
    </xf>
    <xf numFmtId="2" fontId="6" fillId="6" borderId="2" xfId="0" applyNumberFormat="1" applyFont="1" applyFill="1" applyBorder="1" applyAlignment="1">
      <alignment horizontal="center"/>
    </xf>
    <xf numFmtId="0" fontId="6" fillId="9" borderId="14" xfId="0" applyFont="1" applyFill="1" applyBorder="1"/>
    <xf numFmtId="0" fontId="6" fillId="9" borderId="3" xfId="0" applyFont="1" applyFill="1" applyBorder="1"/>
    <xf numFmtId="0" fontId="6" fillId="9" borderId="13" xfId="0" applyFont="1" applyFill="1" applyBorder="1"/>
    <xf numFmtId="174" fontId="0" fillId="0" borderId="0" xfId="0" applyNumberFormat="1"/>
    <xf numFmtId="0" fontId="6" fillId="0" borderId="0" xfId="5" applyFont="1"/>
    <xf numFmtId="0" fontId="6" fillId="0" borderId="0" xfId="5" applyFont="1" applyAlignment="1">
      <alignment horizontal="center"/>
    </xf>
    <xf numFmtId="0" fontId="13" fillId="0" borderId="0" xfId="5" applyFont="1"/>
    <xf numFmtId="9" fontId="10" fillId="0" borderId="0" xfId="2" applyFont="1" applyAlignment="1">
      <alignment horizontal="center"/>
    </xf>
    <xf numFmtId="0" fontId="3" fillId="0" borderId="0" xfId="5"/>
    <xf numFmtId="174" fontId="10" fillId="4" borderId="0" xfId="0" applyNumberFormat="1" applyFont="1" applyFill="1"/>
    <xf numFmtId="0" fontId="7" fillId="0" borderId="0" xfId="0" applyFont="1"/>
    <xf numFmtId="0" fontId="9" fillId="0" borderId="10" xfId="0" applyFont="1" applyBorder="1"/>
    <xf numFmtId="0" fontId="10" fillId="0" borderId="10" xfId="0" applyFont="1" applyBorder="1"/>
    <xf numFmtId="168" fontId="0" fillId="0" borderId="0" xfId="0" applyNumberFormat="1"/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center"/>
    </xf>
    <xf numFmtId="0" fontId="13" fillId="0" borderId="10" xfId="0" applyFont="1" applyBorder="1"/>
    <xf numFmtId="0" fontId="0" fillId="0" borderId="10" xfId="0" applyBorder="1"/>
    <xf numFmtId="0" fontId="10" fillId="0" borderId="2" xfId="0" applyFont="1" applyBorder="1"/>
    <xf numFmtId="0" fontId="10" fillId="4" borderId="0" xfId="0" applyFont="1" applyFill="1" applyAlignment="1">
      <alignment horizontal="left"/>
    </xf>
    <xf numFmtId="0" fontId="3" fillId="0" borderId="0" xfId="6"/>
    <xf numFmtId="165" fontId="10" fillId="0" borderId="0" xfId="1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/>
    </xf>
    <xf numFmtId="175" fontId="6" fillId="7" borderId="2" xfId="1" applyNumberFormat="1" applyFont="1" applyFill="1" applyBorder="1"/>
    <xf numFmtId="167" fontId="6" fillId="8" borderId="2" xfId="1" applyNumberFormat="1" applyFont="1" applyFill="1" applyBorder="1" applyAlignment="1">
      <alignment horizontal="center"/>
    </xf>
    <xf numFmtId="0" fontId="0" fillId="0" borderId="14" xfId="0" applyBorder="1"/>
    <xf numFmtId="9" fontId="0" fillId="10" borderId="2" xfId="2" applyFont="1" applyFill="1" applyBorder="1"/>
    <xf numFmtId="173" fontId="0" fillId="10" borderId="2" xfId="1" applyNumberFormat="1" applyFont="1" applyFill="1" applyBorder="1"/>
    <xf numFmtId="176" fontId="0" fillId="10" borderId="2" xfId="1" applyNumberFormat="1" applyFont="1" applyFill="1" applyBorder="1"/>
    <xf numFmtId="165" fontId="0" fillId="0" borderId="0" xfId="0" applyNumberFormat="1"/>
    <xf numFmtId="166" fontId="11" fillId="6" borderId="2" xfId="0" applyNumberFormat="1" applyFont="1" applyFill="1" applyBorder="1"/>
    <xf numFmtId="166" fontId="10" fillId="0" borderId="0" xfId="0" applyNumberFormat="1" applyFont="1"/>
    <xf numFmtId="170" fontId="6" fillId="5" borderId="2" xfId="1" applyNumberFormat="1" applyFont="1" applyFill="1" applyBorder="1" applyAlignment="1">
      <alignment horizontal="center"/>
    </xf>
    <xf numFmtId="170" fontId="10" fillId="0" borderId="0" xfId="0" applyNumberFormat="1" applyFont="1"/>
    <xf numFmtId="177" fontId="0" fillId="10" borderId="2" xfId="1" applyNumberFormat="1" applyFont="1" applyFill="1" applyBorder="1"/>
    <xf numFmtId="165" fontId="0" fillId="0" borderId="0" xfId="0" applyNumberFormat="1"/>
    <xf numFmtId="168" fontId="6" fillId="0" borderId="0" xfId="0" applyNumberFormat="1" applyFont="1"/>
    <xf numFmtId="178" fontId="0" fillId="0" borderId="0" xfId="1" applyNumberFormat="1" applyFont="1" applyFill="1" applyBorder="1"/>
    <xf numFmtId="179" fontId="10" fillId="0" borderId="0" xfId="0" applyNumberFormat="1" applyFont="1"/>
    <xf numFmtId="168" fontId="6" fillId="5" borderId="2" xfId="0" applyNumberFormat="1" applyFont="1" applyFill="1" applyBorder="1" applyAlignment="1">
      <alignment horizontal="center"/>
    </xf>
    <xf numFmtId="173" fontId="0" fillId="0" borderId="0" xfId="1" applyNumberFormat="1" applyFont="1" applyFill="1" applyBorder="1"/>
    <xf numFmtId="169" fontId="10" fillId="10" borderId="2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Fill="1" applyBorder="1"/>
    <xf numFmtId="168" fontId="11" fillId="0" borderId="0" xfId="0" applyNumberFormat="1" applyFont="1" applyFill="1" applyBorder="1"/>
    <xf numFmtId="168" fontId="14" fillId="0" borderId="0" xfId="0" applyNumberFormat="1" applyFont="1" applyFill="1" applyBorder="1"/>
    <xf numFmtId="0" fontId="0" fillId="0" borderId="0" xfId="0" applyAlignment="1">
      <alignment horizontal="center" vertical="center"/>
    </xf>
    <xf numFmtId="2" fontId="0" fillId="0" borderId="0" xfId="1" applyNumberFormat="1" applyFont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2" fontId="0" fillId="0" borderId="0" xfId="1" applyNumberFormat="1" applyFont="1" applyAlignment="1">
      <alignment vertical="center" wrapText="1"/>
    </xf>
    <xf numFmtId="0" fontId="0" fillId="0" borderId="0" xfId="0" applyBorder="1"/>
    <xf numFmtId="0" fontId="0" fillId="0" borderId="0" xfId="0" applyAlignment="1"/>
    <xf numFmtId="2" fontId="13" fillId="0" borderId="0" xfId="1" applyNumberFormat="1" applyFont="1" applyAlignment="1">
      <alignment horizontal="left" vertical="center"/>
    </xf>
    <xf numFmtId="2" fontId="13" fillId="10" borderId="18" xfId="1" applyNumberFormat="1" applyFont="1" applyFill="1" applyBorder="1" applyAlignment="1">
      <alignment horizontal="center" vertical="center" wrapText="1"/>
    </xf>
    <xf numFmtId="2" fontId="13" fillId="10" borderId="0" xfId="1" applyNumberFormat="1" applyFont="1" applyFill="1" applyBorder="1" applyAlignment="1">
      <alignment horizontal="center" vertical="center" wrapText="1"/>
    </xf>
    <xf numFmtId="2" fontId="13" fillId="10" borderId="19" xfId="1" applyNumberFormat="1" applyFont="1" applyFill="1" applyBorder="1" applyAlignment="1">
      <alignment horizontal="center" vertical="center" wrapText="1"/>
    </xf>
    <xf numFmtId="2" fontId="0" fillId="10" borderId="23" xfId="1" applyNumberFormat="1" applyFont="1" applyFill="1" applyBorder="1" applyAlignment="1">
      <alignment horizontal="center" vertical="center" wrapText="1"/>
    </xf>
    <xf numFmtId="2" fontId="0" fillId="10" borderId="24" xfId="1" applyNumberFormat="1" applyFont="1" applyFill="1" applyBorder="1" applyAlignment="1">
      <alignment horizontal="center" vertical="center" wrapText="1"/>
    </xf>
    <xf numFmtId="2" fontId="0" fillId="10" borderId="25" xfId="1" applyNumberFormat="1" applyFont="1" applyFill="1" applyBorder="1" applyAlignment="1">
      <alignment horizontal="center" vertical="center" wrapText="1"/>
    </xf>
    <xf numFmtId="1" fontId="0" fillId="0" borderId="0" xfId="1" applyNumberFormat="1" applyFont="1" applyAlignment="1">
      <alignment horizontal="center" vertical="center" wrapText="1"/>
    </xf>
    <xf numFmtId="168" fontId="14" fillId="8" borderId="2" xfId="0" applyNumberFormat="1" applyFont="1" applyFill="1" applyBorder="1" applyAlignment="1">
      <alignment vertical="center"/>
    </xf>
    <xf numFmtId="168" fontId="14" fillId="8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6" fillId="5" borderId="2" xfId="1" applyNumberFormat="1" applyFont="1" applyFill="1" applyBorder="1" applyAlignment="1">
      <alignment horizontal="center" vertical="center"/>
    </xf>
    <xf numFmtId="1" fontId="10" fillId="0" borderId="0" xfId="0" applyNumberFormat="1" applyFont="1" applyAlignment="1">
      <alignment vertical="center"/>
    </xf>
    <xf numFmtId="171" fontId="0" fillId="10" borderId="2" xfId="1" quotePrefix="1" applyNumberFormat="1" applyFont="1" applyFill="1" applyBorder="1" applyAlignment="1">
      <alignment horizontal="center" vertical="center"/>
    </xf>
    <xf numFmtId="181" fontId="14" fillId="8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168" fontId="0" fillId="0" borderId="0" xfId="0" applyNumberFormat="1" applyFont="1" applyFill="1" applyBorder="1" applyAlignment="1">
      <alignment horizontal="center"/>
    </xf>
    <xf numFmtId="0" fontId="20" fillId="0" borderId="0" xfId="0" applyFont="1" applyBorder="1" applyAlignment="1">
      <alignment vertical="center" wrapText="1"/>
    </xf>
    <xf numFmtId="0" fontId="0" fillId="0" borderId="0" xfId="0" applyFont="1" applyBorder="1"/>
    <xf numFmtId="177" fontId="9" fillId="0" borderId="0" xfId="0" applyNumberFormat="1" applyFont="1"/>
    <xf numFmtId="177" fontId="10" fillId="0" borderId="0" xfId="0" applyNumberFormat="1" applyFont="1"/>
    <xf numFmtId="0" fontId="9" fillId="0" borderId="0" xfId="0" applyNumberFormat="1" applyFont="1" applyAlignment="1">
      <alignment horizontal="left"/>
    </xf>
    <xf numFmtId="168" fontId="6" fillId="9" borderId="0" xfId="0" applyNumberFormat="1" applyFont="1" applyFill="1" applyBorder="1"/>
    <xf numFmtId="0" fontId="6" fillId="0" borderId="0" xfId="5" applyFont="1" applyAlignment="1">
      <alignment horizontal="right"/>
    </xf>
    <xf numFmtId="0" fontId="3" fillId="0" borderId="0" xfId="5" applyAlignment="1">
      <alignment horizontal="right"/>
    </xf>
    <xf numFmtId="0" fontId="0" fillId="10" borderId="23" xfId="0" applyFill="1" applyBorder="1" applyAlignment="1">
      <alignment horizontal="center" vertical="center"/>
    </xf>
    <xf numFmtId="0" fontId="0" fillId="10" borderId="25" xfId="0" applyFill="1" applyBorder="1" applyAlignment="1">
      <alignment horizontal="center" vertical="center"/>
    </xf>
    <xf numFmtId="0" fontId="13" fillId="10" borderId="18" xfId="0" applyFont="1" applyFill="1" applyBorder="1" applyAlignment="1">
      <alignment horizontal="center" vertical="center"/>
    </xf>
    <xf numFmtId="0" fontId="13" fillId="10" borderId="19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180" fontId="0" fillId="10" borderId="2" xfId="2" applyNumberFormat="1" applyFont="1" applyFill="1" applyBorder="1"/>
    <xf numFmtId="0" fontId="0" fillId="0" borderId="0" xfId="0" applyAlignment="1">
      <alignment horizontal="center"/>
    </xf>
    <xf numFmtId="0" fontId="5" fillId="2" borderId="0" xfId="3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167" fontId="10" fillId="0" borderId="0" xfId="1" applyNumberFormat="1" applyFont="1" applyAlignment="1">
      <alignment horizontal="center"/>
    </xf>
    <xf numFmtId="0" fontId="9" fillId="0" borderId="0" xfId="0" applyFont="1" applyAlignment="1">
      <alignment horizontal="center"/>
    </xf>
    <xf numFmtId="167" fontId="0" fillId="5" borderId="2" xfId="1" applyNumberFormat="1" applyFont="1" applyFill="1" applyBorder="1" applyAlignment="1">
      <alignment horizontal="center"/>
    </xf>
    <xf numFmtId="168" fontId="11" fillId="6" borderId="2" xfId="0" applyNumberFormat="1" applyFont="1" applyFill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8" fontId="6" fillId="9" borderId="16" xfId="0" applyNumberFormat="1" applyFont="1" applyFill="1" applyBorder="1" applyAlignment="1">
      <alignment horizontal="center"/>
    </xf>
    <xf numFmtId="168" fontId="6" fillId="9" borderId="6" xfId="0" applyNumberFormat="1" applyFont="1" applyFill="1" applyBorder="1" applyAlignment="1">
      <alignment horizontal="center"/>
    </xf>
    <xf numFmtId="168" fontId="6" fillId="9" borderId="8" xfId="0" applyNumberFormat="1" applyFont="1" applyFill="1" applyBorder="1" applyAlignment="1">
      <alignment horizontal="center"/>
    </xf>
    <xf numFmtId="168" fontId="6" fillId="9" borderId="15" xfId="0" applyNumberFormat="1" applyFont="1" applyFill="1" applyBorder="1" applyAlignment="1">
      <alignment horizontal="center"/>
    </xf>
    <xf numFmtId="168" fontId="6" fillId="9" borderId="11" xfId="0" applyNumberFormat="1" applyFont="1" applyFill="1" applyBorder="1" applyAlignment="1">
      <alignment horizontal="center"/>
    </xf>
    <xf numFmtId="168" fontId="6" fillId="9" borderId="2" xfId="0" applyNumberFormat="1" applyFont="1" applyFill="1" applyBorder="1" applyAlignment="1">
      <alignment horizontal="center"/>
    </xf>
    <xf numFmtId="9" fontId="11" fillId="6" borderId="2" xfId="2" applyFont="1" applyFill="1" applyBorder="1" applyAlignment="1">
      <alignment horizontal="center"/>
    </xf>
    <xf numFmtId="168" fontId="6" fillId="9" borderId="4" xfId="0" applyNumberFormat="1" applyFont="1" applyFill="1" applyBorder="1" applyAlignment="1">
      <alignment horizontal="center"/>
    </xf>
    <xf numFmtId="168" fontId="6" fillId="9" borderId="5" xfId="0" applyNumberFormat="1" applyFont="1" applyFill="1" applyBorder="1" applyAlignment="1">
      <alignment horizontal="center"/>
    </xf>
    <xf numFmtId="168" fontId="6" fillId="9" borderId="9" xfId="0" applyNumberFormat="1" applyFont="1" applyFill="1" applyBorder="1" applyAlignment="1">
      <alignment horizontal="center"/>
    </xf>
    <xf numFmtId="168" fontId="6" fillId="9" borderId="10" xfId="0" applyNumberFormat="1" applyFont="1" applyFill="1" applyBorder="1" applyAlignment="1">
      <alignment horizontal="center"/>
    </xf>
    <xf numFmtId="168" fontId="6" fillId="9" borderId="7" xfId="0" applyNumberFormat="1" applyFont="1" applyFill="1" applyBorder="1" applyAlignment="1">
      <alignment horizontal="center"/>
    </xf>
    <xf numFmtId="168" fontId="6" fillId="9" borderId="0" xfId="0" applyNumberFormat="1" applyFont="1" applyFill="1" applyAlignment="1">
      <alignment horizontal="center"/>
    </xf>
    <xf numFmtId="0" fontId="10" fillId="0" borderId="2" xfId="0" applyFont="1" applyBorder="1" applyAlignment="1">
      <alignment horizontal="center"/>
    </xf>
    <xf numFmtId="9" fontId="11" fillId="8" borderId="2" xfId="2" applyFont="1" applyFill="1" applyBorder="1" applyAlignment="1">
      <alignment horizontal="center"/>
    </xf>
    <xf numFmtId="168" fontId="10" fillId="7" borderId="2" xfId="5" applyNumberFormat="1" applyFont="1" applyFill="1" applyBorder="1" applyAlignment="1">
      <alignment horizontal="center"/>
    </xf>
    <xf numFmtId="168" fontId="10" fillId="7" borderId="3" xfId="5" applyNumberFormat="1" applyFont="1" applyFill="1" applyBorder="1" applyAlignment="1">
      <alignment horizontal="center"/>
    </xf>
    <xf numFmtId="168" fontId="9" fillId="7" borderId="2" xfId="5" applyNumberFormat="1" applyFont="1" applyFill="1" applyBorder="1" applyAlignment="1">
      <alignment horizontal="center"/>
    </xf>
    <xf numFmtId="168" fontId="9" fillId="7" borderId="3" xfId="5" applyNumberFormat="1" applyFont="1" applyFill="1" applyBorder="1" applyAlignment="1">
      <alignment horizontal="center"/>
    </xf>
    <xf numFmtId="168" fontId="11" fillId="8" borderId="2" xfId="0" applyNumberFormat="1" applyFont="1" applyFill="1" applyBorder="1" applyAlignment="1">
      <alignment horizontal="center"/>
    </xf>
    <xf numFmtId="168" fontId="14" fillId="8" borderId="2" xfId="0" applyNumberFormat="1" applyFont="1" applyFill="1" applyBorder="1" applyAlignment="1">
      <alignment horizontal="center"/>
    </xf>
    <xf numFmtId="0" fontId="3" fillId="0" borderId="0" xfId="6" applyAlignment="1">
      <alignment horizontal="center"/>
    </xf>
    <xf numFmtId="9" fontId="10" fillId="7" borderId="3" xfId="2" applyFont="1" applyFill="1" applyBorder="1" applyAlignment="1">
      <alignment horizontal="center"/>
    </xf>
    <xf numFmtId="9" fontId="10" fillId="7" borderId="2" xfId="2" applyFont="1" applyFill="1" applyBorder="1" applyAlignment="1">
      <alignment horizontal="center"/>
    </xf>
    <xf numFmtId="168" fontId="11" fillId="8" borderId="3" xfId="0" applyNumberFormat="1" applyFont="1" applyFill="1" applyBorder="1" applyAlignment="1">
      <alignment horizontal="center"/>
    </xf>
    <xf numFmtId="170" fontId="14" fillId="8" borderId="2" xfId="0" applyNumberFormat="1" applyFont="1" applyFill="1" applyBorder="1" applyAlignment="1">
      <alignment horizontal="center"/>
    </xf>
    <xf numFmtId="165" fontId="10" fillId="0" borderId="0" xfId="1" applyFont="1" applyAlignment="1">
      <alignment horizontal="center"/>
    </xf>
    <xf numFmtId="0" fontId="1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9" fontId="11" fillId="6" borderId="2" xfId="2" applyFont="1" applyFill="1" applyBorder="1" applyAlignment="1"/>
    <xf numFmtId="168" fontId="11" fillId="8" borderId="2" xfId="0" applyNumberFormat="1" applyFont="1" applyFill="1" applyBorder="1" applyAlignment="1"/>
    <xf numFmtId="0" fontId="17" fillId="3" borderId="0" xfId="0" applyFont="1" applyFill="1" applyAlignment="1">
      <alignment horizontal="left"/>
    </xf>
    <xf numFmtId="10" fontId="6" fillId="5" borderId="2" xfId="2" applyNumberFormat="1" applyFont="1" applyFill="1" applyBorder="1" applyAlignment="1">
      <alignment horizontal="center"/>
    </xf>
    <xf numFmtId="165" fontId="0" fillId="10" borderId="2" xfId="1" applyNumberFormat="1" applyFont="1" applyFill="1" applyBorder="1"/>
    <xf numFmtId="165" fontId="9" fillId="0" borderId="0" xfId="0" applyNumberFormat="1" applyFont="1"/>
    <xf numFmtId="168" fontId="14" fillId="6" borderId="2" xfId="0" applyNumberFormat="1" applyFont="1" applyFill="1" applyBorder="1" applyAlignment="1">
      <alignment horizontal="right"/>
    </xf>
    <xf numFmtId="168" fontId="11" fillId="6" borderId="2" xfId="0" applyNumberFormat="1" applyFont="1" applyFill="1" applyBorder="1" applyAlignment="1">
      <alignment horizontal="right"/>
    </xf>
    <xf numFmtId="168" fontId="10" fillId="0" borderId="2" xfId="0" applyNumberFormat="1" applyFont="1" applyBorder="1" applyAlignment="1">
      <alignment horizontal="right"/>
    </xf>
    <xf numFmtId="168" fontId="6" fillId="5" borderId="2" xfId="1" applyNumberFormat="1" applyFont="1" applyFill="1" applyBorder="1"/>
    <xf numFmtId="168" fontId="9" fillId="0" borderId="0" xfId="0" applyNumberFormat="1" applyFont="1"/>
    <xf numFmtId="168" fontId="10" fillId="4" borderId="0" xfId="0" applyNumberFormat="1" applyFont="1" applyFill="1"/>
    <xf numFmtId="168" fontId="10" fillId="0" borderId="0" xfId="1" applyNumberFormat="1" applyFont="1"/>
    <xf numFmtId="168" fontId="6" fillId="5" borderId="2" xfId="1" applyNumberFormat="1" applyFont="1" applyFill="1" applyBorder="1" applyAlignment="1">
      <alignment horizontal="center"/>
    </xf>
    <xf numFmtId="168" fontId="9" fillId="0" borderId="0" xfId="0" applyNumberFormat="1" applyFont="1" applyAlignment="1">
      <alignment horizontal="center"/>
    </xf>
    <xf numFmtId="168" fontId="6" fillId="5" borderId="2" xfId="1" applyNumberFormat="1" applyFont="1" applyFill="1" applyBorder="1" applyAlignment="1">
      <alignment horizontal="right"/>
    </xf>
    <xf numFmtId="168" fontId="9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8" fontId="10" fillId="4" borderId="0" xfId="0" applyNumberFormat="1" applyFont="1" applyFill="1" applyAlignment="1">
      <alignment horizontal="right"/>
    </xf>
    <xf numFmtId="168" fontId="10" fillId="0" borderId="0" xfId="0" applyNumberFormat="1" applyFont="1" applyAlignment="1">
      <alignment horizontal="right"/>
    </xf>
    <xf numFmtId="168" fontId="10" fillId="0" borderId="0" xfId="1" applyNumberFormat="1" applyFont="1" applyAlignment="1">
      <alignment horizontal="right"/>
    </xf>
    <xf numFmtId="168" fontId="6" fillId="8" borderId="2" xfId="1" applyNumberFormat="1" applyFont="1" applyFill="1" applyBorder="1" applyAlignment="1">
      <alignment horizontal="right"/>
    </xf>
    <xf numFmtId="168" fontId="13" fillId="7" borderId="2" xfId="1" applyNumberFormat="1" applyFont="1" applyFill="1" applyBorder="1" applyAlignment="1">
      <alignment horizontal="right"/>
    </xf>
    <xf numFmtId="168" fontId="9" fillId="0" borderId="0" xfId="0" applyNumberFormat="1" applyFont="1" applyAlignment="1">
      <alignment horizontal="left"/>
    </xf>
    <xf numFmtId="168" fontId="0" fillId="10" borderId="2" xfId="1" applyNumberFormat="1" applyFont="1" applyFill="1" applyBorder="1"/>
    <xf numFmtId="168" fontId="10" fillId="0" borderId="10" xfId="0" applyNumberFormat="1" applyFont="1" applyBorder="1"/>
    <xf numFmtId="168" fontId="9" fillId="0" borderId="0" xfId="1" applyNumberFormat="1" applyFont="1"/>
    <xf numFmtId="168" fontId="14" fillId="0" borderId="0" xfId="0" applyNumberFormat="1" applyFont="1"/>
    <xf numFmtId="168" fontId="7" fillId="3" borderId="0" xfId="0" applyNumberFormat="1" applyFont="1" applyFill="1" applyAlignment="1">
      <alignment horizontal="left"/>
    </xf>
    <xf numFmtId="168" fontId="0" fillId="5" borderId="2" xfId="1" applyNumberFormat="1" applyFont="1" applyFill="1" applyBorder="1"/>
    <xf numFmtId="164" fontId="6" fillId="5" borderId="2" xfId="1" applyNumberFormat="1" applyFont="1" applyFill="1" applyBorder="1" applyAlignment="1">
      <alignment horizontal="center"/>
    </xf>
    <xf numFmtId="164" fontId="11" fillId="6" borderId="2" xfId="0" applyNumberFormat="1" applyFont="1" applyFill="1" applyBorder="1" applyAlignment="1">
      <alignment horizontal="center"/>
    </xf>
    <xf numFmtId="182" fontId="6" fillId="5" borderId="2" xfId="1" applyNumberFormat="1" applyFont="1" applyFill="1" applyBorder="1" applyAlignment="1">
      <alignment horizontal="center"/>
    </xf>
    <xf numFmtId="182" fontId="11" fillId="6" borderId="2" xfId="0" applyNumberFormat="1" applyFont="1" applyFill="1" applyBorder="1" applyAlignment="1">
      <alignment horizontal="center"/>
    </xf>
    <xf numFmtId="167" fontId="11" fillId="6" borderId="2" xfId="0" applyNumberFormat="1" applyFont="1" applyFill="1" applyBorder="1" applyAlignment="1">
      <alignment horizontal="center"/>
    </xf>
    <xf numFmtId="167" fontId="9" fillId="7" borderId="2" xfId="0" applyNumberFormat="1" applyFont="1" applyFill="1" applyBorder="1" applyAlignment="1">
      <alignment horizontal="center"/>
    </xf>
    <xf numFmtId="167" fontId="9" fillId="7" borderId="3" xfId="0" applyNumberFormat="1" applyFont="1" applyFill="1" applyBorder="1" applyAlignment="1">
      <alignment horizontal="center"/>
    </xf>
    <xf numFmtId="164" fontId="14" fillId="6" borderId="2" xfId="0" applyNumberFormat="1" applyFont="1" applyFill="1" applyBorder="1" applyAlignment="1">
      <alignment horizontal="center"/>
    </xf>
    <xf numFmtId="164" fontId="9" fillId="7" borderId="2" xfId="5" applyNumberFormat="1" applyFont="1" applyFill="1" applyBorder="1" applyAlignment="1">
      <alignment horizontal="center"/>
    </xf>
    <xf numFmtId="164" fontId="9" fillId="7" borderId="3" xfId="5" applyNumberFormat="1" applyFont="1" applyFill="1" applyBorder="1" applyAlignment="1">
      <alignment horizontal="center"/>
    </xf>
    <xf numFmtId="164" fontId="6" fillId="9" borderId="16" xfId="0" applyNumberFormat="1" applyFont="1" applyFill="1" applyBorder="1" applyAlignment="1">
      <alignment horizontal="center"/>
    </xf>
    <xf numFmtId="164" fontId="6" fillId="9" borderId="6" xfId="0" applyNumberFormat="1" applyFont="1" applyFill="1" applyBorder="1" applyAlignment="1">
      <alignment horizontal="center"/>
    </xf>
    <xf numFmtId="164" fontId="6" fillId="9" borderId="17" xfId="0" applyNumberFormat="1" applyFont="1" applyFill="1" applyBorder="1" applyAlignment="1">
      <alignment horizontal="center"/>
    </xf>
    <xf numFmtId="164" fontId="6" fillId="9" borderId="8" xfId="0" applyNumberFormat="1" applyFont="1" applyFill="1" applyBorder="1" applyAlignment="1">
      <alignment horizontal="center"/>
    </xf>
    <xf numFmtId="164" fontId="6" fillId="9" borderId="15" xfId="0" applyNumberFormat="1" applyFont="1" applyFill="1" applyBorder="1" applyAlignment="1">
      <alignment horizontal="center"/>
    </xf>
    <xf numFmtId="164" fontId="6" fillId="9" borderId="11" xfId="0" applyNumberFormat="1" applyFont="1" applyFill="1" applyBorder="1" applyAlignment="1">
      <alignment horizontal="center"/>
    </xf>
    <xf numFmtId="168" fontId="6" fillId="9" borderId="16" xfId="0" applyNumberFormat="1" applyFont="1" applyFill="1" applyBorder="1" applyAlignment="1">
      <alignment horizontal="right"/>
    </xf>
    <xf numFmtId="9" fontId="6" fillId="7" borderId="2" xfId="2" applyFont="1" applyFill="1" applyBorder="1" applyAlignment="1">
      <alignment horizontal="right"/>
    </xf>
    <xf numFmtId="168" fontId="6" fillId="9" borderId="6" xfId="0" applyNumberFormat="1" applyFont="1" applyFill="1" applyBorder="1" applyAlignment="1">
      <alignment horizontal="right"/>
    </xf>
    <xf numFmtId="168" fontId="6" fillId="9" borderId="17" xfId="0" applyNumberFormat="1" applyFont="1" applyFill="1" applyBorder="1" applyAlignment="1">
      <alignment horizontal="right"/>
    </xf>
    <xf numFmtId="168" fontId="6" fillId="9" borderId="8" xfId="0" applyNumberFormat="1" applyFont="1" applyFill="1" applyBorder="1" applyAlignment="1">
      <alignment horizontal="right"/>
    </xf>
    <xf numFmtId="168" fontId="6" fillId="9" borderId="15" xfId="0" applyNumberFormat="1" applyFont="1" applyFill="1" applyBorder="1" applyAlignment="1">
      <alignment horizontal="right"/>
    </xf>
    <xf numFmtId="9" fontId="11" fillId="6" borderId="2" xfId="2" applyFont="1" applyFill="1" applyBorder="1" applyAlignment="1">
      <alignment horizontal="right"/>
    </xf>
    <xf numFmtId="168" fontId="6" fillId="9" borderId="11" xfId="0" applyNumberFormat="1" applyFont="1" applyFill="1" applyBorder="1" applyAlignment="1">
      <alignment horizontal="right"/>
    </xf>
    <xf numFmtId="164" fontId="10" fillId="7" borderId="2" xfId="5" applyNumberFormat="1" applyFont="1" applyFill="1" applyBorder="1" applyAlignment="1">
      <alignment horizontal="center"/>
    </xf>
    <xf numFmtId="164" fontId="10" fillId="7" borderId="3" xfId="5" applyNumberFormat="1" applyFont="1" applyFill="1" applyBorder="1" applyAlignment="1">
      <alignment horizontal="center"/>
    </xf>
    <xf numFmtId="183" fontId="9" fillId="7" borderId="2" xfId="5" applyNumberFormat="1" applyFont="1" applyFill="1" applyBorder="1" applyAlignment="1">
      <alignment horizontal="center"/>
    </xf>
    <xf numFmtId="183" fontId="9" fillId="7" borderId="3" xfId="5" applyNumberFormat="1" applyFont="1" applyFill="1" applyBorder="1" applyAlignment="1">
      <alignment horizontal="center"/>
    </xf>
    <xf numFmtId="9" fontId="11" fillId="8" borderId="3" xfId="2" applyFont="1" applyFill="1" applyBorder="1" applyAlignment="1">
      <alignment horizontal="right"/>
    </xf>
    <xf numFmtId="9" fontId="11" fillId="6" borderId="3" xfId="2" applyFont="1" applyFill="1" applyBorder="1" applyAlignment="1">
      <alignment horizontal="right"/>
    </xf>
    <xf numFmtId="164" fontId="14" fillId="8" borderId="2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9" fontId="11" fillId="6" borderId="3" xfId="2" applyFont="1" applyFill="1" applyBorder="1" applyAlignment="1"/>
    <xf numFmtId="3" fontId="6" fillId="0" borderId="0" xfId="5" applyNumberFormat="1" applyFont="1" applyAlignment="1">
      <alignment horizontal="right"/>
    </xf>
    <xf numFmtId="2" fontId="0" fillId="8" borderId="18" xfId="1" applyNumberFormat="1" applyFont="1" applyFill="1" applyBorder="1" applyAlignment="1">
      <alignment horizontal="center" vertical="center" wrapText="1"/>
    </xf>
    <xf numFmtId="2" fontId="0" fillId="8" borderId="0" xfId="1" applyNumberFormat="1" applyFont="1" applyFill="1" applyBorder="1" applyAlignment="1">
      <alignment horizontal="center" vertical="center" wrapText="1"/>
    </xf>
    <xf numFmtId="2" fontId="0" fillId="8" borderId="19" xfId="1" applyNumberFormat="1" applyFont="1" applyFill="1" applyBorder="1" applyAlignment="1">
      <alignment horizontal="center" vertical="center" wrapText="1"/>
    </xf>
    <xf numFmtId="2" fontId="0" fillId="8" borderId="20" xfId="1" applyNumberFormat="1" applyFont="1" applyFill="1" applyBorder="1" applyAlignment="1">
      <alignment horizontal="center" vertical="center" wrapText="1"/>
    </xf>
    <xf numFmtId="2" fontId="0" fillId="8" borderId="21" xfId="1" applyNumberFormat="1" applyFont="1" applyFill="1" applyBorder="1" applyAlignment="1">
      <alignment horizontal="center" vertical="center" wrapText="1"/>
    </xf>
    <xf numFmtId="2" fontId="0" fillId="8" borderId="22" xfId="1" applyNumberFormat="1" applyFont="1" applyFill="1" applyBorder="1" applyAlignment="1">
      <alignment horizontal="center" vertical="center" wrapText="1"/>
    </xf>
    <xf numFmtId="180" fontId="0" fillId="8" borderId="18" xfId="2" applyNumberFormat="1" applyFont="1" applyFill="1" applyBorder="1" applyAlignment="1">
      <alignment horizontal="center" vertical="center"/>
    </xf>
    <xf numFmtId="180" fontId="0" fillId="8" borderId="19" xfId="2" applyNumberFormat="1" applyFont="1" applyFill="1" applyBorder="1" applyAlignment="1">
      <alignment horizontal="center" vertical="center"/>
    </xf>
    <xf numFmtId="180" fontId="0" fillId="8" borderId="0" xfId="2" applyNumberFormat="1" applyFont="1" applyFill="1" applyBorder="1" applyAlignment="1">
      <alignment horizontal="center" vertical="center"/>
    </xf>
    <xf numFmtId="180" fontId="0" fillId="8" borderId="20" xfId="2" applyNumberFormat="1" applyFont="1" applyFill="1" applyBorder="1" applyAlignment="1">
      <alignment horizontal="center" vertical="center"/>
    </xf>
    <xf numFmtId="180" fontId="0" fillId="8" borderId="22" xfId="2" applyNumberFormat="1" applyFont="1" applyFill="1" applyBorder="1" applyAlignment="1">
      <alignment horizontal="center" vertical="center"/>
    </xf>
    <xf numFmtId="180" fontId="0" fillId="8" borderId="21" xfId="2" applyNumberFormat="1" applyFont="1" applyFill="1" applyBorder="1" applyAlignment="1">
      <alignment horizontal="center" vertical="center"/>
    </xf>
    <xf numFmtId="1" fontId="0" fillId="8" borderId="0" xfId="1" applyNumberFormat="1" applyFont="1" applyFill="1" applyAlignment="1">
      <alignment horizontal="center" vertical="center" wrapText="1"/>
    </xf>
    <xf numFmtId="184" fontId="0" fillId="8" borderId="19" xfId="1" applyNumberFormat="1" applyFont="1" applyFill="1" applyBorder="1" applyAlignment="1">
      <alignment horizontal="center" vertical="center" wrapText="1"/>
    </xf>
    <xf numFmtId="184" fontId="0" fillId="8" borderId="22" xfId="1" applyNumberFormat="1" applyFont="1" applyFill="1" applyBorder="1" applyAlignment="1">
      <alignment horizontal="center" vertical="center" wrapText="1"/>
    </xf>
    <xf numFmtId="184" fontId="0" fillId="8" borderId="0" xfId="1" applyNumberFormat="1" applyFont="1" applyFill="1" applyBorder="1" applyAlignment="1">
      <alignment horizontal="center" vertical="center" wrapText="1"/>
    </xf>
    <xf numFmtId="184" fontId="0" fillId="8" borderId="21" xfId="1" applyNumberFormat="1" applyFont="1" applyFill="1" applyBorder="1" applyAlignment="1">
      <alignment horizontal="center" vertical="center" wrapText="1"/>
    </xf>
    <xf numFmtId="184" fontId="0" fillId="8" borderId="18" xfId="1" applyNumberFormat="1" applyFont="1" applyFill="1" applyBorder="1" applyAlignment="1">
      <alignment horizontal="center" vertical="center" wrapText="1"/>
    </xf>
    <xf numFmtId="184" fontId="0" fillId="8" borderId="20" xfId="1" applyNumberFormat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/>
    <xf numFmtId="164" fontId="11" fillId="6" borderId="2" xfId="0" applyNumberFormat="1" applyFont="1" applyFill="1" applyBorder="1"/>
    <xf numFmtId="164" fontId="14" fillId="6" borderId="2" xfId="0" applyNumberFormat="1" applyFont="1" applyFill="1" applyBorder="1"/>
    <xf numFmtId="9" fontId="10" fillId="7" borderId="3" xfId="2" applyNumberFormat="1" applyFont="1" applyFill="1" applyBorder="1" applyAlignment="1">
      <alignment horizontal="center"/>
    </xf>
    <xf numFmtId="9" fontId="10" fillId="0" borderId="0" xfId="2" applyNumberFormat="1" applyFont="1" applyAlignment="1">
      <alignment horizontal="center"/>
    </xf>
    <xf numFmtId="0" fontId="0" fillId="0" borderId="26" xfId="0" applyBorder="1"/>
    <xf numFmtId="169" fontId="0" fillId="0" borderId="26" xfId="0" applyNumberFormat="1" applyBorder="1" applyAlignment="1">
      <alignment horizontal="left"/>
    </xf>
    <xf numFmtId="185" fontId="0" fillId="0" borderId="26" xfId="0" applyNumberFormat="1" applyBorder="1" applyAlignment="1">
      <alignment horizontal="left"/>
    </xf>
    <xf numFmtId="0" fontId="0" fillId="0" borderId="26" xfId="0" applyFont="1" applyBorder="1"/>
    <xf numFmtId="0" fontId="0" fillId="0" borderId="26" xfId="0" applyFont="1" applyBorder="1" applyAlignment="1">
      <alignment horizontal="left"/>
    </xf>
    <xf numFmtId="0" fontId="4" fillId="2" borderId="0" xfId="3" applyFont="1" applyFill="1" applyAlignment="1">
      <alignment vertical="center"/>
    </xf>
    <xf numFmtId="0" fontId="26" fillId="0" borderId="0" xfId="11" applyFont="1" applyAlignment="1">
      <alignment vertical="center"/>
    </xf>
    <xf numFmtId="0" fontId="26" fillId="0" borderId="0" xfId="11" applyFont="1"/>
    <xf numFmtId="9" fontId="27" fillId="0" borderId="2" xfId="11" applyNumberFormat="1" applyFont="1" applyFill="1" applyBorder="1"/>
    <xf numFmtId="9" fontId="27" fillId="0" borderId="2" xfId="1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10" borderId="23" xfId="0" applyFont="1" applyFill="1" applyBorder="1" applyAlignment="1">
      <alignment horizontal="center" vertical="center" wrapText="1"/>
    </xf>
    <xf numFmtId="0" fontId="13" fillId="10" borderId="25" xfId="0" applyFont="1" applyFill="1" applyBorder="1" applyAlignment="1">
      <alignment horizontal="center" vertical="center" wrapText="1"/>
    </xf>
    <xf numFmtId="2" fontId="13" fillId="10" borderId="23" xfId="1" applyNumberFormat="1" applyFont="1" applyFill="1" applyBorder="1" applyAlignment="1">
      <alignment horizontal="center" vertical="center" wrapText="1"/>
    </xf>
    <xf numFmtId="2" fontId="13" fillId="10" borderId="24" xfId="1" applyNumberFormat="1" applyFont="1" applyFill="1" applyBorder="1" applyAlignment="1">
      <alignment horizontal="center" vertical="center" wrapText="1"/>
    </xf>
    <xf numFmtId="2" fontId="13" fillId="10" borderId="25" xfId="1" applyNumberFormat="1" applyFont="1" applyFill="1" applyBorder="1" applyAlignment="1">
      <alignment horizontal="center" vertical="center" wrapText="1"/>
    </xf>
  </cellXfs>
  <cellStyles count="15">
    <cellStyle name="Comma" xfId="1" builtinId="3"/>
    <cellStyle name="Explanatory Text" xfId="11" builtinId="53"/>
    <cellStyle name="Normal" xfId="0" builtinId="0"/>
    <cellStyle name="Normal 2" xfId="10" xr:uid="{19B6CADC-5375-48C5-8031-23A180515515}"/>
    <cellStyle name="Normal 2 130" xfId="3" xr:uid="{69A2D3E3-E3AB-47DB-BEC6-BDCA3A769F29}"/>
    <cellStyle name="Normal 2 130 2" xfId="7" xr:uid="{BD728458-3AF9-4CA3-AEBA-2ED86948DEFB}"/>
    <cellStyle name="Normal 2 130 2 2" xfId="4" xr:uid="{9549834C-0D94-426F-841A-E11D91B192C1}"/>
    <cellStyle name="Normal 2 130 2 2 2" xfId="8" xr:uid="{F064CF19-4EAA-4047-BE0D-D2FA343A278A}"/>
    <cellStyle name="Normal 2 130 2 2 3" xfId="13" xr:uid="{EBF26669-38E0-4127-852C-7C8D00B7B1F8}"/>
    <cellStyle name="Normal 2 130 3" xfId="12" xr:uid="{E45FC29A-E477-4F97-9252-4DEA4CA3C023}"/>
    <cellStyle name="Normal 71" xfId="5" xr:uid="{EC4EFCC9-F3AC-49CE-B1BD-40B86815EEDB}"/>
    <cellStyle name="Normal 71 2" xfId="6" xr:uid="{D81EF337-E534-4A82-B203-9F037E638AF5}"/>
    <cellStyle name="Normal 71 3" xfId="9" xr:uid="{2BB631F1-FFE2-49B2-9BA5-EBE590F6A5FD}"/>
    <cellStyle name="Normal 71 4" xfId="14" xr:uid="{EC344AA7-4CE6-4BEA-88FB-937EC37FE36B}"/>
    <cellStyle name="Percent" xfId="2" builtinId="5"/>
  </cellStyles>
  <dxfs count="201"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indexed="10"/>
        </patternFill>
      </fill>
    </dxf>
    <dxf>
      <fill>
        <patternFill>
          <bgColor theme="6" tint="0.79998168889431442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1067053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3FD4A583-7CFC-4BF6-8AEF-C95A98273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40994" cy="713384"/>
        </a:xfrm>
        <a:prstGeom prst="rect">
          <a:avLst/>
        </a:prstGeom>
      </xdr:spPr>
    </xdr:pic>
    <xdr:clientData/>
  </xdr:twoCellAnchor>
  <xdr:twoCellAnchor editAs="oneCell">
    <xdr:from>
      <xdr:col>5</xdr:col>
      <xdr:colOff>179140</xdr:colOff>
      <xdr:row>0</xdr:row>
      <xdr:rowOff>183509</xdr:rowOff>
    </xdr:from>
    <xdr:to>
      <xdr:col>6</xdr:col>
      <xdr:colOff>359988</xdr:colOff>
      <xdr:row>0</xdr:row>
      <xdr:rowOff>549269</xdr:rowOff>
    </xdr:to>
    <xdr:pic>
      <xdr:nvPicPr>
        <xdr:cNvPr id="3" name="Picture 2" title="white box">
          <a:extLst>
            <a:ext uri="{FF2B5EF4-FFF2-40B4-BE49-F238E27FC236}">
              <a16:creationId xmlns:a16="http://schemas.microsoft.com/office/drawing/2014/main" id="{2D2562BD-E51C-4AEE-87A5-42DDF38C3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2315" y="180334"/>
          <a:ext cx="935227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477826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DF3700CB-17CF-472C-B7BB-076E000CC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058253" cy="716559"/>
        </a:xfrm>
        <a:prstGeom prst="rect">
          <a:avLst/>
        </a:prstGeom>
      </xdr:spPr>
    </xdr:pic>
    <xdr:clientData/>
  </xdr:twoCellAnchor>
  <xdr:twoCellAnchor editAs="oneCell">
    <xdr:from>
      <xdr:col>4</xdr:col>
      <xdr:colOff>179140</xdr:colOff>
      <xdr:row>0</xdr:row>
      <xdr:rowOff>183509</xdr:rowOff>
    </xdr:from>
    <xdr:to>
      <xdr:col>5</xdr:col>
      <xdr:colOff>211185</xdr:colOff>
      <xdr:row>0</xdr:row>
      <xdr:rowOff>549269</xdr:rowOff>
    </xdr:to>
    <xdr:pic>
      <xdr:nvPicPr>
        <xdr:cNvPr id="3" name="Picture 2" title="white box">
          <a:extLst>
            <a:ext uri="{FF2B5EF4-FFF2-40B4-BE49-F238E27FC236}">
              <a16:creationId xmlns:a16="http://schemas.microsoft.com/office/drawing/2014/main" id="{5A825EFF-F64F-4456-9301-5B3D4DA8E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6135" y="181604"/>
          <a:ext cx="916178" cy="3676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mdiscountrat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R%20October_e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  <sheetName val="Maximo Workload"/>
      <sheetName val="Costs_AfterRule2"/>
      <sheetName val="Valuation worksheet"/>
      <sheetName val="Inp_DataHub_Costs"/>
      <sheetName val="Inp_DataHub_Volumes"/>
      <sheetName val="Inp_BPDT"/>
      <sheetName val="Inp_BPDT_Repex"/>
      <sheetName val="Inp_BPDT_CapexVolumes"/>
      <sheetName val="Inp_BPDT_CapexVolumes_v2"/>
    </sheetNames>
    <sheetDataSet>
      <sheetData sheetId="0"/>
      <sheetData sheetId="1"/>
      <sheetData sheetId="2">
        <row r="21">
          <cell r="C21" t="str">
            <v>2009/10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FF_02"/>
      <sheetName val="FF_03"/>
      <sheetName val="dropdowns"/>
      <sheetName val="Universal data"/>
      <sheetName val="FF_021"/>
      <sheetName val="FF_031"/>
      <sheetName val="Universal_data"/>
    </sheetNames>
    <sheetDataSet>
      <sheetData sheetId="0"/>
      <sheetData sheetId="1"/>
      <sheetData sheetId="2"/>
      <sheetData sheetId="3"/>
      <sheetData sheetId="4">
        <row r="5">
          <cell r="D5">
            <v>-20</v>
          </cell>
        </row>
      </sheetData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CoE"/>
      <sheetName val="Sheet4"/>
      <sheetName val="Site Looku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Details"/>
      <sheetName val="ARSummary"/>
      <sheetName val="Graph"/>
      <sheetName val="Sales"/>
      <sheetName val="E"/>
      <sheetName val="100152"/>
      <sheetName val="100143"/>
      <sheetName val="100142"/>
      <sheetName val="Sheet3"/>
      <sheetName val="100152 (2)"/>
      <sheetName val="100143 (2)"/>
      <sheetName val="100142 (2)"/>
    </sheetNames>
    <sheetDataSet>
      <sheetData sheetId="0" refreshError="1"/>
      <sheetData sheetId="1" refreshError="1"/>
      <sheetData sheetId="2" refreshError="1">
        <row r="69">
          <cell r="C69">
            <v>4.7837014499999997</v>
          </cell>
          <cell r="D69">
            <v>4.7837014499999997</v>
          </cell>
        </row>
        <row r="70">
          <cell r="C70">
            <v>2.946913579999999</v>
          </cell>
          <cell r="D70">
            <v>2.946913579999999</v>
          </cell>
        </row>
        <row r="71">
          <cell r="C71">
            <v>2.5844150199999998</v>
          </cell>
          <cell r="D71">
            <v>3.0260697900000002</v>
          </cell>
        </row>
        <row r="72">
          <cell r="C72">
            <v>3.9133342399999997</v>
          </cell>
          <cell r="D72">
            <v>3.9133342399999997</v>
          </cell>
        </row>
        <row r="73">
          <cell r="C73">
            <v>2.62333755</v>
          </cell>
          <cell r="D73">
            <v>2.62333755</v>
          </cell>
        </row>
        <row r="74">
          <cell r="C74">
            <v>2.3457837400000003</v>
          </cell>
          <cell r="D74">
            <v>2.3457837400000003</v>
          </cell>
        </row>
        <row r="75">
          <cell r="C75">
            <v>1.4572855</v>
          </cell>
          <cell r="D75">
            <v>1.4572855</v>
          </cell>
        </row>
        <row r="76">
          <cell r="C76">
            <v>2.78504277</v>
          </cell>
          <cell r="D76">
            <v>2.78504277</v>
          </cell>
        </row>
        <row r="77">
          <cell r="C77">
            <v>1.5696284300000003</v>
          </cell>
          <cell r="D77">
            <v>1.5696284300000003</v>
          </cell>
        </row>
        <row r="78">
          <cell r="C78">
            <v>0.33798090000000003</v>
          </cell>
          <cell r="D78">
            <v>0.33798090000000003</v>
          </cell>
        </row>
        <row r="79">
          <cell r="C79">
            <v>1.1245943700000001</v>
          </cell>
          <cell r="D79">
            <v>1.1245943700000001</v>
          </cell>
        </row>
        <row r="80">
          <cell r="C80">
            <v>-26.472017550000004</v>
          </cell>
          <cell r="D80">
            <v>-26.913672320000007</v>
          </cell>
        </row>
      </sheetData>
      <sheetData sheetId="3" refreshError="1">
        <row r="5">
          <cell r="B5" t="str">
            <v>Richfield marine  c/o Liner Class</v>
          </cell>
        </row>
        <row r="164">
          <cell r="C164">
            <v>5.2789999999999999</v>
          </cell>
        </row>
        <row r="165">
          <cell r="C165">
            <v>3.4540000000000002</v>
          </cell>
        </row>
        <row r="166">
          <cell r="C166">
            <v>2.9180000000000001</v>
          </cell>
        </row>
        <row r="167">
          <cell r="C167">
            <v>2.4900000000000002</v>
          </cell>
        </row>
        <row r="168">
          <cell r="C168">
            <v>2.3879999999999999</v>
          </cell>
        </row>
        <row r="169">
          <cell r="C169">
            <v>2.1749999999999998</v>
          </cell>
        </row>
        <row r="170">
          <cell r="C170">
            <v>2.1680000000000001</v>
          </cell>
        </row>
        <row r="171">
          <cell r="C171">
            <v>1.9990000000000001</v>
          </cell>
        </row>
        <row r="172">
          <cell r="C172">
            <v>1.32</v>
          </cell>
        </row>
        <row r="173">
          <cell r="C173">
            <v>1.2889999999999999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ADMIN"/>
      <sheetName val="Graphs"/>
      <sheetName val="Working 1.2"/>
      <sheetName val="Income_collected1"/>
      <sheetName val="Opex_subjective1"/>
      <sheetName val="Capex_Comp1"/>
      <sheetName val="Capex_Comparators_FOC1"/>
      <sheetName val="Incentive_Forecast1"/>
      <sheetName val="Opex_Comparators-sensitivities1"/>
      <sheetName val="Opex_Objective_YTD1"/>
      <sheetName val="Opex_by_FOC1"/>
      <sheetName val="Opex_Trend_&amp;_MAT1"/>
      <sheetName val="Incentive_Graphs1"/>
      <sheetName val="Opex_Objective_Discrete_Mths1"/>
      <sheetName val="Manpower_Summary1"/>
      <sheetName val="Opex_Subj_by_Mth1"/>
      <sheetName val="Opex_Objective_Mth1"/>
      <sheetName val="By_Account_Code1"/>
      <sheetName val="By_Business_Unit1"/>
      <sheetName val="ETO_Capx1"/>
      <sheetName val="ESO_Capx1"/>
      <sheetName val="GAS_SO_Capx1"/>
      <sheetName val="GAS_TO_Capx_1"/>
      <sheetName val="Range_Names1"/>
      <sheetName val="Working_1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  <sheetName val="3_Year_ROIC_Trees1"/>
      <sheetName val="5_Year_ROIC_Trees1"/>
      <sheetName val="Cost_of_Debt_(Industrial)1"/>
      <sheetName val="IBES_Estimates1"/>
      <sheetName val="Risk-Free_Rate1"/>
      <sheetName val="Operating_Leases1"/>
      <sheetName val="ABS_(Adjusted)1"/>
      <sheetName val="ABS_(2)1"/>
      <sheetName val="AHMY_(Adjusted)1"/>
      <sheetName val="AHMY_(2)1"/>
      <sheetName val="BJ_(Adjusted)1"/>
      <sheetName val="BJ_(2)1"/>
      <sheetName val="CAUFM_(Adjusted)_1"/>
      <sheetName val="CAUFM_(2)1"/>
      <sheetName val="COST_(Adjusted)1"/>
      <sheetName val="COST_(2)1"/>
      <sheetName val="DEFI_(Adjusted)_1"/>
      <sheetName val="DEFI_(2)1"/>
      <sheetName val="GAP_(Adjusted)_1"/>
      <sheetName val="GAP_(2)1"/>
      <sheetName val="KM_(Adjusted)1"/>
      <sheetName val="KM_(2)1"/>
      <sheetName val="KR_(Adjusted)1"/>
      <sheetName val="KR_(2)1"/>
      <sheetName val="IMKTA_(Adjusted)_1"/>
      <sheetName val="IMKTA_(2)1"/>
      <sheetName val="METOL_(Adjusted)1"/>
      <sheetName val="METOL_(2)1"/>
      <sheetName val="PUSH_(Adjusted)1"/>
      <sheetName val="PUSH_(2)1"/>
      <sheetName val="RDK_(Adjusted)1"/>
      <sheetName val="RDK_(2)1"/>
      <sheetName val="SAGFO_(Adjusted)_1"/>
      <sheetName val="SAGFO_(2)1"/>
      <sheetName val="SVU_(Adjusted)1"/>
      <sheetName val="SVU_(2)1"/>
      <sheetName val="SWY_(Adjusted)1"/>
      <sheetName val="SWY_(2)1"/>
      <sheetName val="TEPH_(Adjusted)_1"/>
      <sheetName val="TEPH_(2)1"/>
      <sheetName val="WIN_(Adjusted)1"/>
      <sheetName val="WIN_(2)1"/>
      <sheetName val="WMK_(Adjusted)1"/>
      <sheetName val="WMK_(2)1"/>
      <sheetName val="WMT_(Adjusted)1"/>
      <sheetName val="WMT_(2)1"/>
    </sheetNames>
    <sheetDataSet>
      <sheetData sheetId="0"/>
      <sheetData sheetId="1"/>
      <sheetData sheetId="2"/>
      <sheetData sheetId="3">
        <row r="5">
          <cell r="B5" t="str">
            <v>WMT</v>
          </cell>
        </row>
      </sheetData>
      <sheetData sheetId="4">
        <row r="52">
          <cell r="E52" t="str">
            <v>Without Goodwill</v>
          </cell>
        </row>
      </sheetData>
      <sheetData sheetId="5"/>
      <sheetData sheetId="6"/>
      <sheetData sheetId="7">
        <row r="15">
          <cell r="A15" t="e">
            <v>#NAME?</v>
          </cell>
          <cell r="D15" t="e">
            <v>#NAME?</v>
          </cell>
          <cell r="G15" t="e">
            <v>#NAME?</v>
          </cell>
          <cell r="J15" t="e">
            <v>#NAME?</v>
          </cell>
          <cell r="M15" t="e">
            <v>#NAME?</v>
          </cell>
          <cell r="P15" t="e">
            <v>#NAME?</v>
          </cell>
          <cell r="S15" t="e">
            <v>#NAME?</v>
          </cell>
          <cell r="V15" t="e">
            <v>#NAME?</v>
          </cell>
          <cell r="Y15" t="e">
            <v>#NAME?</v>
          </cell>
          <cell r="AB15" t="e">
            <v>#NAME?</v>
          </cell>
          <cell r="AE15" t="e">
            <v>#NAME?</v>
          </cell>
          <cell r="AH15" t="e">
            <v>#NAME?</v>
          </cell>
          <cell r="AK15" t="e">
            <v>#NAME?</v>
          </cell>
          <cell r="AN15" t="e">
            <v>#NAME?</v>
          </cell>
          <cell r="AQ15" t="e">
            <v>#NAME?</v>
          </cell>
        </row>
      </sheetData>
      <sheetData sheetId="8"/>
      <sheetData sheetId="9">
        <row r="11">
          <cell r="D11" t="str">
            <v>WMT</v>
          </cell>
        </row>
      </sheetData>
      <sheetData sheetId="10"/>
      <sheetData sheetId="11"/>
      <sheetData sheetId="12"/>
      <sheetData sheetId="13"/>
      <sheetData sheetId="14">
        <row r="14">
          <cell r="B14" t="str">
            <v>Net Sales</v>
          </cell>
        </row>
      </sheetData>
      <sheetData sheetId="15">
        <row r="82">
          <cell r="Z82" t="str">
            <v>Mid-Year ROIC w/o GW</v>
          </cell>
        </row>
      </sheetData>
      <sheetData sheetId="16">
        <row r="637">
          <cell r="B637" t="str">
            <v>ROIC</v>
          </cell>
        </row>
      </sheetData>
      <sheetData sheetId="17">
        <row r="14">
          <cell r="B14" t="str">
            <v>Net Sales</v>
          </cell>
        </row>
      </sheetData>
      <sheetData sheetId="18">
        <row r="82">
          <cell r="Z82" t="str">
            <v>Mid-Year ROIC w/o GW</v>
          </cell>
        </row>
      </sheetData>
      <sheetData sheetId="19">
        <row r="637">
          <cell r="B637" t="str">
            <v>ROIC</v>
          </cell>
        </row>
      </sheetData>
      <sheetData sheetId="20">
        <row r="14">
          <cell r="B14" t="str">
            <v>Net Sales</v>
          </cell>
        </row>
      </sheetData>
      <sheetData sheetId="21">
        <row r="82">
          <cell r="Z82" t="str">
            <v>Mid-Year ROIC w/o GW</v>
          </cell>
        </row>
      </sheetData>
      <sheetData sheetId="22">
        <row r="637">
          <cell r="B637" t="str">
            <v>ROIC</v>
          </cell>
        </row>
      </sheetData>
      <sheetData sheetId="23">
        <row r="14">
          <cell r="B14" t="str">
            <v>Net Sales</v>
          </cell>
        </row>
      </sheetData>
      <sheetData sheetId="24">
        <row r="82">
          <cell r="Z82" t="str">
            <v>Mid-Year ROIC w/o GW</v>
          </cell>
        </row>
      </sheetData>
      <sheetData sheetId="25">
        <row r="637">
          <cell r="B637" t="str">
            <v>ROIC</v>
          </cell>
        </row>
      </sheetData>
      <sheetData sheetId="26">
        <row r="14">
          <cell r="B14" t="str">
            <v>Net Sales</v>
          </cell>
        </row>
      </sheetData>
      <sheetData sheetId="27">
        <row r="82">
          <cell r="Z82" t="str">
            <v>Mid-Year ROIC w/o GW</v>
          </cell>
        </row>
      </sheetData>
      <sheetData sheetId="28">
        <row r="637">
          <cell r="B637" t="str">
            <v>ROIC</v>
          </cell>
        </row>
      </sheetData>
      <sheetData sheetId="29">
        <row r="14">
          <cell r="B14" t="str">
            <v>Net Sales</v>
          </cell>
        </row>
      </sheetData>
      <sheetData sheetId="30">
        <row r="82">
          <cell r="Z82" t="str">
            <v>Mid-Year ROIC w/o GW</v>
          </cell>
        </row>
      </sheetData>
      <sheetData sheetId="31">
        <row r="637">
          <cell r="B637" t="str">
            <v>ROIC</v>
          </cell>
        </row>
      </sheetData>
      <sheetData sheetId="32">
        <row r="14">
          <cell r="B14" t="str">
            <v>Net Sales</v>
          </cell>
        </row>
      </sheetData>
      <sheetData sheetId="33">
        <row r="82">
          <cell r="Z82" t="str">
            <v>Mid-Year ROIC w/o GW</v>
          </cell>
        </row>
      </sheetData>
      <sheetData sheetId="34">
        <row r="637">
          <cell r="B637" t="str">
            <v>ROIC</v>
          </cell>
        </row>
      </sheetData>
      <sheetData sheetId="35">
        <row r="14">
          <cell r="B14" t="str">
            <v>Net Sales</v>
          </cell>
        </row>
      </sheetData>
      <sheetData sheetId="36">
        <row r="82">
          <cell r="Z82" t="str">
            <v>Mid-Year ROIC w/o GW</v>
          </cell>
        </row>
      </sheetData>
      <sheetData sheetId="37">
        <row r="637">
          <cell r="B637" t="str">
            <v>ROIC</v>
          </cell>
        </row>
      </sheetData>
      <sheetData sheetId="38">
        <row r="14">
          <cell r="B14" t="str">
            <v>Net Sales</v>
          </cell>
        </row>
      </sheetData>
      <sheetData sheetId="39">
        <row r="82">
          <cell r="Z82" t="str">
            <v>Mid-Year ROIC w/o GW</v>
          </cell>
        </row>
      </sheetData>
      <sheetData sheetId="40">
        <row r="637">
          <cell r="B637" t="str">
            <v>ROIC</v>
          </cell>
        </row>
      </sheetData>
      <sheetData sheetId="41">
        <row r="14">
          <cell r="B14" t="str">
            <v>Net Sales</v>
          </cell>
        </row>
      </sheetData>
      <sheetData sheetId="42">
        <row r="82">
          <cell r="Z82" t="str">
            <v>Mid-Year ROIC w/o GW</v>
          </cell>
        </row>
      </sheetData>
      <sheetData sheetId="43">
        <row r="578">
          <cell r="I578">
            <v>638.01157331319416</v>
          </cell>
        </row>
      </sheetData>
      <sheetData sheetId="44">
        <row r="14">
          <cell r="B14" t="str">
            <v>Net Sales</v>
          </cell>
        </row>
      </sheetData>
      <sheetData sheetId="45">
        <row r="82">
          <cell r="Z82" t="str">
            <v>Mid-Year ROIC w/o GW</v>
          </cell>
        </row>
      </sheetData>
      <sheetData sheetId="46">
        <row r="637">
          <cell r="B637" t="str">
            <v>ROIC</v>
          </cell>
        </row>
      </sheetData>
      <sheetData sheetId="47">
        <row r="14">
          <cell r="B14" t="str">
            <v>Net Sales</v>
          </cell>
        </row>
      </sheetData>
      <sheetData sheetId="48">
        <row r="82">
          <cell r="Z82" t="str">
            <v>Mid-Year ROIC w/o GW</v>
          </cell>
        </row>
      </sheetData>
      <sheetData sheetId="49">
        <row r="636">
          <cell r="B636" t="str">
            <v>ROIC</v>
          </cell>
        </row>
      </sheetData>
      <sheetData sheetId="50">
        <row r="14">
          <cell r="B14" t="str">
            <v>Net Sales</v>
          </cell>
        </row>
      </sheetData>
      <sheetData sheetId="51">
        <row r="82">
          <cell r="Z82" t="str">
            <v>Mid-Year ROIC w/o GW</v>
          </cell>
        </row>
      </sheetData>
      <sheetData sheetId="52">
        <row r="578">
          <cell r="I578">
            <v>721.97970823114861</v>
          </cell>
        </row>
      </sheetData>
      <sheetData sheetId="53">
        <row r="14">
          <cell r="B14" t="str">
            <v>Net Sales</v>
          </cell>
        </row>
      </sheetData>
      <sheetData sheetId="54">
        <row r="82">
          <cell r="Z82" t="str">
            <v>Mid-Year ROIC w/o GW</v>
          </cell>
        </row>
      </sheetData>
      <sheetData sheetId="55">
        <row r="637">
          <cell r="B637" t="str">
            <v>ROIC</v>
          </cell>
        </row>
      </sheetData>
      <sheetData sheetId="56">
        <row r="14">
          <cell r="B14" t="str">
            <v>Net Sales</v>
          </cell>
        </row>
      </sheetData>
      <sheetData sheetId="57">
        <row r="82">
          <cell r="Z82" t="str">
            <v>Mid-Year ROIC w/o GW</v>
          </cell>
        </row>
      </sheetData>
      <sheetData sheetId="58">
        <row r="637">
          <cell r="B637" t="str">
            <v>ROIC</v>
          </cell>
        </row>
      </sheetData>
      <sheetData sheetId="59">
        <row r="14">
          <cell r="B14" t="str">
            <v>Net Sales</v>
          </cell>
        </row>
      </sheetData>
      <sheetData sheetId="60">
        <row r="13">
          <cell r="AD13">
            <v>1679.8990687479065</v>
          </cell>
        </row>
      </sheetData>
      <sheetData sheetId="61">
        <row r="578">
          <cell r="I578">
            <v>9046.6720141866208</v>
          </cell>
        </row>
      </sheetData>
      <sheetData sheetId="62">
        <row r="14">
          <cell r="B14" t="str">
            <v>Net Sales</v>
          </cell>
        </row>
      </sheetData>
      <sheetData sheetId="63">
        <row r="82">
          <cell r="Z82" t="str">
            <v>Mid-Year ROIC w/o GW</v>
          </cell>
        </row>
      </sheetData>
      <sheetData sheetId="64">
        <row r="637">
          <cell r="B637" t="str">
            <v>ROIC</v>
          </cell>
        </row>
      </sheetData>
      <sheetData sheetId="65">
        <row r="14">
          <cell r="B14" t="str">
            <v>Net Sales</v>
          </cell>
        </row>
      </sheetData>
      <sheetData sheetId="66">
        <row r="82">
          <cell r="Z82" t="str">
            <v>Mid-Year ROIC w/o GW</v>
          </cell>
        </row>
      </sheetData>
      <sheetData sheetId="67">
        <row r="637">
          <cell r="B637" t="str">
            <v>ROIC</v>
          </cell>
        </row>
      </sheetData>
      <sheetData sheetId="68">
        <row r="14">
          <cell r="B14" t="str">
            <v>Net Sales</v>
          </cell>
        </row>
      </sheetData>
      <sheetData sheetId="69">
        <row r="82">
          <cell r="Z82" t="str">
            <v>Mid-Year ROIC w/o GW</v>
          </cell>
        </row>
      </sheetData>
      <sheetData sheetId="70">
        <row r="637">
          <cell r="B637" t="str">
            <v>ROIC</v>
          </cell>
        </row>
      </sheetData>
      <sheetData sheetId="71">
        <row r="14">
          <cell r="B14" t="str">
            <v>Net Sales</v>
          </cell>
        </row>
      </sheetData>
      <sheetData sheetId="72">
        <row r="82">
          <cell r="Z82" t="str">
            <v>Mid-Year ROIC w/o GW</v>
          </cell>
        </row>
      </sheetData>
      <sheetData sheetId="73">
        <row r="637">
          <cell r="B637" t="str">
            <v>ROIC</v>
          </cell>
        </row>
      </sheetData>
      <sheetData sheetId="74"/>
      <sheetData sheetId="75"/>
      <sheetData sheetId="76"/>
      <sheetData sheetId="77"/>
      <sheetData sheetId="78">
        <row r="15">
          <cell r="A15">
            <v>0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>
        <row r="5">
          <cell r="B5" t="str">
            <v>WMT</v>
          </cell>
        </row>
      </sheetData>
      <sheetData sheetId="123"/>
      <sheetData sheetId="124">
        <row r="15">
          <cell r="A15"/>
        </row>
      </sheetData>
      <sheetData sheetId="125">
        <row r="11">
          <cell r="D11" t="str">
            <v>WMT</v>
          </cell>
        </row>
      </sheetData>
      <sheetData sheetId="126">
        <row r="82">
          <cell r="Z82" t="str">
            <v>Mid-Year ROIC w/o GW</v>
          </cell>
        </row>
      </sheetData>
      <sheetData sheetId="127">
        <row r="637">
          <cell r="B637" t="str">
            <v>ROIC</v>
          </cell>
        </row>
      </sheetData>
      <sheetData sheetId="128">
        <row r="82">
          <cell r="Z82" t="str">
            <v>Mid-Year ROIC w/o GW</v>
          </cell>
        </row>
      </sheetData>
      <sheetData sheetId="129">
        <row r="637">
          <cell r="B637" t="str">
            <v>ROIC</v>
          </cell>
        </row>
      </sheetData>
      <sheetData sheetId="130">
        <row r="82">
          <cell r="Z82" t="str">
            <v>Mid-Year ROIC w/o GW</v>
          </cell>
        </row>
      </sheetData>
      <sheetData sheetId="131">
        <row r="637">
          <cell r="B637" t="str">
            <v>ROIC</v>
          </cell>
        </row>
      </sheetData>
      <sheetData sheetId="132">
        <row r="82">
          <cell r="Z82" t="str">
            <v>Mid-Year ROIC w/o GW</v>
          </cell>
        </row>
      </sheetData>
      <sheetData sheetId="133">
        <row r="637">
          <cell r="B637" t="str">
            <v>ROIC</v>
          </cell>
        </row>
      </sheetData>
      <sheetData sheetId="134">
        <row r="82">
          <cell r="Z82" t="str">
            <v>Mid-Year ROIC w/o GW</v>
          </cell>
        </row>
      </sheetData>
      <sheetData sheetId="135">
        <row r="637">
          <cell r="B637" t="str">
            <v>ROIC</v>
          </cell>
        </row>
      </sheetData>
      <sheetData sheetId="136">
        <row r="82">
          <cell r="Z82" t="str">
            <v>Mid-Year ROIC w/o GW</v>
          </cell>
        </row>
      </sheetData>
      <sheetData sheetId="137">
        <row r="637">
          <cell r="B637" t="str">
            <v>ROIC</v>
          </cell>
        </row>
      </sheetData>
      <sheetData sheetId="138">
        <row r="82">
          <cell r="Z82" t="str">
            <v>Mid-Year ROIC w/o GW</v>
          </cell>
        </row>
      </sheetData>
      <sheetData sheetId="139">
        <row r="637">
          <cell r="B637" t="str">
            <v>ROIC</v>
          </cell>
        </row>
      </sheetData>
      <sheetData sheetId="140">
        <row r="82">
          <cell r="Z82" t="str">
            <v>Mid-Year ROIC w/o GW</v>
          </cell>
        </row>
      </sheetData>
      <sheetData sheetId="141">
        <row r="637">
          <cell r="B637" t="str">
            <v>ROIC</v>
          </cell>
        </row>
      </sheetData>
      <sheetData sheetId="142">
        <row r="82">
          <cell r="Z82" t="str">
            <v>Mid-Year ROIC w/o GW</v>
          </cell>
        </row>
      </sheetData>
      <sheetData sheetId="143">
        <row r="637">
          <cell r="B637" t="str">
            <v>ROIC</v>
          </cell>
        </row>
      </sheetData>
      <sheetData sheetId="144">
        <row r="82">
          <cell r="Z82" t="str">
            <v>Mid-Year ROIC w/o GW</v>
          </cell>
        </row>
      </sheetData>
      <sheetData sheetId="145">
        <row r="578">
          <cell r="I578">
            <v>638.01157331319416</v>
          </cell>
        </row>
      </sheetData>
      <sheetData sheetId="146">
        <row r="82">
          <cell r="Z82" t="str">
            <v>Mid-Year ROIC w/o GW</v>
          </cell>
        </row>
      </sheetData>
      <sheetData sheetId="147">
        <row r="637">
          <cell r="B637" t="str">
            <v>ROIC</v>
          </cell>
        </row>
      </sheetData>
      <sheetData sheetId="148">
        <row r="82">
          <cell r="Z82" t="str">
            <v>Mid-Year ROIC w/o GW</v>
          </cell>
        </row>
      </sheetData>
      <sheetData sheetId="149">
        <row r="636">
          <cell r="B636" t="str">
            <v>ROIC</v>
          </cell>
        </row>
      </sheetData>
      <sheetData sheetId="150">
        <row r="82">
          <cell r="Z82" t="str">
            <v>Mid-Year ROIC w/o GW</v>
          </cell>
        </row>
      </sheetData>
      <sheetData sheetId="151">
        <row r="578">
          <cell r="I578">
            <v>721.97970823114861</v>
          </cell>
        </row>
      </sheetData>
      <sheetData sheetId="152">
        <row r="82">
          <cell r="Z82" t="str">
            <v>Mid-Year ROIC w/o GW</v>
          </cell>
        </row>
      </sheetData>
      <sheetData sheetId="153">
        <row r="637">
          <cell r="B637" t="str">
            <v>ROIC</v>
          </cell>
        </row>
      </sheetData>
      <sheetData sheetId="154">
        <row r="82">
          <cell r="Z82" t="str">
            <v>Mid-Year ROIC w/o GW</v>
          </cell>
        </row>
      </sheetData>
      <sheetData sheetId="155">
        <row r="637">
          <cell r="B637" t="str">
            <v>ROIC</v>
          </cell>
        </row>
      </sheetData>
      <sheetData sheetId="156">
        <row r="13">
          <cell r="AD13">
            <v>1679.8990687479065</v>
          </cell>
        </row>
      </sheetData>
      <sheetData sheetId="157">
        <row r="578">
          <cell r="I578">
            <v>9046.6720141866208</v>
          </cell>
        </row>
      </sheetData>
      <sheetData sheetId="158">
        <row r="82">
          <cell r="Z82" t="str">
            <v>Mid-Year ROIC w/o GW</v>
          </cell>
        </row>
      </sheetData>
      <sheetData sheetId="159">
        <row r="637">
          <cell r="B637" t="str">
            <v>ROIC</v>
          </cell>
        </row>
      </sheetData>
      <sheetData sheetId="160">
        <row r="82">
          <cell r="Z82" t="str">
            <v>Mid-Year ROIC w/o GW</v>
          </cell>
        </row>
      </sheetData>
      <sheetData sheetId="161">
        <row r="637">
          <cell r="B637" t="str">
            <v>ROIC</v>
          </cell>
        </row>
      </sheetData>
      <sheetData sheetId="162">
        <row r="82">
          <cell r="Z82" t="str">
            <v>Mid-Year ROIC w/o GW</v>
          </cell>
        </row>
      </sheetData>
      <sheetData sheetId="163">
        <row r="637">
          <cell r="B637" t="str">
            <v>ROIC</v>
          </cell>
        </row>
      </sheetData>
      <sheetData sheetId="164">
        <row r="82">
          <cell r="Z82" t="str">
            <v>Mid-Year ROIC w/o GW</v>
          </cell>
        </row>
      </sheetData>
      <sheetData sheetId="165">
        <row r="637">
          <cell r="B637" t="str">
            <v>ROIC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  <sheetName val="AYLs re-forecast benefits +CPS "/>
      <sheetName val="Re-forecast benefits"/>
      <sheetName val="4.6 ten year bonds"/>
      <sheetName val="RESULT_09"/>
      <sheetName val="Latest_check"/>
      <sheetName val="Nom__Input"/>
      <sheetName val="Social_sec_&amp;_TC"/>
      <sheetName val="Pub_sec_pensions"/>
      <sheetName val="RESULT_10"/>
      <sheetName val="AYLs_re-forecast_benefits_+CPS_"/>
      <sheetName val="Re-forecast_benefits"/>
      <sheetName val="4_6_ten_year_bo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  <sheetName val="A2_Log"/>
      <sheetName val="headroom"/>
      <sheetName val="Price x Volume Calcs"/>
      <sheetName val="C_TOC Capex"/>
      <sheetName val="C_Working Cap"/>
      <sheetName val="C_Funding"/>
      <sheetName val="I_Calcs"/>
      <sheetName val="Financial Calcs"/>
      <sheetName val="Indices &amp; Rates"/>
      <sheetName val="D8_Lockup_calc"/>
      <sheetName val="A5_User Manual &amp; Ass"/>
      <sheetName val="Template Control"/>
      <sheetName val="B3 _Ass Yr-Yr"/>
      <sheetName val="Price &amp; Volume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C1DA0-AB0C-4419-B35E-4A0008FBC55F}">
  <sheetPr>
    <pageSetUpPr autoPageBreaks="0"/>
  </sheetPr>
  <dimension ref="B1:D18"/>
  <sheetViews>
    <sheetView showGridLines="0" tabSelected="1" zoomScale="80" zoomScaleNormal="80" workbookViewId="0">
      <selection activeCell="B2" sqref="B2"/>
    </sheetView>
  </sheetViews>
  <sheetFormatPr defaultRowHeight="12.6"/>
  <cols>
    <col min="1" max="1" width="2.6328125" customWidth="1"/>
    <col min="2" max="2" width="8.453125" customWidth="1"/>
    <col min="3" max="3" width="13.08984375" bestFit="1" customWidth="1"/>
    <col min="4" max="4" width="71.08984375" customWidth="1"/>
  </cols>
  <sheetData>
    <row r="1" spans="2:4" s="309" customFormat="1" ht="56.7" customHeight="1"/>
    <row r="2" spans="2:4">
      <c r="B2" s="27" t="s">
        <v>189</v>
      </c>
    </row>
    <row r="4" spans="2:4">
      <c r="B4" t="s">
        <v>172</v>
      </c>
    </row>
    <row r="5" spans="2:4">
      <c r="B5" t="s">
        <v>173</v>
      </c>
    </row>
    <row r="7" spans="2:4">
      <c r="B7" s="118"/>
      <c r="C7" t="s">
        <v>174</v>
      </c>
    </row>
    <row r="8" spans="2:4">
      <c r="B8" s="22"/>
      <c r="C8" t="s">
        <v>175</v>
      </c>
    </row>
    <row r="9" spans="2:4">
      <c r="B9" s="37"/>
      <c r="C9" t="s">
        <v>265</v>
      </c>
    </row>
    <row r="12" spans="2:4">
      <c r="B12" s="27" t="s">
        <v>267</v>
      </c>
    </row>
    <row r="14" spans="2:4">
      <c r="B14" s="302" t="s">
        <v>268</v>
      </c>
      <c r="C14" s="303" t="s">
        <v>269</v>
      </c>
      <c r="D14" s="302" t="s">
        <v>270</v>
      </c>
    </row>
    <row r="15" spans="2:4">
      <c r="B15" s="300">
        <v>1</v>
      </c>
      <c r="C15" s="301">
        <v>45017</v>
      </c>
      <c r="D15" s="299" t="s">
        <v>271</v>
      </c>
    </row>
    <row r="16" spans="2:4">
      <c r="B16" s="300"/>
      <c r="C16" s="301"/>
      <c r="D16" s="299"/>
    </row>
    <row r="17" spans="2:4">
      <c r="B17" s="300"/>
      <c r="C17" s="301"/>
      <c r="D17" s="299"/>
    </row>
    <row r="18" spans="2:4">
      <c r="B18" s="300"/>
      <c r="C18" s="301"/>
      <c r="D18" s="299"/>
    </row>
  </sheetData>
  <mergeCells count="1">
    <mergeCell ref="A1:XFD1"/>
  </mergeCells>
  <phoneticPr fontId="21" type="noConversion"/>
  <pageMargins left="0.7" right="0.7" top="0.75" bottom="0.75" header="0.3" footer="0.3"/>
  <pageSetup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91D5A-10EB-4F0F-A386-4896753C4C93}">
  <sheetPr>
    <pageSetUpPr autoPageBreaks="0"/>
  </sheetPr>
  <dimension ref="A1:Z38"/>
  <sheetViews>
    <sheetView showGridLines="0" zoomScale="80" zoomScaleNormal="80" workbookViewId="0">
      <selection activeCell="B2" sqref="B2"/>
    </sheetView>
  </sheetViews>
  <sheetFormatPr defaultRowHeight="12.6"/>
  <cols>
    <col min="1" max="1" width="2.6328125" customWidth="1"/>
    <col min="2" max="2" width="4.08984375" customWidth="1"/>
    <col min="3" max="3" width="2.453125" customWidth="1"/>
    <col min="4" max="4" width="10.90625" customWidth="1"/>
    <col min="5" max="14" width="10.90625" style="126" customWidth="1"/>
    <col min="15" max="15" width="3.6328125" customWidth="1"/>
    <col min="16" max="19" width="15.6328125" style="125" customWidth="1"/>
    <col min="20" max="20" width="3.6328125" customWidth="1"/>
  </cols>
  <sheetData>
    <row r="1" spans="1:26" s="130" customFormat="1" ht="56.7" customHeight="1"/>
    <row r="2" spans="1:26">
      <c r="B2" s="27" t="s">
        <v>189</v>
      </c>
      <c r="C2" s="122"/>
      <c r="D2" s="122"/>
    </row>
    <row r="3" spans="1:26">
      <c r="A3" s="122"/>
      <c r="B3" s="122"/>
      <c r="C3" s="122"/>
      <c r="D3" s="122"/>
    </row>
    <row r="4" spans="1:26">
      <c r="A4" s="122"/>
      <c r="B4" s="146"/>
      <c r="C4" s="146"/>
      <c r="D4" s="146"/>
      <c r="O4" s="147"/>
      <c r="P4" s="148"/>
      <c r="Q4" s="148"/>
      <c r="R4" s="148"/>
      <c r="S4" s="148"/>
    </row>
    <row r="5" spans="1:26">
      <c r="A5" s="122"/>
      <c r="B5" s="146"/>
      <c r="C5" s="146"/>
      <c r="D5" s="146"/>
      <c r="O5" s="147"/>
      <c r="P5" s="148"/>
      <c r="Q5" s="148"/>
      <c r="R5" s="148"/>
      <c r="S5" s="148"/>
    </row>
    <row r="6" spans="1:26">
      <c r="A6" s="122"/>
      <c r="B6" s="146"/>
      <c r="C6" s="146"/>
      <c r="D6" s="149"/>
      <c r="E6" s="131" t="s">
        <v>242</v>
      </c>
      <c r="O6" s="147"/>
      <c r="P6" s="131" t="s">
        <v>243</v>
      </c>
      <c r="Q6" s="150"/>
      <c r="R6" s="150"/>
      <c r="S6" s="150"/>
      <c r="T6" s="129"/>
      <c r="U6" s="27" t="s">
        <v>251</v>
      </c>
    </row>
    <row r="7" spans="1:26">
      <c r="A7" s="122"/>
      <c r="B7" s="151"/>
      <c r="C7" s="146"/>
      <c r="D7" s="149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47"/>
      <c r="P7" s="150"/>
      <c r="Q7" s="150"/>
      <c r="R7" s="150"/>
      <c r="S7" s="150"/>
      <c r="T7" s="129"/>
    </row>
    <row r="8" spans="1:26" ht="32.4" customHeight="1">
      <c r="A8" s="122"/>
      <c r="B8" s="123"/>
      <c r="C8" s="146"/>
      <c r="D8" s="149"/>
      <c r="E8" s="312" t="s">
        <v>240</v>
      </c>
      <c r="F8" s="313"/>
      <c r="G8" s="313"/>
      <c r="H8" s="313"/>
      <c r="I8" s="313"/>
      <c r="J8" s="314"/>
      <c r="K8" s="312" t="s">
        <v>241</v>
      </c>
      <c r="L8" s="313"/>
      <c r="M8" s="313"/>
      <c r="N8" s="314"/>
      <c r="O8" s="147"/>
      <c r="P8" s="312" t="s">
        <v>240</v>
      </c>
      <c r="Q8" s="314"/>
      <c r="R8" s="312" t="s">
        <v>241</v>
      </c>
      <c r="S8" s="314"/>
      <c r="T8" s="129"/>
      <c r="U8" s="310" t="s">
        <v>252</v>
      </c>
      <c r="V8" s="311"/>
      <c r="W8" s="310" t="s">
        <v>25</v>
      </c>
      <c r="X8" s="311"/>
      <c r="Y8" s="310" t="s">
        <v>28</v>
      </c>
      <c r="Z8" s="311"/>
    </row>
    <row r="9" spans="1:26" ht="49.95" customHeight="1">
      <c r="A9" s="122"/>
      <c r="B9" s="124"/>
      <c r="C9" s="146"/>
      <c r="D9" s="147"/>
      <c r="E9" s="132" t="s">
        <v>20</v>
      </c>
      <c r="F9" s="133" t="s">
        <v>23</v>
      </c>
      <c r="G9" s="133" t="s">
        <v>228</v>
      </c>
      <c r="H9" s="133" t="s">
        <v>229</v>
      </c>
      <c r="I9" s="133" t="s">
        <v>230</v>
      </c>
      <c r="J9" s="134" t="s">
        <v>231</v>
      </c>
      <c r="K9" s="132" t="s">
        <v>83</v>
      </c>
      <c r="L9" s="133" t="s">
        <v>85</v>
      </c>
      <c r="M9" s="133" t="s">
        <v>232</v>
      </c>
      <c r="N9" s="134" t="s">
        <v>233</v>
      </c>
      <c r="O9" s="147"/>
      <c r="P9" s="132" t="s">
        <v>237</v>
      </c>
      <c r="Q9" s="134" t="s">
        <v>238</v>
      </c>
      <c r="R9" s="132" t="s">
        <v>237</v>
      </c>
      <c r="S9" s="134" t="s">
        <v>239</v>
      </c>
      <c r="T9" s="129"/>
      <c r="U9" s="162" t="s">
        <v>20</v>
      </c>
      <c r="V9" s="163" t="s">
        <v>23</v>
      </c>
      <c r="W9" s="164" t="s">
        <v>253</v>
      </c>
      <c r="X9" s="164" t="s">
        <v>254</v>
      </c>
      <c r="Y9" s="162" t="s">
        <v>253</v>
      </c>
      <c r="Z9" s="163" t="s">
        <v>254</v>
      </c>
    </row>
    <row r="10" spans="1:26" ht="23.4" customHeight="1">
      <c r="A10" s="122"/>
      <c r="B10" s="146"/>
      <c r="C10" s="146"/>
      <c r="D10" s="100" t="s">
        <v>236</v>
      </c>
      <c r="E10" s="135" t="s">
        <v>234</v>
      </c>
      <c r="F10" s="136" t="s">
        <v>234</v>
      </c>
      <c r="G10" s="136" t="s">
        <v>235</v>
      </c>
      <c r="H10" s="136" t="s">
        <v>235</v>
      </c>
      <c r="I10" s="136" t="s">
        <v>235</v>
      </c>
      <c r="J10" s="137" t="s">
        <v>235</v>
      </c>
      <c r="K10" s="135" t="s">
        <v>56</v>
      </c>
      <c r="L10" s="135" t="s">
        <v>56</v>
      </c>
      <c r="M10" s="135" t="s">
        <v>56</v>
      </c>
      <c r="N10" s="135" t="s">
        <v>56</v>
      </c>
      <c r="O10" s="147"/>
      <c r="P10" s="135" t="s">
        <v>73</v>
      </c>
      <c r="Q10" s="137" t="s">
        <v>73</v>
      </c>
      <c r="R10" s="135" t="s">
        <v>73</v>
      </c>
      <c r="S10" s="137" t="s">
        <v>73</v>
      </c>
      <c r="T10" s="129"/>
      <c r="U10" s="160" t="s">
        <v>16</v>
      </c>
      <c r="V10" s="161" t="s">
        <v>16</v>
      </c>
      <c r="W10" s="160" t="s">
        <v>16</v>
      </c>
      <c r="X10" s="161" t="s">
        <v>16</v>
      </c>
      <c r="Y10" s="160" t="s">
        <v>16</v>
      </c>
      <c r="Z10" s="161" t="s">
        <v>16</v>
      </c>
    </row>
    <row r="11" spans="1:26" ht="15" customHeight="1">
      <c r="A11" s="122"/>
      <c r="B11" s="152"/>
      <c r="C11" s="146"/>
      <c r="D11" s="100" t="s">
        <v>214</v>
      </c>
      <c r="E11" s="275">
        <v>89.465902802493716</v>
      </c>
      <c r="F11" s="276">
        <v>63.247847195211079</v>
      </c>
      <c r="G11" s="276">
        <v>49.765299329650226</v>
      </c>
      <c r="H11" s="276">
        <v>141.31230144753732</v>
      </c>
      <c r="I11" s="276">
        <v>39.598312594518589</v>
      </c>
      <c r="J11" s="277">
        <v>127.27030740838181</v>
      </c>
      <c r="K11" s="292">
        <v>0.3459798598600986</v>
      </c>
      <c r="L11" s="290">
        <v>1.6046082984821819</v>
      </c>
      <c r="M11" s="290">
        <v>0.3</v>
      </c>
      <c r="N11" s="288">
        <v>0.12546663714505263</v>
      </c>
      <c r="O11" s="147"/>
      <c r="P11" s="275">
        <v>19.770851737867606</v>
      </c>
      <c r="Q11" s="277">
        <v>39.201205703690107</v>
      </c>
      <c r="R11" s="275">
        <v>21.181054866325194</v>
      </c>
      <c r="S11" s="277">
        <v>110.82693450057342</v>
      </c>
      <c r="T11" s="129"/>
      <c r="U11" s="281">
        <v>0.13465220756530896</v>
      </c>
      <c r="V11" s="282">
        <v>0.86534779243469107</v>
      </c>
      <c r="W11" s="283">
        <v>5.1669102274824456E-2</v>
      </c>
      <c r="X11" s="283">
        <v>0.94833089772517554</v>
      </c>
      <c r="Y11" s="281">
        <v>0.10381809171149836</v>
      </c>
      <c r="Z11" s="282">
        <v>0.89618190828850175</v>
      </c>
    </row>
    <row r="12" spans="1:26" ht="15" customHeight="1">
      <c r="A12" s="122"/>
      <c r="B12" s="152"/>
      <c r="C12" s="146"/>
      <c r="D12" s="100" t="s">
        <v>215</v>
      </c>
      <c r="E12" s="275">
        <v>89.465902802493716</v>
      </c>
      <c r="F12" s="276">
        <v>63.247847195211079</v>
      </c>
      <c r="G12" s="276">
        <v>49.765299329650226</v>
      </c>
      <c r="H12" s="276">
        <v>141.31230144753732</v>
      </c>
      <c r="I12" s="276">
        <v>39.598312594518589</v>
      </c>
      <c r="J12" s="277">
        <v>127.27030740838181</v>
      </c>
      <c r="K12" s="292">
        <v>0.3459798598600986</v>
      </c>
      <c r="L12" s="290">
        <v>1.6046082984821819</v>
      </c>
      <c r="M12" s="290">
        <v>0.3</v>
      </c>
      <c r="N12" s="288">
        <v>0.12546663714505263</v>
      </c>
      <c r="O12" s="147"/>
      <c r="P12" s="275">
        <v>53.8683497103858</v>
      </c>
      <c r="Q12" s="277">
        <v>80.945803302408876</v>
      </c>
      <c r="R12" s="275">
        <v>28.258247535383745</v>
      </c>
      <c r="S12" s="277">
        <v>49.708902349999995</v>
      </c>
      <c r="T12" s="129"/>
      <c r="U12" s="281">
        <v>0.24671599687233134</v>
      </c>
      <c r="V12" s="282">
        <v>0.75328400312766863</v>
      </c>
      <c r="W12" s="283">
        <v>8.5200690758944098E-2</v>
      </c>
      <c r="X12" s="283">
        <v>0.9147993092410559</v>
      </c>
      <c r="Y12" s="281">
        <v>0.1965214767732516</v>
      </c>
      <c r="Z12" s="282">
        <v>0.8034785232267484</v>
      </c>
    </row>
    <row r="13" spans="1:26" ht="15" customHeight="1">
      <c r="A13" s="122"/>
      <c r="B13" s="152"/>
      <c r="C13" s="146"/>
      <c r="D13" s="100" t="s">
        <v>216</v>
      </c>
      <c r="E13" s="275">
        <v>89.465902802493716</v>
      </c>
      <c r="F13" s="276">
        <v>63.247847195211079</v>
      </c>
      <c r="G13" s="276">
        <v>49.765299329650226</v>
      </c>
      <c r="H13" s="276">
        <v>141.31230144753732</v>
      </c>
      <c r="I13" s="276">
        <v>39.598312594518589</v>
      </c>
      <c r="J13" s="277">
        <v>127.27030740838181</v>
      </c>
      <c r="K13" s="292">
        <v>0.3459798598600986</v>
      </c>
      <c r="L13" s="290">
        <v>1.6046082984821819</v>
      </c>
      <c r="M13" s="290">
        <v>0.3</v>
      </c>
      <c r="N13" s="288">
        <v>0.12546663714505263</v>
      </c>
      <c r="O13" s="147"/>
      <c r="P13" s="275">
        <v>116.00099559296942</v>
      </c>
      <c r="Q13" s="277">
        <v>154.03012258398903</v>
      </c>
      <c r="R13" s="275">
        <v>47.868194815234332</v>
      </c>
      <c r="S13" s="277">
        <v>74.875843260000011</v>
      </c>
      <c r="T13" s="129"/>
      <c r="U13" s="281">
        <v>0.22406002881707229</v>
      </c>
      <c r="V13" s="282">
        <v>0.77593997118292768</v>
      </c>
      <c r="W13" s="283">
        <v>2.6200479917446878E-2</v>
      </c>
      <c r="X13" s="283">
        <v>0.97379952008255311</v>
      </c>
      <c r="Y13" s="281">
        <v>0.18164849910152422</v>
      </c>
      <c r="Z13" s="282">
        <v>0.81835150089847586</v>
      </c>
    </row>
    <row r="14" spans="1:26" ht="15" customHeight="1">
      <c r="A14" s="122"/>
      <c r="B14" s="152"/>
      <c r="C14" s="146"/>
      <c r="D14" s="100" t="s">
        <v>217</v>
      </c>
      <c r="E14" s="275">
        <v>89.465902802493716</v>
      </c>
      <c r="F14" s="276">
        <v>63.247847195211079</v>
      </c>
      <c r="G14" s="276">
        <v>49.765299329650226</v>
      </c>
      <c r="H14" s="276">
        <v>141.31230144753732</v>
      </c>
      <c r="I14" s="276">
        <v>39.598312594518589</v>
      </c>
      <c r="J14" s="277">
        <v>127.27030740838181</v>
      </c>
      <c r="K14" s="292">
        <v>0.3459798598600986</v>
      </c>
      <c r="L14" s="290">
        <v>1.6046082984821819</v>
      </c>
      <c r="M14" s="290">
        <v>0.3</v>
      </c>
      <c r="N14" s="288">
        <v>0.12546663714505263</v>
      </c>
      <c r="O14" s="147"/>
      <c r="P14" s="275">
        <v>64.757145228071977</v>
      </c>
      <c r="Q14" s="277">
        <v>119.32932545201106</v>
      </c>
      <c r="R14" s="275">
        <v>18.639157497427366</v>
      </c>
      <c r="S14" s="277">
        <v>35.042104338296276</v>
      </c>
      <c r="T14" s="129"/>
      <c r="U14" s="281">
        <v>0.30678798367083449</v>
      </c>
      <c r="V14" s="282">
        <v>0.6932120163291654</v>
      </c>
      <c r="W14" s="283">
        <v>8.6819814736173923E-2</v>
      </c>
      <c r="X14" s="283">
        <v>0.91318018526382605</v>
      </c>
      <c r="Y14" s="281">
        <v>0.18070376297681445</v>
      </c>
      <c r="Z14" s="282">
        <v>0.81929623702318555</v>
      </c>
    </row>
    <row r="15" spans="1:26" ht="15" customHeight="1">
      <c r="A15" s="122"/>
      <c r="B15" s="152"/>
      <c r="C15" s="146"/>
      <c r="D15" s="100" t="s">
        <v>218</v>
      </c>
      <c r="E15" s="275">
        <v>89.465902802493716</v>
      </c>
      <c r="F15" s="276">
        <v>63.247847195211079</v>
      </c>
      <c r="G15" s="276">
        <v>49.765299329650226</v>
      </c>
      <c r="H15" s="276">
        <v>141.31230144753732</v>
      </c>
      <c r="I15" s="276">
        <v>39.598312594518589</v>
      </c>
      <c r="J15" s="277">
        <v>127.27030740838181</v>
      </c>
      <c r="K15" s="292">
        <v>0.3459798598600986</v>
      </c>
      <c r="L15" s="290">
        <v>1.6046082984821819</v>
      </c>
      <c r="M15" s="290">
        <v>0.3</v>
      </c>
      <c r="N15" s="288">
        <v>0.12546663714505263</v>
      </c>
      <c r="O15" s="147"/>
      <c r="P15" s="275">
        <v>56.444555075083294</v>
      </c>
      <c r="Q15" s="277">
        <v>111.52157708346166</v>
      </c>
      <c r="R15" s="275">
        <v>20.937874631202924</v>
      </c>
      <c r="S15" s="277">
        <v>48.46160266959825</v>
      </c>
      <c r="T15" s="129"/>
      <c r="U15" s="281">
        <v>0.18318303013896026</v>
      </c>
      <c r="V15" s="282">
        <v>0.8168169698610398</v>
      </c>
      <c r="W15" s="283">
        <v>4.5685899317068505E-2</v>
      </c>
      <c r="X15" s="283">
        <v>0.95431410068293154</v>
      </c>
      <c r="Y15" s="281">
        <v>0.17711393176317286</v>
      </c>
      <c r="Z15" s="282">
        <v>0.82288606823682708</v>
      </c>
    </row>
    <row r="16" spans="1:26" ht="15" customHeight="1">
      <c r="A16" s="122"/>
      <c r="B16" s="152"/>
      <c r="C16" s="146"/>
      <c r="D16" s="100" t="s">
        <v>219</v>
      </c>
      <c r="E16" s="275">
        <v>89.465902802493716</v>
      </c>
      <c r="F16" s="276">
        <v>63.247847195211079</v>
      </c>
      <c r="G16" s="276">
        <v>49.765299329650226</v>
      </c>
      <c r="H16" s="276">
        <v>141.31230144753732</v>
      </c>
      <c r="I16" s="276">
        <v>39.598312594518589</v>
      </c>
      <c r="J16" s="277">
        <v>127.27030740838181</v>
      </c>
      <c r="K16" s="292">
        <v>0.3459798598600986</v>
      </c>
      <c r="L16" s="290">
        <v>1.6046082984821819</v>
      </c>
      <c r="M16" s="290">
        <v>0.3</v>
      </c>
      <c r="N16" s="288">
        <v>0.12546663714505263</v>
      </c>
      <c r="O16" s="147"/>
      <c r="P16" s="275">
        <v>39.222694248006718</v>
      </c>
      <c r="Q16" s="277">
        <v>65.036016944835723</v>
      </c>
      <c r="R16" s="275">
        <v>6.5472706573495998</v>
      </c>
      <c r="S16" s="277">
        <v>22.405320969733758</v>
      </c>
      <c r="T16" s="129"/>
      <c r="U16" s="281">
        <v>0.43851724113678731</v>
      </c>
      <c r="V16" s="282">
        <v>0.56148275886321264</v>
      </c>
      <c r="W16" s="283">
        <v>0.24956699732325618</v>
      </c>
      <c r="X16" s="283">
        <v>0.75043300267674384</v>
      </c>
      <c r="Y16" s="281">
        <v>0.25790194488174828</v>
      </c>
      <c r="Z16" s="282">
        <v>0.74209805511825166</v>
      </c>
    </row>
    <row r="17" spans="1:26" ht="15" customHeight="1">
      <c r="A17" s="122"/>
      <c r="B17" s="152"/>
      <c r="C17" s="146"/>
      <c r="D17" s="100" t="s">
        <v>220</v>
      </c>
      <c r="E17" s="275">
        <v>89.465902802493716</v>
      </c>
      <c r="F17" s="276">
        <v>63.247847195211079</v>
      </c>
      <c r="G17" s="276">
        <v>49.765299329650226</v>
      </c>
      <c r="H17" s="276">
        <v>141.31230144753732</v>
      </c>
      <c r="I17" s="276">
        <v>39.598312594518589</v>
      </c>
      <c r="J17" s="277">
        <v>127.27030740838181</v>
      </c>
      <c r="K17" s="292">
        <v>0.3459798598600986</v>
      </c>
      <c r="L17" s="290">
        <v>1.6046082984821819</v>
      </c>
      <c r="M17" s="290">
        <v>0.3</v>
      </c>
      <c r="N17" s="288">
        <v>0.12546663714505263</v>
      </c>
      <c r="O17" s="147"/>
      <c r="P17" s="275">
        <v>44.294474183858554</v>
      </c>
      <c r="Q17" s="277">
        <v>85.77809877354548</v>
      </c>
      <c r="R17" s="275">
        <v>9.2465829038994336</v>
      </c>
      <c r="S17" s="277">
        <v>19.18394352124</v>
      </c>
      <c r="T17" s="129"/>
      <c r="U17" s="281">
        <v>0.37534401283379104</v>
      </c>
      <c r="V17" s="282">
        <v>0.62465598716620885</v>
      </c>
      <c r="W17" s="283">
        <v>0.22878178358692569</v>
      </c>
      <c r="X17" s="283">
        <v>0.77121821641307431</v>
      </c>
      <c r="Y17" s="281">
        <v>0.30750145502472875</v>
      </c>
      <c r="Z17" s="282">
        <v>0.69249854497527119</v>
      </c>
    </row>
    <row r="18" spans="1:26" ht="15" customHeight="1">
      <c r="A18" s="122"/>
      <c r="B18" s="152"/>
      <c r="C18" s="146"/>
      <c r="D18" s="100" t="s">
        <v>221</v>
      </c>
      <c r="E18" s="275">
        <v>116.19846689290856</v>
      </c>
      <c r="F18" s="276">
        <v>82.146411628851567</v>
      </c>
      <c r="G18" s="276">
        <v>64.635255504411731</v>
      </c>
      <c r="H18" s="276">
        <v>183.53665773162791</v>
      </c>
      <c r="I18" s="276">
        <v>51.430355821558422</v>
      </c>
      <c r="J18" s="277">
        <v>165.29889196435784</v>
      </c>
      <c r="K18" s="292">
        <v>0.44935923108402631</v>
      </c>
      <c r="L18" s="290">
        <v>2.0840679902251105</v>
      </c>
      <c r="M18" s="290">
        <v>0.38964051080811218</v>
      </c>
      <c r="N18" s="288">
        <v>0.16295628195524789</v>
      </c>
      <c r="O18" s="147"/>
      <c r="P18" s="275">
        <v>34.11676888706765</v>
      </c>
      <c r="Q18" s="277">
        <v>72.491838123495825</v>
      </c>
      <c r="R18" s="275">
        <v>5.1345885055397247</v>
      </c>
      <c r="S18" s="277">
        <v>19.087243627569759</v>
      </c>
      <c r="T18" s="129"/>
      <c r="U18" s="281">
        <v>0</v>
      </c>
      <c r="V18" s="282">
        <v>1</v>
      </c>
      <c r="W18" s="283">
        <v>1.2507801741336159E-6</v>
      </c>
      <c r="X18" s="283">
        <v>0.9999987492198259</v>
      </c>
      <c r="Y18" s="281">
        <v>0</v>
      </c>
      <c r="Z18" s="282">
        <v>1</v>
      </c>
    </row>
    <row r="19" spans="1:26" ht="15" customHeight="1">
      <c r="A19" s="122"/>
      <c r="B19" s="152"/>
      <c r="C19" s="146"/>
      <c r="D19" s="100" t="s">
        <v>222</v>
      </c>
      <c r="E19" s="275">
        <v>96.210181129401619</v>
      </c>
      <c r="F19" s="276">
        <v>68.01570927115668</v>
      </c>
      <c r="G19" s="276">
        <v>53.516795924302478</v>
      </c>
      <c r="H19" s="276">
        <v>151.96495751117834</v>
      </c>
      <c r="I19" s="276">
        <v>42.583383253257779</v>
      </c>
      <c r="J19" s="277">
        <v>136.86442482100273</v>
      </c>
      <c r="K19" s="292">
        <v>0.37206113101825494</v>
      </c>
      <c r="L19" s="290">
        <v>1.7255697444815654</v>
      </c>
      <c r="M19" s="290">
        <v>0.32261513531628916</v>
      </c>
      <c r="N19" s="288">
        <v>0.13492478706743635</v>
      </c>
      <c r="O19" s="147"/>
      <c r="P19" s="275">
        <v>29.533975875788585</v>
      </c>
      <c r="Q19" s="277">
        <v>61.503165364979942</v>
      </c>
      <c r="R19" s="275">
        <v>8.4212418458739755</v>
      </c>
      <c r="S19" s="277">
        <v>24.367195747346742</v>
      </c>
      <c r="T19" s="129"/>
      <c r="U19" s="281">
        <v>8.7313732873438563E-2</v>
      </c>
      <c r="V19" s="282">
        <v>0.91268626712656142</v>
      </c>
      <c r="W19" s="283">
        <v>4.7173091189812014E-2</v>
      </c>
      <c r="X19" s="283">
        <v>0.95282690881018794</v>
      </c>
      <c r="Y19" s="281">
        <v>0.12834098046958298</v>
      </c>
      <c r="Z19" s="282">
        <v>0.87165901953041702</v>
      </c>
    </row>
    <row r="20" spans="1:26" ht="15" customHeight="1">
      <c r="A20" s="122"/>
      <c r="B20" s="152"/>
      <c r="C20" s="146"/>
      <c r="D20" s="100" t="s">
        <v>223</v>
      </c>
      <c r="E20" s="275">
        <v>93.369348873082814</v>
      </c>
      <c r="F20" s="276">
        <v>66.007385218902542</v>
      </c>
      <c r="G20" s="276">
        <v>51.936586446138129</v>
      </c>
      <c r="H20" s="276">
        <v>147.47783413130202</v>
      </c>
      <c r="I20" s="276">
        <v>41.3260085418815</v>
      </c>
      <c r="J20" s="277">
        <v>132.82318024366344</v>
      </c>
      <c r="K20" s="292">
        <v>0.36107514959808162</v>
      </c>
      <c r="L20" s="290">
        <v>1.6746182325614516</v>
      </c>
      <c r="M20" s="290">
        <v>0.3130891634074483</v>
      </c>
      <c r="N20" s="288">
        <v>0.13094081486430137</v>
      </c>
      <c r="O20" s="147"/>
      <c r="P20" s="275">
        <v>48.207544645196037</v>
      </c>
      <c r="Q20" s="277">
        <v>106.72230012511884</v>
      </c>
      <c r="R20" s="275">
        <v>9.5026163027948254</v>
      </c>
      <c r="S20" s="277">
        <v>34.035826689290289</v>
      </c>
      <c r="T20" s="129"/>
      <c r="U20" s="281">
        <v>0.14743090573613646</v>
      </c>
      <c r="V20" s="282">
        <v>0.85256909426386351</v>
      </c>
      <c r="W20" s="283">
        <v>8.292373601217462E-2</v>
      </c>
      <c r="X20" s="283">
        <v>0.91707626398782538</v>
      </c>
      <c r="Y20" s="281">
        <v>0.19855749475835491</v>
      </c>
      <c r="Z20" s="282">
        <v>0.80144250524164506</v>
      </c>
    </row>
    <row r="21" spans="1:26" ht="15" customHeight="1">
      <c r="A21" s="122"/>
      <c r="B21" s="152"/>
      <c r="C21" s="146"/>
      <c r="D21" s="100" t="s">
        <v>224</v>
      </c>
      <c r="E21" s="275">
        <v>89.465902802493716</v>
      </c>
      <c r="F21" s="276">
        <v>63.247847195211079</v>
      </c>
      <c r="G21" s="276">
        <v>49.765299329650226</v>
      </c>
      <c r="H21" s="276">
        <v>141.31230144753732</v>
      </c>
      <c r="I21" s="276">
        <v>39.598312594518589</v>
      </c>
      <c r="J21" s="277">
        <v>127.27030740838181</v>
      </c>
      <c r="K21" s="292">
        <v>0.3459798598600986</v>
      </c>
      <c r="L21" s="290">
        <v>1.6046082984821819</v>
      </c>
      <c r="M21" s="290">
        <v>0.3</v>
      </c>
      <c r="N21" s="288">
        <v>0.12546663714505263</v>
      </c>
      <c r="O21" s="147"/>
      <c r="P21" s="275">
        <v>41.474923320949273</v>
      </c>
      <c r="Q21" s="277">
        <v>74.550628205355849</v>
      </c>
      <c r="R21" s="275">
        <v>42.953012128122943</v>
      </c>
      <c r="S21" s="277">
        <v>110.96822888107909</v>
      </c>
      <c r="T21" s="129"/>
      <c r="U21" s="281">
        <v>7.5943002550253103E-2</v>
      </c>
      <c r="V21" s="282">
        <v>0.92405699744974679</v>
      </c>
      <c r="W21" s="283">
        <v>2.0423458630322237E-2</v>
      </c>
      <c r="X21" s="283">
        <v>0.97957654136967776</v>
      </c>
      <c r="Y21" s="281">
        <v>0.1433723291569475</v>
      </c>
      <c r="Z21" s="282">
        <v>0.85662767084305258</v>
      </c>
    </row>
    <row r="22" spans="1:26" ht="15" customHeight="1">
      <c r="A22" s="122"/>
      <c r="B22" s="152"/>
      <c r="C22" s="146"/>
      <c r="D22" s="100" t="s">
        <v>225</v>
      </c>
      <c r="E22" s="275">
        <v>94.247153012699968</v>
      </c>
      <c r="F22" s="276">
        <v>66.627948141208208</v>
      </c>
      <c r="G22" s="276">
        <v>52.42486392831244</v>
      </c>
      <c r="H22" s="276">
        <v>148.86433467848053</v>
      </c>
      <c r="I22" s="276">
        <v>41.714531561584977</v>
      </c>
      <c r="J22" s="277">
        <v>134.07190628558419</v>
      </c>
      <c r="K22" s="292">
        <v>0.36446976747702725</v>
      </c>
      <c r="L22" s="290">
        <v>1.6903620160895874</v>
      </c>
      <c r="M22" s="290">
        <v>0.31603264504275358</v>
      </c>
      <c r="N22" s="288">
        <v>0.1321718440052346</v>
      </c>
      <c r="O22" s="147"/>
      <c r="P22" s="275">
        <v>27.838352085538506</v>
      </c>
      <c r="Q22" s="277">
        <v>50.621002763921155</v>
      </c>
      <c r="R22" s="275">
        <v>24.673847605326763</v>
      </c>
      <c r="S22" s="277">
        <v>60.247389741556809</v>
      </c>
      <c r="T22" s="129"/>
      <c r="U22" s="281">
        <v>0.11999772124514037</v>
      </c>
      <c r="V22" s="282">
        <v>0.88000227875485959</v>
      </c>
      <c r="W22" s="283">
        <v>7.3446896482290996E-2</v>
      </c>
      <c r="X22" s="283">
        <v>0.92655310351770892</v>
      </c>
      <c r="Y22" s="281">
        <v>0.17393366933780774</v>
      </c>
      <c r="Z22" s="282">
        <v>0.82606633066219226</v>
      </c>
    </row>
    <row r="23" spans="1:26" ht="15" customHeight="1">
      <c r="A23" s="122"/>
      <c r="B23" s="152"/>
      <c r="C23" s="146"/>
      <c r="D23" s="127" t="s">
        <v>226</v>
      </c>
      <c r="E23" s="275">
        <v>89.465902802493716</v>
      </c>
      <c r="F23" s="276">
        <v>63.247847195211079</v>
      </c>
      <c r="G23" s="276">
        <v>49.765299329650226</v>
      </c>
      <c r="H23" s="276">
        <v>141.31230144753732</v>
      </c>
      <c r="I23" s="276">
        <v>39.598312594518589</v>
      </c>
      <c r="J23" s="277">
        <v>127.27030740838181</v>
      </c>
      <c r="K23" s="292">
        <v>0.3459798598600986</v>
      </c>
      <c r="L23" s="290">
        <v>1.6046082984821819</v>
      </c>
      <c r="M23" s="290">
        <v>0.3</v>
      </c>
      <c r="N23" s="288">
        <v>0.12546663714505263</v>
      </c>
      <c r="O23" s="147"/>
      <c r="P23" s="275">
        <v>13.765162906153934</v>
      </c>
      <c r="Q23" s="277">
        <v>27.428450097733005</v>
      </c>
      <c r="R23" s="275">
        <v>6.5503878270276195</v>
      </c>
      <c r="S23" s="277">
        <v>24.311674685959098</v>
      </c>
      <c r="T23" s="129"/>
      <c r="U23" s="281">
        <v>0.49417402538245453</v>
      </c>
      <c r="V23" s="282">
        <v>0.50582597461754553</v>
      </c>
      <c r="W23" s="283">
        <v>2.209381433910514E-2</v>
      </c>
      <c r="X23" s="283">
        <v>0.97790618566089482</v>
      </c>
      <c r="Y23" s="281">
        <v>0.37126217832112612</v>
      </c>
      <c r="Z23" s="282">
        <v>0.62873782167887382</v>
      </c>
    </row>
    <row r="24" spans="1:26" ht="15" customHeight="1">
      <c r="A24" s="122"/>
      <c r="B24" s="152"/>
      <c r="C24" s="146"/>
      <c r="D24" s="127" t="s">
        <v>227</v>
      </c>
      <c r="E24" s="278">
        <v>95.593279241069567</v>
      </c>
      <c r="F24" s="279">
        <v>67.579590983122429</v>
      </c>
      <c r="G24" s="279">
        <v>53.173645001233545</v>
      </c>
      <c r="H24" s="279">
        <v>150.99055471774781</v>
      </c>
      <c r="I24" s="279">
        <v>42.310337623033156</v>
      </c>
      <c r="J24" s="280">
        <v>135.98684698956723</v>
      </c>
      <c r="K24" s="293">
        <v>0.369675466511591</v>
      </c>
      <c r="L24" s="291">
        <v>1.7145053516977333</v>
      </c>
      <c r="M24" s="291">
        <v>0.32054651966828995</v>
      </c>
      <c r="N24" s="289">
        <v>0.13405964623776939</v>
      </c>
      <c r="O24" s="147"/>
      <c r="P24" s="278">
        <v>48.020626825888989</v>
      </c>
      <c r="Q24" s="280">
        <v>104.71333655998075</v>
      </c>
      <c r="R24" s="278">
        <v>9.9932538551392049</v>
      </c>
      <c r="S24" s="280">
        <v>46.857836856002528</v>
      </c>
      <c r="T24" s="129"/>
      <c r="U24" s="284">
        <v>0.13055908651682147</v>
      </c>
      <c r="V24" s="285">
        <v>0.86944091348317865</v>
      </c>
      <c r="W24" s="286">
        <v>5.8740468090127944E-2</v>
      </c>
      <c r="X24" s="286">
        <v>0.94125953190987199</v>
      </c>
      <c r="Y24" s="284">
        <v>0.15745306070636023</v>
      </c>
      <c r="Z24" s="285">
        <v>0.84254693929363966</v>
      </c>
    </row>
    <row r="25" spans="1:26" ht="15" customHeight="1">
      <c r="A25" s="122"/>
      <c r="B25" s="146"/>
      <c r="C25" s="146"/>
      <c r="D25" s="127"/>
      <c r="O25" s="147"/>
      <c r="P25" s="150"/>
      <c r="Q25" s="150"/>
      <c r="R25" s="150"/>
      <c r="S25" s="150"/>
      <c r="T25" s="122"/>
      <c r="U25" s="122"/>
      <c r="V25" s="122"/>
      <c r="W25" s="122"/>
      <c r="X25" s="122"/>
      <c r="Y25" s="122"/>
      <c r="Z25" s="122"/>
    </row>
    <row r="26" spans="1:26">
      <c r="B26" s="153"/>
      <c r="C26" s="147"/>
      <c r="D26" s="27"/>
      <c r="O26" s="147"/>
      <c r="P26" s="150"/>
      <c r="Q26" s="150"/>
      <c r="R26" s="150"/>
      <c r="S26" s="150"/>
      <c r="T26" s="129"/>
    </row>
    <row r="27" spans="1:26">
      <c r="B27" s="153"/>
      <c r="C27" s="147"/>
      <c r="D27" s="27"/>
      <c r="O27" s="147"/>
      <c r="P27" s="150"/>
      <c r="Q27" s="150"/>
      <c r="R27" s="150"/>
      <c r="S27" s="150"/>
      <c r="T27" s="129"/>
    </row>
    <row r="28" spans="1:26">
      <c r="B28" s="147"/>
      <c r="C28" s="147"/>
      <c r="D28" s="27"/>
      <c r="O28" s="147"/>
      <c r="P28" s="150"/>
      <c r="Q28" s="150"/>
      <c r="R28" s="150"/>
      <c r="S28" s="150"/>
      <c r="T28" s="129"/>
    </row>
    <row r="29" spans="1:26">
      <c r="B29" s="147"/>
      <c r="C29" s="147"/>
      <c r="D29" s="27" t="s">
        <v>244</v>
      </c>
      <c r="F29" s="287">
        <v>2024</v>
      </c>
      <c r="O29" s="147"/>
      <c r="P29" s="150"/>
      <c r="Q29" s="150"/>
      <c r="R29" s="150"/>
      <c r="S29" s="150"/>
      <c r="T29" s="129"/>
    </row>
    <row r="30" spans="1:26">
      <c r="B30" s="147"/>
      <c r="C30" s="147"/>
      <c r="D30" s="147"/>
      <c r="F30" s="287">
        <v>2025</v>
      </c>
      <c r="O30" s="147"/>
      <c r="P30" s="150"/>
      <c r="Q30" s="150"/>
      <c r="R30" s="150"/>
      <c r="S30" s="150"/>
      <c r="T30" s="129"/>
    </row>
    <row r="31" spans="1:26">
      <c r="B31" s="147"/>
      <c r="C31" s="147"/>
      <c r="D31" s="147"/>
      <c r="F31" s="287">
        <v>2026</v>
      </c>
      <c r="O31" s="147"/>
      <c r="P31" s="150"/>
      <c r="Q31" s="150"/>
      <c r="R31" s="150"/>
      <c r="S31" s="150"/>
      <c r="T31" s="129"/>
    </row>
    <row r="32" spans="1:26">
      <c r="B32" s="147"/>
      <c r="C32" s="147"/>
      <c r="D32" s="147"/>
      <c r="F32" s="287">
        <v>2027</v>
      </c>
      <c r="O32" s="147"/>
      <c r="P32" s="150"/>
      <c r="Q32" s="150"/>
      <c r="R32" s="150"/>
      <c r="S32" s="150"/>
      <c r="T32" s="129"/>
    </row>
    <row r="33" spans="2:19">
      <c r="B33" s="147"/>
      <c r="C33" s="147"/>
      <c r="D33" s="147"/>
      <c r="F33" s="287">
        <v>2028</v>
      </c>
      <c r="O33" s="147"/>
      <c r="P33" s="148"/>
      <c r="Q33" s="148"/>
      <c r="R33" s="148"/>
      <c r="S33" s="148"/>
    </row>
    <row r="34" spans="2:19">
      <c r="B34" s="147"/>
      <c r="C34" s="147"/>
      <c r="D34" s="147"/>
      <c r="E34" s="138"/>
      <c r="O34" s="147"/>
      <c r="P34" s="148"/>
      <c r="Q34" s="148"/>
      <c r="R34" s="148"/>
      <c r="S34" s="148"/>
    </row>
    <row r="35" spans="2:19">
      <c r="B35" s="147"/>
      <c r="C35" s="147"/>
      <c r="D35" s="147"/>
      <c r="E35" s="138"/>
      <c r="O35" s="147"/>
      <c r="P35" s="148"/>
      <c r="Q35" s="148"/>
      <c r="R35" s="148"/>
      <c r="S35" s="148"/>
    </row>
    <row r="36" spans="2:19">
      <c r="B36" s="147"/>
      <c r="C36" s="147"/>
      <c r="D36" s="147"/>
      <c r="E36" s="138"/>
      <c r="O36" s="147"/>
      <c r="P36" s="148"/>
      <c r="Q36" s="148"/>
      <c r="R36" s="148"/>
      <c r="S36" s="148"/>
    </row>
    <row r="37" spans="2:19">
      <c r="E37" s="138"/>
    </row>
    <row r="38" spans="2:19">
      <c r="E38" s="138"/>
    </row>
  </sheetData>
  <mergeCells count="7">
    <mergeCell ref="W8:X8"/>
    <mergeCell ref="Y8:Z8"/>
    <mergeCell ref="E8:J8"/>
    <mergeCell ref="K8:N8"/>
    <mergeCell ref="P8:Q8"/>
    <mergeCell ref="R8:S8"/>
    <mergeCell ref="U8:V8"/>
  </mergeCells>
  <pageMargins left="0.7" right="0.7" top="0.75" bottom="0.75" header="0.3" footer="0.3"/>
  <pageSetup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3494-DF39-4FFF-B15A-EA628D6F8BBE}">
  <sheetPr codeName="Sheet120">
    <pageSetUpPr autoPageBreaks="0" fitToPage="1"/>
  </sheetPr>
  <dimension ref="A1:CW134"/>
  <sheetViews>
    <sheetView showGridLines="0" zoomScale="80" zoomScaleNormal="80" workbookViewId="0">
      <pane xSplit="11" ySplit="7" topLeftCell="L8" activePane="bottomRight" state="frozen"/>
      <selection activeCell="D10" sqref="D10"/>
      <selection pane="topRight" activeCell="D10" sqref="D10"/>
      <selection pane="bottomLeft" activeCell="D10" sqref="D10"/>
      <selection pane="bottomRight"/>
    </sheetView>
  </sheetViews>
  <sheetFormatPr defaultColWidth="0" defaultRowHeight="12.6"/>
  <cols>
    <col min="1" max="3" width="2.6328125" style="12" customWidth="1"/>
    <col min="4" max="4" width="2.6328125" customWidth="1"/>
    <col min="5" max="5" width="65.08984375" customWidth="1"/>
    <col min="6" max="6" width="20.26953125" customWidth="1"/>
    <col min="7" max="7" width="7.90625" bestFit="1" customWidth="1"/>
    <col min="8" max="8" width="8.453125" bestFit="1" customWidth="1"/>
    <col min="9" max="9" width="9.7265625" style="12" bestFit="1" customWidth="1"/>
    <col min="10" max="10" width="2.6328125" style="12" customWidth="1"/>
    <col min="11" max="16" width="9.36328125" style="12" customWidth="1"/>
    <col min="17" max="17" width="2.6328125" style="12" customWidth="1"/>
    <col min="18" max="23" width="11.453125" style="12" customWidth="1"/>
    <col min="24" max="24" width="2.6328125" style="12" customWidth="1"/>
    <col min="25" max="30" width="11.453125" style="12" customWidth="1"/>
    <col min="31" max="31" width="2.6328125" style="12" customWidth="1"/>
    <col min="32" max="37" width="11.453125" style="12" customWidth="1"/>
    <col min="38" max="38" width="2.6328125" style="12" customWidth="1"/>
    <col min="39" max="44" width="11.453125" style="12" customWidth="1"/>
    <col min="45" max="45" width="2.6328125" style="12" customWidth="1"/>
    <col min="46" max="46" width="26.6328125" style="12" customWidth="1"/>
    <col min="47" max="47" width="2.6328125" style="12" customWidth="1"/>
    <col min="48" max="16384" width="32.90625" style="12" hidden="1"/>
  </cols>
  <sheetData>
    <row r="1" spans="1:47" s="2" customFormat="1" ht="22.2" customHeight="1">
      <c r="A1" s="304" t="s">
        <v>264</v>
      </c>
    </row>
    <row r="2" spans="1:47" s="2" customFormat="1" ht="7.2" customHeight="1">
      <c r="A2" s="1"/>
    </row>
    <row r="3" spans="1:47" s="2" customFormat="1" ht="22.2" customHeight="1">
      <c r="A3" s="1" t="s">
        <v>189</v>
      </c>
    </row>
    <row r="4" spans="1:47" s="5" customFormat="1" ht="16.2">
      <c r="A4" s="4"/>
      <c r="K4" s="56" t="s">
        <v>0</v>
      </c>
      <c r="R4" s="56" t="s">
        <v>0</v>
      </c>
      <c r="Y4" s="56" t="s">
        <v>0</v>
      </c>
      <c r="AF4" s="56" t="s">
        <v>0</v>
      </c>
      <c r="AM4" s="56" t="s">
        <v>0</v>
      </c>
    </row>
    <row r="5" spans="1:47" s="5" customFormat="1">
      <c r="A5" s="4"/>
      <c r="K5" s="6">
        <v>2024</v>
      </c>
      <c r="R5" s="6">
        <v>2025</v>
      </c>
      <c r="Y5" s="6">
        <v>2026</v>
      </c>
      <c r="AF5" s="6">
        <v>2027</v>
      </c>
      <c r="AM5" s="6">
        <v>2028</v>
      </c>
    </row>
    <row r="6" spans="1:47" s="5" customFormat="1">
      <c r="A6" s="4"/>
      <c r="K6" s="4" t="s">
        <v>1</v>
      </c>
      <c r="R6" s="4" t="s">
        <v>1</v>
      </c>
      <c r="Y6" s="4" t="s">
        <v>1</v>
      </c>
      <c r="AF6" s="4" t="s">
        <v>1</v>
      </c>
      <c r="AM6" s="4" t="s">
        <v>1</v>
      </c>
    </row>
    <row r="7" spans="1:47" s="5" customFormat="1">
      <c r="A7" s="6"/>
      <c r="G7" s="4"/>
      <c r="H7" s="4" t="s">
        <v>2</v>
      </c>
      <c r="I7" s="4" t="s">
        <v>3</v>
      </c>
      <c r="K7" s="5" t="s">
        <v>4</v>
      </c>
      <c r="L7" s="5" t="s">
        <v>5</v>
      </c>
      <c r="M7" s="5" t="s">
        <v>6</v>
      </c>
      <c r="N7" s="5" t="s">
        <v>7</v>
      </c>
      <c r="O7" s="7" t="s">
        <v>8</v>
      </c>
      <c r="P7" s="8" t="s">
        <v>9</v>
      </c>
      <c r="R7" s="5" t="s">
        <v>4</v>
      </c>
      <c r="S7" s="5" t="s">
        <v>5</v>
      </c>
      <c r="T7" s="5" t="s">
        <v>6</v>
      </c>
      <c r="U7" s="5" t="s">
        <v>7</v>
      </c>
      <c r="V7" s="7" t="s">
        <v>8</v>
      </c>
      <c r="W7" s="8" t="s">
        <v>9</v>
      </c>
      <c r="Y7" s="5" t="s">
        <v>4</v>
      </c>
      <c r="Z7" s="5" t="s">
        <v>5</v>
      </c>
      <c r="AA7" s="5" t="s">
        <v>6</v>
      </c>
      <c r="AB7" s="5" t="s">
        <v>7</v>
      </c>
      <c r="AC7" s="7" t="s">
        <v>8</v>
      </c>
      <c r="AD7" s="8" t="s">
        <v>9</v>
      </c>
      <c r="AF7" s="5" t="s">
        <v>4</v>
      </c>
      <c r="AG7" s="5" t="s">
        <v>5</v>
      </c>
      <c r="AH7" s="5" t="s">
        <v>6</v>
      </c>
      <c r="AI7" s="5" t="s">
        <v>7</v>
      </c>
      <c r="AJ7" s="7" t="s">
        <v>8</v>
      </c>
      <c r="AK7" s="8" t="s">
        <v>9</v>
      </c>
      <c r="AL7" s="4"/>
      <c r="AM7" s="5" t="s">
        <v>4</v>
      </c>
      <c r="AN7" s="5" t="s">
        <v>5</v>
      </c>
      <c r="AO7" s="5" t="s">
        <v>6</v>
      </c>
      <c r="AP7" s="5" t="s">
        <v>7</v>
      </c>
      <c r="AQ7" s="7" t="s">
        <v>8</v>
      </c>
      <c r="AR7" s="8" t="s">
        <v>9</v>
      </c>
      <c r="AT7" s="4" t="s">
        <v>10</v>
      </c>
    </row>
    <row r="8" spans="1:47" s="10" customFormat="1">
      <c r="A8" s="9"/>
      <c r="K8" s="11"/>
      <c r="L8" s="11"/>
      <c r="M8" s="11"/>
      <c r="N8" s="11"/>
      <c r="O8" s="11"/>
      <c r="P8" s="11"/>
      <c r="R8" s="11"/>
      <c r="S8" s="11"/>
      <c r="T8" s="11"/>
      <c r="U8" s="11"/>
      <c r="V8" s="11"/>
      <c r="W8" s="11"/>
      <c r="Y8" s="11"/>
      <c r="Z8" s="11"/>
      <c r="AA8" s="11"/>
      <c r="AB8" s="11"/>
      <c r="AC8" s="11"/>
      <c r="AD8" s="11"/>
      <c r="AF8" s="11"/>
      <c r="AG8" s="11"/>
      <c r="AH8" s="11"/>
      <c r="AI8" s="11"/>
      <c r="AJ8" s="11"/>
      <c r="AK8" s="11"/>
      <c r="AM8" s="11"/>
      <c r="AN8" s="11"/>
      <c r="AO8" s="11"/>
      <c r="AP8" s="11"/>
      <c r="AQ8" s="11"/>
      <c r="AR8" s="11"/>
    </row>
    <row r="9" spans="1:47" s="16" customFormat="1" ht="12.6" customHeight="1">
      <c r="A9" s="12"/>
      <c r="B9" s="17"/>
      <c r="C9" s="17"/>
      <c r="I9" s="17"/>
      <c r="J9" s="17"/>
      <c r="Q9" s="17"/>
      <c r="X9" s="17"/>
      <c r="AE9" s="17"/>
      <c r="AL9" s="17"/>
      <c r="AS9" s="17"/>
      <c r="AT9" s="17"/>
      <c r="AU9" s="17"/>
    </row>
    <row r="10" spans="1:47" customFormat="1">
      <c r="A10" s="12"/>
      <c r="B10" s="17"/>
      <c r="C10" s="17" t="s">
        <v>11</v>
      </c>
      <c r="D10" s="16"/>
      <c r="E10" s="16"/>
      <c r="F10" s="16"/>
      <c r="G10" s="16"/>
      <c r="H10" s="16" t="s">
        <v>12</v>
      </c>
      <c r="I10" s="140" t="str">
        <f>'VD_SRVD &amp; LVSVD'!I10</f>
        <v>Licensee</v>
      </c>
      <c r="J10" s="17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customFormat="1">
      <c r="A11" s="12"/>
      <c r="B11" s="17"/>
      <c r="C11" s="17"/>
      <c r="D11" s="16"/>
      <c r="E11" s="16"/>
      <c r="F11" s="16"/>
      <c r="G11" s="16"/>
      <c r="H11" s="16"/>
      <c r="I11" s="141"/>
      <c r="J11" s="17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customFormat="1">
      <c r="A12" s="12"/>
      <c r="B12" s="17"/>
      <c r="C12" s="17" t="s">
        <v>13</v>
      </c>
      <c r="D12" s="16"/>
      <c r="E12" s="16"/>
      <c r="F12" s="16"/>
      <c r="G12" s="16"/>
      <c r="H12" s="16" t="s">
        <v>14</v>
      </c>
      <c r="I12" s="145">
        <f>'VD_SRVD &amp; LVSVD'!I12</f>
        <v>2024</v>
      </c>
      <c r="J12" s="17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16" customFormat="1" ht="12.6" customHeight="1">
      <c r="A13" s="12"/>
      <c r="B13" s="17"/>
      <c r="C13" s="17"/>
      <c r="I13" s="141"/>
      <c r="J13" s="17"/>
      <c r="Q13" s="17"/>
      <c r="X13" s="17"/>
      <c r="AE13" s="17"/>
      <c r="AL13" s="17"/>
      <c r="AS13" s="17"/>
      <c r="AT13" s="17"/>
      <c r="AU13" s="17"/>
    </row>
    <row r="14" spans="1:47" s="16" customFormat="1" ht="12.6" customHeight="1">
      <c r="A14" s="12"/>
      <c r="B14" s="17"/>
      <c r="C14" s="17" t="s">
        <v>15</v>
      </c>
      <c r="F14" s="16">
        <v>2024</v>
      </c>
      <c r="H14" s="16" t="s">
        <v>16</v>
      </c>
      <c r="I14" s="214">
        <v>0</v>
      </c>
      <c r="J14" s="17"/>
      <c r="Q14" s="17"/>
      <c r="X14" s="17"/>
      <c r="AE14" s="17"/>
      <c r="AL14" s="17"/>
      <c r="AS14" s="17"/>
      <c r="AT14" s="17"/>
      <c r="AU14" s="17"/>
    </row>
    <row r="15" spans="1:47" s="16" customFormat="1" ht="12.6" customHeight="1">
      <c r="A15" s="12"/>
      <c r="B15" s="17"/>
      <c r="C15" s="17"/>
      <c r="F15" s="16">
        <v>2025</v>
      </c>
      <c r="H15" s="16" t="s">
        <v>16</v>
      </c>
      <c r="I15" s="214">
        <v>0</v>
      </c>
      <c r="J15" s="17"/>
      <c r="Q15" s="17"/>
      <c r="X15" s="17"/>
      <c r="AE15" s="17"/>
      <c r="AL15" s="17"/>
      <c r="AS15" s="17"/>
      <c r="AT15" s="17"/>
      <c r="AU15" s="17"/>
    </row>
    <row r="16" spans="1:47" s="16" customFormat="1" ht="12.6" customHeight="1">
      <c r="A16" s="12"/>
      <c r="B16" s="17"/>
      <c r="C16" s="17"/>
      <c r="F16" s="16">
        <v>2026</v>
      </c>
      <c r="H16" s="16" t="s">
        <v>16</v>
      </c>
      <c r="I16" s="214">
        <v>0</v>
      </c>
      <c r="J16" s="17"/>
      <c r="Q16" s="17"/>
      <c r="X16" s="17"/>
      <c r="AE16" s="17"/>
      <c r="AL16" s="17"/>
      <c r="AS16" s="17"/>
      <c r="AT16" s="17"/>
      <c r="AU16" s="17"/>
    </row>
    <row r="17" spans="1:101" s="16" customFormat="1" ht="12.6" customHeight="1">
      <c r="A17" s="12"/>
      <c r="B17" s="17"/>
      <c r="C17" s="17"/>
      <c r="F17" s="16">
        <v>2027</v>
      </c>
      <c r="H17" s="16" t="s">
        <v>16</v>
      </c>
      <c r="I17" s="214">
        <v>0</v>
      </c>
      <c r="J17" s="17"/>
      <c r="Q17" s="17"/>
      <c r="X17" s="17"/>
      <c r="AE17" s="17"/>
      <c r="AL17" s="17"/>
      <c r="AS17" s="17"/>
      <c r="AT17" s="17"/>
      <c r="AU17" s="17"/>
    </row>
    <row r="18" spans="1:101" s="16" customFormat="1" ht="12.6" customHeight="1">
      <c r="A18" s="12"/>
      <c r="B18" s="17"/>
      <c r="C18" s="17"/>
      <c r="F18" s="16">
        <v>2028</v>
      </c>
      <c r="H18" s="16" t="s">
        <v>16</v>
      </c>
      <c r="I18" s="214">
        <v>0</v>
      </c>
      <c r="J18" s="17"/>
      <c r="Q18" s="17"/>
      <c r="X18" s="17"/>
      <c r="AE18" s="17"/>
      <c r="AL18" s="17"/>
      <c r="AS18" s="17"/>
      <c r="AT18" s="17"/>
      <c r="AU18" s="17"/>
    </row>
    <row r="19" spans="1:101" s="16" customFormat="1" ht="12.6" customHeight="1">
      <c r="A19" s="12"/>
      <c r="B19" s="17"/>
      <c r="C19" s="17"/>
      <c r="I19" s="64"/>
      <c r="Q19" s="17"/>
      <c r="X19" s="17"/>
      <c r="AE19" s="17"/>
      <c r="AL19" s="17"/>
      <c r="AS19" s="17"/>
      <c r="AT19" s="17"/>
      <c r="AU19" s="17"/>
    </row>
    <row r="20" spans="1:101" customFormat="1">
      <c r="A20" s="12"/>
      <c r="B20" s="17"/>
      <c r="C20" s="17" t="s">
        <v>17</v>
      </c>
      <c r="D20" s="16"/>
      <c r="E20" s="16"/>
      <c r="F20" s="16"/>
      <c r="G20" s="16"/>
      <c r="H20" s="16" t="s">
        <v>14</v>
      </c>
      <c r="I20" s="139" t="str">
        <f>'VD_SRVD &amp; LVSVD'!I14</f>
        <v>2020/21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7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7"/>
      <c r="CW20" s="17"/>
    </row>
    <row r="21" spans="1:101" customFormat="1">
      <c r="A21" s="12"/>
      <c r="B21" s="17"/>
      <c r="C21" s="17"/>
      <c r="D21" s="16"/>
      <c r="E21" s="16"/>
      <c r="F21" s="16"/>
      <c r="G21" s="16"/>
      <c r="H21" s="16"/>
      <c r="I21" s="17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7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7"/>
      <c r="CW21" s="17"/>
    </row>
    <row r="22" spans="1:101" s="16" customFormat="1" ht="12.6" customHeight="1">
      <c r="A22" s="12"/>
      <c r="B22" s="17"/>
      <c r="C22" s="17" t="s">
        <v>18</v>
      </c>
      <c r="K22" s="19">
        <v>1</v>
      </c>
      <c r="L22" s="19">
        <v>2</v>
      </c>
      <c r="M22" s="19">
        <v>3</v>
      </c>
      <c r="N22" s="19">
        <v>4</v>
      </c>
      <c r="O22" s="19">
        <v>5</v>
      </c>
      <c r="Q22" s="17"/>
      <c r="R22" s="19">
        <v>1</v>
      </c>
      <c r="S22" s="19">
        <v>2</v>
      </c>
      <c r="T22" s="19">
        <v>3</v>
      </c>
      <c r="U22" s="19">
        <v>4</v>
      </c>
      <c r="V22" s="19">
        <v>5</v>
      </c>
      <c r="X22" s="17"/>
      <c r="Y22" s="19">
        <v>1</v>
      </c>
      <c r="Z22" s="19">
        <v>2</v>
      </c>
      <c r="AA22" s="19">
        <v>3</v>
      </c>
      <c r="AB22" s="19">
        <v>4</v>
      </c>
      <c r="AC22" s="19">
        <v>5</v>
      </c>
      <c r="AE22" s="17"/>
      <c r="AF22" s="19">
        <v>1</v>
      </c>
      <c r="AG22" s="19">
        <v>2</v>
      </c>
      <c r="AH22" s="19">
        <v>3</v>
      </c>
      <c r="AI22" s="19">
        <v>4</v>
      </c>
      <c r="AJ22" s="19">
        <v>5</v>
      </c>
      <c r="AL22" s="17"/>
      <c r="AM22" s="19">
        <v>1</v>
      </c>
      <c r="AN22" s="19">
        <v>2</v>
      </c>
      <c r="AO22" s="19">
        <v>3</v>
      </c>
      <c r="AP22" s="19">
        <v>4</v>
      </c>
      <c r="AQ22" s="19">
        <v>5</v>
      </c>
      <c r="AS22" s="17"/>
      <c r="AT22" s="17"/>
      <c r="AU22" s="17"/>
    </row>
    <row r="23" spans="1:101" s="16" customFormat="1" ht="12.6" customHeight="1">
      <c r="A23" s="12"/>
      <c r="B23" s="17"/>
      <c r="C23" s="17"/>
      <c r="Q23" s="17"/>
      <c r="X23" s="17"/>
      <c r="AE23" s="17"/>
      <c r="AL23" s="17"/>
      <c r="AS23" s="17"/>
      <c r="AT23" s="17"/>
      <c r="AU23" s="17"/>
    </row>
    <row r="24" spans="1:101" s="16" customFormat="1" ht="12.6" customHeight="1">
      <c r="A24" s="12"/>
      <c r="B24" s="13" t="s">
        <v>19</v>
      </c>
      <c r="C24" s="14"/>
      <c r="D24" s="15"/>
      <c r="E24" s="15"/>
      <c r="F24" s="15"/>
      <c r="G24" s="15"/>
      <c r="H24" s="15"/>
      <c r="I24" s="14"/>
      <c r="J24" s="14"/>
      <c r="K24" s="15"/>
      <c r="L24" s="15"/>
      <c r="M24" s="15"/>
      <c r="N24" s="15"/>
      <c r="O24" s="15"/>
      <c r="P24" s="15"/>
      <c r="Q24" s="14"/>
      <c r="R24" s="15"/>
      <c r="S24" s="15"/>
      <c r="T24" s="15"/>
      <c r="U24" s="15"/>
      <c r="V24" s="15"/>
      <c r="W24" s="15"/>
      <c r="X24" s="14"/>
      <c r="Y24" s="15"/>
      <c r="Z24" s="15"/>
      <c r="AA24" s="15"/>
      <c r="AB24" s="15"/>
      <c r="AC24" s="15"/>
      <c r="AD24" s="15"/>
      <c r="AE24" s="14"/>
      <c r="AF24" s="15"/>
      <c r="AG24" s="15"/>
      <c r="AH24" s="15"/>
      <c r="AI24" s="15"/>
      <c r="AJ24" s="15"/>
      <c r="AK24" s="15"/>
      <c r="AL24" s="14"/>
      <c r="AM24" s="15"/>
      <c r="AN24" s="15"/>
      <c r="AO24" s="15"/>
      <c r="AP24" s="15"/>
      <c r="AQ24" s="15"/>
      <c r="AR24" s="15"/>
      <c r="AS24" s="14"/>
      <c r="AT24" s="14"/>
      <c r="AU24" s="14"/>
    </row>
    <row r="25" spans="1:101" s="16" customFormat="1" ht="12.6" customHeight="1">
      <c r="A25" s="12"/>
      <c r="B25" s="17"/>
      <c r="C25" s="17"/>
      <c r="I25" s="17"/>
      <c r="J25" s="17"/>
      <c r="Q25" s="17"/>
      <c r="X25" s="17"/>
      <c r="AE25" s="17"/>
      <c r="AL25" s="17"/>
      <c r="AS25" s="17"/>
      <c r="AT25" s="17"/>
      <c r="AU25" s="17"/>
    </row>
    <row r="26" spans="1:101" s="16" customFormat="1" ht="12.6" customHeight="1">
      <c r="A26" s="12"/>
      <c r="B26" s="17"/>
      <c r="C26" s="17" t="s">
        <v>178</v>
      </c>
      <c r="J26" s="17"/>
      <c r="K26" s="20"/>
      <c r="L26" s="20"/>
      <c r="M26" s="20"/>
      <c r="N26" s="20"/>
      <c r="O26" s="20"/>
      <c r="Q26" s="17"/>
      <c r="R26" s="20"/>
      <c r="S26" s="20"/>
      <c r="T26" s="20"/>
      <c r="U26" s="20"/>
      <c r="V26" s="20"/>
      <c r="X26" s="17"/>
      <c r="Y26" s="20"/>
      <c r="Z26" s="20"/>
      <c r="AA26" s="20"/>
      <c r="AB26" s="20"/>
      <c r="AC26" s="20"/>
      <c r="AE26" s="17"/>
      <c r="AF26" s="20"/>
      <c r="AG26" s="20"/>
      <c r="AH26" s="20"/>
      <c r="AI26" s="20"/>
      <c r="AJ26" s="20"/>
      <c r="AL26" s="17"/>
      <c r="AM26" s="20"/>
      <c r="AN26" s="20"/>
      <c r="AO26" s="20"/>
      <c r="AP26" s="20"/>
      <c r="AQ26" s="20"/>
      <c r="AS26" s="17"/>
      <c r="AT26" s="17"/>
      <c r="AU26" s="17"/>
    </row>
    <row r="27" spans="1:101" s="16" customFormat="1" ht="12.6" customHeight="1">
      <c r="A27" s="12"/>
      <c r="B27" s="17"/>
      <c r="E27" s="16" t="s">
        <v>20</v>
      </c>
      <c r="G27" s="16" t="s">
        <v>77</v>
      </c>
      <c r="H27" s="16" t="s">
        <v>22</v>
      </c>
      <c r="J27" s="17"/>
      <c r="K27" s="75"/>
      <c r="L27" s="75"/>
      <c r="M27" s="75"/>
      <c r="N27" s="75"/>
      <c r="O27" s="75"/>
      <c r="P27" s="22">
        <f t="shared" ref="P27:P28" si="0">SUM(K27:O27)</f>
        <v>0</v>
      </c>
      <c r="Q27" s="17"/>
      <c r="R27" s="75"/>
      <c r="S27" s="75"/>
      <c r="T27" s="75"/>
      <c r="U27" s="75"/>
      <c r="V27" s="75"/>
      <c r="W27" s="22">
        <f t="shared" ref="W27:W28" si="1">SUM(R27:V27)</f>
        <v>0</v>
      </c>
      <c r="X27" s="17"/>
      <c r="Y27" s="75"/>
      <c r="Z27" s="75"/>
      <c r="AA27" s="75"/>
      <c r="AB27" s="75"/>
      <c r="AC27" s="75"/>
      <c r="AD27" s="22">
        <f t="shared" ref="AD27:AD28" si="2">SUM(Y27:AC27)</f>
        <v>0</v>
      </c>
      <c r="AE27" s="17"/>
      <c r="AF27" s="75"/>
      <c r="AG27" s="75"/>
      <c r="AH27" s="75"/>
      <c r="AI27" s="75"/>
      <c r="AJ27" s="75"/>
      <c r="AK27" s="22">
        <f t="shared" ref="AK27:AK28" si="3">SUM(AF27:AJ27)</f>
        <v>0</v>
      </c>
      <c r="AL27" s="17"/>
      <c r="AM27" s="75"/>
      <c r="AN27" s="75"/>
      <c r="AO27" s="75"/>
      <c r="AP27" s="75"/>
      <c r="AQ27" s="75"/>
      <c r="AR27" s="22">
        <f t="shared" ref="AR27:AR28" si="4">SUM(AM27:AQ27)</f>
        <v>0</v>
      </c>
      <c r="AS27" s="17"/>
      <c r="AT27" s="17"/>
      <c r="AU27" s="17"/>
    </row>
    <row r="28" spans="1:101" s="16" customFormat="1" ht="12.6" customHeight="1">
      <c r="A28" s="12"/>
      <c r="B28" s="17"/>
      <c r="E28" s="16" t="s">
        <v>23</v>
      </c>
      <c r="G28" s="16" t="s">
        <v>77</v>
      </c>
      <c r="H28" s="16" t="s">
        <v>22</v>
      </c>
      <c r="J28" s="17"/>
      <c r="K28" s="75"/>
      <c r="L28" s="75"/>
      <c r="M28" s="75"/>
      <c r="N28" s="75"/>
      <c r="O28" s="75"/>
      <c r="P28" s="22">
        <f t="shared" si="0"/>
        <v>0</v>
      </c>
      <c r="Q28" s="17"/>
      <c r="R28" s="75"/>
      <c r="S28" s="75"/>
      <c r="T28" s="75"/>
      <c r="U28" s="75"/>
      <c r="V28" s="75"/>
      <c r="W28" s="22">
        <f t="shared" si="1"/>
        <v>0</v>
      </c>
      <c r="X28" s="17"/>
      <c r="Y28" s="75"/>
      <c r="Z28" s="75"/>
      <c r="AA28" s="75"/>
      <c r="AB28" s="75"/>
      <c r="AC28" s="75"/>
      <c r="AD28" s="22">
        <f t="shared" si="2"/>
        <v>0</v>
      </c>
      <c r="AE28" s="17"/>
      <c r="AF28" s="75"/>
      <c r="AG28" s="75"/>
      <c r="AH28" s="75"/>
      <c r="AI28" s="75"/>
      <c r="AJ28" s="75"/>
      <c r="AK28" s="22">
        <f t="shared" si="3"/>
        <v>0</v>
      </c>
      <c r="AL28" s="17"/>
      <c r="AM28" s="75"/>
      <c r="AN28" s="75"/>
      <c r="AO28" s="75"/>
      <c r="AP28" s="75"/>
      <c r="AQ28" s="75"/>
      <c r="AR28" s="22">
        <f t="shared" si="4"/>
        <v>0</v>
      </c>
      <c r="AS28" s="17"/>
      <c r="AT28" s="17"/>
      <c r="AU28" s="17"/>
    </row>
    <row r="29" spans="1:101" s="16" customFormat="1" ht="12.6" customHeight="1">
      <c r="A29" s="12"/>
      <c r="B29" s="17"/>
      <c r="J29" s="17"/>
      <c r="K29" s="23"/>
      <c r="L29" s="23"/>
      <c r="M29" s="23"/>
      <c r="N29" s="23"/>
      <c r="O29" s="23"/>
      <c r="Q29" s="17"/>
      <c r="R29" s="20"/>
      <c r="S29" s="20"/>
      <c r="T29" s="20"/>
      <c r="U29" s="20"/>
      <c r="V29" s="20"/>
      <c r="X29" s="17"/>
      <c r="Y29" s="20"/>
      <c r="Z29" s="20"/>
      <c r="AA29" s="20"/>
      <c r="AB29" s="20"/>
      <c r="AC29" s="20"/>
      <c r="AE29" s="17"/>
      <c r="AF29" s="20"/>
      <c r="AG29" s="20"/>
      <c r="AH29" s="20"/>
      <c r="AI29" s="20"/>
      <c r="AJ29" s="20"/>
      <c r="AL29" s="17"/>
      <c r="AM29" s="20"/>
      <c r="AN29" s="20"/>
      <c r="AO29" s="20"/>
      <c r="AP29" s="20"/>
      <c r="AQ29" s="20"/>
      <c r="AS29" s="17"/>
      <c r="AT29" s="17"/>
      <c r="AU29" s="17"/>
    </row>
    <row r="30" spans="1:101" s="16" customFormat="1" ht="12.6" customHeight="1">
      <c r="A30" s="12"/>
      <c r="B30" s="17"/>
      <c r="C30" s="17" t="s">
        <v>212</v>
      </c>
      <c r="J30" s="17"/>
      <c r="K30" s="23"/>
      <c r="L30" s="23"/>
      <c r="M30" s="23"/>
      <c r="N30" s="23"/>
      <c r="O30" s="23"/>
      <c r="Q30" s="17"/>
      <c r="R30" s="20"/>
      <c r="S30" s="20"/>
      <c r="T30" s="20"/>
      <c r="U30" s="20"/>
      <c r="V30" s="20"/>
      <c r="X30" s="17"/>
      <c r="Y30" s="20"/>
      <c r="Z30" s="20"/>
      <c r="AA30" s="20"/>
      <c r="AB30" s="20"/>
      <c r="AC30" s="20"/>
      <c r="AE30" s="17"/>
      <c r="AF30" s="20"/>
      <c r="AG30" s="20"/>
      <c r="AH30" s="20"/>
      <c r="AI30" s="20"/>
      <c r="AJ30" s="20"/>
      <c r="AL30" s="17"/>
      <c r="AM30" s="20"/>
      <c r="AN30" s="20"/>
      <c r="AO30" s="20"/>
      <c r="AP30" s="20"/>
      <c r="AQ30" s="20"/>
      <c r="AS30" s="17"/>
      <c r="AT30" s="17"/>
      <c r="AU30" s="17"/>
    </row>
    <row r="31" spans="1:101" s="16" customFormat="1" ht="12.6" customHeight="1">
      <c r="A31" s="12"/>
      <c r="B31" s="17"/>
      <c r="E31" s="16" t="s">
        <v>24</v>
      </c>
      <c r="G31" s="21" t="s">
        <v>25</v>
      </c>
      <c r="H31" s="16" t="s">
        <v>26</v>
      </c>
      <c r="J31" s="17"/>
      <c r="K31" s="75"/>
      <c r="L31" s="75"/>
      <c r="M31" s="75"/>
      <c r="N31" s="75"/>
      <c r="O31" s="75"/>
      <c r="P31" s="22">
        <f t="shared" ref="P31:P34" si="5">SUM(K31:O31)</f>
        <v>0</v>
      </c>
      <c r="Q31" s="17"/>
      <c r="R31" s="75"/>
      <c r="S31" s="75"/>
      <c r="T31" s="75"/>
      <c r="U31" s="75"/>
      <c r="V31" s="75"/>
      <c r="W31" s="22">
        <f t="shared" ref="W31:W34" si="6">SUM(R31:V31)</f>
        <v>0</v>
      </c>
      <c r="X31" s="17"/>
      <c r="Y31" s="75"/>
      <c r="Z31" s="75"/>
      <c r="AA31" s="75"/>
      <c r="AB31" s="75"/>
      <c r="AC31" s="75"/>
      <c r="AD31" s="22">
        <f t="shared" ref="AD31:AD34" si="7">SUM(Y31:AC31)</f>
        <v>0</v>
      </c>
      <c r="AE31" s="17"/>
      <c r="AF31" s="75"/>
      <c r="AG31" s="75"/>
      <c r="AH31" s="75"/>
      <c r="AI31" s="75"/>
      <c r="AJ31" s="75"/>
      <c r="AK31" s="22">
        <f t="shared" ref="AK31:AK34" si="8">SUM(AF31:AJ31)</f>
        <v>0</v>
      </c>
      <c r="AL31" s="17"/>
      <c r="AM31" s="75"/>
      <c r="AN31" s="75"/>
      <c r="AO31" s="75"/>
      <c r="AP31" s="75"/>
      <c r="AQ31" s="75"/>
      <c r="AR31" s="22">
        <f t="shared" ref="AR31:AR34" si="9">SUM(AM31:AQ31)</f>
        <v>0</v>
      </c>
      <c r="AS31" s="17"/>
      <c r="AT31" s="17"/>
      <c r="AU31" s="17"/>
    </row>
    <row r="32" spans="1:101" s="16" customFormat="1" ht="12.6" customHeight="1">
      <c r="A32" s="12"/>
      <c r="B32" s="17"/>
      <c r="E32" s="16" t="s">
        <v>27</v>
      </c>
      <c r="G32" s="21" t="s">
        <v>25</v>
      </c>
      <c r="H32" s="16" t="s">
        <v>26</v>
      </c>
      <c r="J32" s="17"/>
      <c r="K32" s="75"/>
      <c r="L32" s="75"/>
      <c r="M32" s="75"/>
      <c r="N32" s="75"/>
      <c r="O32" s="75"/>
      <c r="P32" s="22">
        <f>SUM(K32:O32)</f>
        <v>0</v>
      </c>
      <c r="Q32" s="17"/>
      <c r="R32" s="75"/>
      <c r="S32" s="75"/>
      <c r="T32" s="75"/>
      <c r="U32" s="75"/>
      <c r="V32" s="75"/>
      <c r="W32" s="22">
        <f>SUM(R32:V32)</f>
        <v>0</v>
      </c>
      <c r="X32" s="17"/>
      <c r="Y32" s="75"/>
      <c r="Z32" s="75"/>
      <c r="AA32" s="75"/>
      <c r="AB32" s="75"/>
      <c r="AC32" s="75"/>
      <c r="AD32" s="22">
        <f>SUM(Y32:AC32)</f>
        <v>0</v>
      </c>
      <c r="AE32" s="17"/>
      <c r="AF32" s="75"/>
      <c r="AG32" s="75"/>
      <c r="AH32" s="75"/>
      <c r="AI32" s="75"/>
      <c r="AJ32" s="75"/>
      <c r="AK32" s="22">
        <f>SUM(AF32:AJ32)</f>
        <v>0</v>
      </c>
      <c r="AL32" s="17"/>
      <c r="AM32" s="75"/>
      <c r="AN32" s="75"/>
      <c r="AO32" s="75"/>
      <c r="AP32" s="75"/>
      <c r="AQ32" s="75"/>
      <c r="AR32" s="22">
        <f>SUM(AM32:AQ32)</f>
        <v>0</v>
      </c>
      <c r="AS32" s="17"/>
      <c r="AT32" s="17"/>
      <c r="AU32" s="17"/>
    </row>
    <row r="33" spans="1:47" s="16" customFormat="1" ht="12.6" customHeight="1">
      <c r="A33" s="12"/>
      <c r="B33" s="17"/>
      <c r="E33" s="16" t="s">
        <v>24</v>
      </c>
      <c r="G33" s="16" t="s">
        <v>28</v>
      </c>
      <c r="H33" s="16" t="s">
        <v>26</v>
      </c>
      <c r="J33" s="17"/>
      <c r="K33" s="75"/>
      <c r="L33" s="75"/>
      <c r="M33" s="75"/>
      <c r="N33" s="75"/>
      <c r="O33" s="75"/>
      <c r="P33" s="22">
        <f t="shared" si="5"/>
        <v>0</v>
      </c>
      <c r="Q33" s="17"/>
      <c r="R33" s="75"/>
      <c r="S33" s="75"/>
      <c r="T33" s="75"/>
      <c r="U33" s="75"/>
      <c r="V33" s="75"/>
      <c r="W33" s="22">
        <f t="shared" si="6"/>
        <v>0</v>
      </c>
      <c r="X33" s="17"/>
      <c r="Y33" s="75"/>
      <c r="Z33" s="75"/>
      <c r="AA33" s="75"/>
      <c r="AB33" s="75"/>
      <c r="AC33" s="75"/>
      <c r="AD33" s="22">
        <f t="shared" si="7"/>
        <v>0</v>
      </c>
      <c r="AE33" s="17"/>
      <c r="AF33" s="75"/>
      <c r="AG33" s="75"/>
      <c r="AH33" s="75"/>
      <c r="AI33" s="75"/>
      <c r="AJ33" s="75"/>
      <c r="AK33" s="22">
        <f t="shared" si="8"/>
        <v>0</v>
      </c>
      <c r="AL33" s="17"/>
      <c r="AM33" s="75"/>
      <c r="AN33" s="75"/>
      <c r="AO33" s="75"/>
      <c r="AP33" s="75"/>
      <c r="AQ33" s="75"/>
      <c r="AR33" s="22">
        <f t="shared" si="9"/>
        <v>0</v>
      </c>
      <c r="AS33" s="17"/>
      <c r="AT33" s="17"/>
      <c r="AU33" s="17"/>
    </row>
    <row r="34" spans="1:47" s="16" customFormat="1" ht="12.6" customHeight="1">
      <c r="A34" s="12"/>
      <c r="B34" s="17"/>
      <c r="E34" s="16" t="s">
        <v>27</v>
      </c>
      <c r="G34" s="16" t="s">
        <v>28</v>
      </c>
      <c r="H34" s="16" t="s">
        <v>26</v>
      </c>
      <c r="J34" s="17"/>
      <c r="K34" s="75"/>
      <c r="L34" s="75"/>
      <c r="M34" s="75"/>
      <c r="N34" s="75"/>
      <c r="O34" s="75"/>
      <c r="P34" s="22">
        <f t="shared" si="5"/>
        <v>0</v>
      </c>
      <c r="Q34" s="17"/>
      <c r="R34" s="75"/>
      <c r="S34" s="75"/>
      <c r="T34" s="75"/>
      <c r="U34" s="75"/>
      <c r="V34" s="75"/>
      <c r="W34" s="22">
        <f t="shared" si="6"/>
        <v>0</v>
      </c>
      <c r="X34" s="17"/>
      <c r="Y34" s="75"/>
      <c r="Z34" s="75"/>
      <c r="AA34" s="75"/>
      <c r="AB34" s="75"/>
      <c r="AC34" s="75"/>
      <c r="AD34" s="22">
        <f t="shared" si="7"/>
        <v>0</v>
      </c>
      <c r="AE34" s="17"/>
      <c r="AF34" s="75"/>
      <c r="AG34" s="75"/>
      <c r="AH34" s="75"/>
      <c r="AI34" s="75"/>
      <c r="AJ34" s="75"/>
      <c r="AK34" s="22">
        <f t="shared" si="8"/>
        <v>0</v>
      </c>
      <c r="AL34" s="17"/>
      <c r="AM34" s="75"/>
      <c r="AN34" s="75"/>
      <c r="AO34" s="75"/>
      <c r="AP34" s="75"/>
      <c r="AQ34" s="75"/>
      <c r="AR34" s="22">
        <f t="shared" si="9"/>
        <v>0</v>
      </c>
      <c r="AS34" s="17"/>
      <c r="AT34" s="17"/>
      <c r="AU34" s="17"/>
    </row>
    <row r="35" spans="1:47" s="16" customFormat="1" ht="12.6" customHeight="1">
      <c r="A35" s="12"/>
      <c r="B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</row>
    <row r="36" spans="1:47" customFormat="1">
      <c r="A36" s="16"/>
      <c r="B36" s="16"/>
      <c r="C36" s="17" t="s">
        <v>257</v>
      </c>
      <c r="D36" s="16"/>
      <c r="E36" s="16"/>
      <c r="F36" s="16"/>
      <c r="G36" s="24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customFormat="1">
      <c r="A37" s="16"/>
      <c r="B37" s="16"/>
      <c r="C37" s="16"/>
      <c r="D37" s="16"/>
      <c r="E37" s="25"/>
      <c r="F37" s="16"/>
      <c r="G37" s="24"/>
      <c r="H37" s="1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</row>
    <row r="38" spans="1:47" customFormat="1">
      <c r="A38" s="16"/>
      <c r="B38" s="16"/>
      <c r="C38" s="16"/>
      <c r="D38" s="16"/>
      <c r="E38" s="27" t="s">
        <v>183</v>
      </c>
      <c r="F38" s="27" t="s">
        <v>30</v>
      </c>
      <c r="G38" s="17" t="s">
        <v>31</v>
      </c>
      <c r="H38" s="17" t="s">
        <v>2</v>
      </c>
      <c r="I38" s="1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</row>
    <row r="39" spans="1:47" customFormat="1" ht="13.8">
      <c r="A39" s="16"/>
      <c r="B39" s="16"/>
      <c r="C39" s="16"/>
      <c r="D39" s="16"/>
      <c r="E39" s="33" t="s">
        <v>32</v>
      </c>
      <c r="F39" t="s">
        <v>33</v>
      </c>
      <c r="G39" s="16" t="s">
        <v>77</v>
      </c>
      <c r="H39" s="29" t="s">
        <v>34</v>
      </c>
      <c r="I39" s="16"/>
      <c r="J39" s="29"/>
      <c r="K39" s="19"/>
      <c r="L39" s="19"/>
      <c r="M39" s="19"/>
      <c r="N39" s="19"/>
      <c r="O39" s="19"/>
      <c r="P39" s="109">
        <f t="shared" ref="P39:P46" si="10">SUM(K39:O39)</f>
        <v>0</v>
      </c>
      <c r="Q39" s="26"/>
      <c r="R39" s="19"/>
      <c r="S39" s="19"/>
      <c r="T39" s="19"/>
      <c r="U39" s="19"/>
      <c r="V39" s="19"/>
      <c r="W39" s="109">
        <f t="shared" ref="W39:W46" si="11">SUM(R39:V39)</f>
        <v>0</v>
      </c>
      <c r="X39" s="110"/>
      <c r="Y39" s="19"/>
      <c r="Z39" s="19"/>
      <c r="AA39" s="19"/>
      <c r="AB39" s="19"/>
      <c r="AC39" s="19"/>
      <c r="AD39" s="109">
        <f t="shared" ref="AD39:AD46" si="12">SUM(Y39:AC39)</f>
        <v>0</v>
      </c>
      <c r="AE39" s="110"/>
      <c r="AF39" s="19"/>
      <c r="AG39" s="19"/>
      <c r="AH39" s="19"/>
      <c r="AI39" s="19"/>
      <c r="AJ39" s="19"/>
      <c r="AK39" s="109">
        <f t="shared" ref="AK39:AK46" si="13">SUM(AF39:AJ39)</f>
        <v>0</v>
      </c>
      <c r="AL39" s="110"/>
      <c r="AM39" s="19"/>
      <c r="AN39" s="19"/>
      <c r="AO39" s="19"/>
      <c r="AP39" s="19"/>
      <c r="AQ39" s="19"/>
      <c r="AR39" s="109">
        <f t="shared" ref="AR39:AR46" si="14">SUM(AM39:AQ39)</f>
        <v>0</v>
      </c>
      <c r="AS39" s="26"/>
      <c r="AT39" s="26"/>
      <c r="AU39" s="26"/>
    </row>
    <row r="40" spans="1:47" customFormat="1">
      <c r="A40" s="16"/>
      <c r="B40" s="16"/>
      <c r="C40" s="16"/>
      <c r="D40" s="16"/>
      <c r="E40" s="28" t="s">
        <v>35</v>
      </c>
      <c r="F40" t="s">
        <v>33</v>
      </c>
      <c r="G40" s="74" t="s">
        <v>77</v>
      </c>
      <c r="H40" s="29" t="s">
        <v>34</v>
      </c>
      <c r="I40" s="16"/>
      <c r="J40" s="29"/>
      <c r="K40" s="19"/>
      <c r="L40" s="19"/>
      <c r="M40" s="19"/>
      <c r="N40" s="19"/>
      <c r="O40" s="19"/>
      <c r="P40" s="109">
        <f t="shared" si="10"/>
        <v>0</v>
      </c>
      <c r="Q40" s="26"/>
      <c r="R40" s="19"/>
      <c r="S40" s="19"/>
      <c r="T40" s="19"/>
      <c r="U40" s="19"/>
      <c r="V40" s="19"/>
      <c r="W40" s="109">
        <f t="shared" si="11"/>
        <v>0</v>
      </c>
      <c r="X40" s="110"/>
      <c r="Y40" s="19"/>
      <c r="Z40" s="19"/>
      <c r="AA40" s="19"/>
      <c r="AB40" s="19"/>
      <c r="AC40" s="19"/>
      <c r="AD40" s="109">
        <f t="shared" si="12"/>
        <v>0</v>
      </c>
      <c r="AE40" s="110"/>
      <c r="AF40" s="19"/>
      <c r="AG40" s="19"/>
      <c r="AH40" s="19"/>
      <c r="AI40" s="19"/>
      <c r="AJ40" s="19"/>
      <c r="AK40" s="109">
        <f t="shared" si="13"/>
        <v>0</v>
      </c>
      <c r="AL40" s="110"/>
      <c r="AM40" s="19"/>
      <c r="AN40" s="19"/>
      <c r="AO40" s="19"/>
      <c r="AP40" s="19"/>
      <c r="AQ40" s="19"/>
      <c r="AR40" s="109">
        <f t="shared" si="14"/>
        <v>0</v>
      </c>
      <c r="AS40" s="26"/>
      <c r="AT40" s="26"/>
      <c r="AU40" s="26"/>
    </row>
    <row r="41" spans="1:47" customFormat="1">
      <c r="A41" s="16"/>
      <c r="B41" s="16"/>
      <c r="C41" s="16"/>
      <c r="D41" s="16"/>
      <c r="E41" s="28" t="s">
        <v>36</v>
      </c>
      <c r="F41" t="s">
        <v>33</v>
      </c>
      <c r="G41" s="74" t="s">
        <v>77</v>
      </c>
      <c r="H41" s="29" t="s">
        <v>34</v>
      </c>
      <c r="I41" s="16"/>
      <c r="J41" s="29"/>
      <c r="K41" s="19"/>
      <c r="L41" s="19"/>
      <c r="M41" s="19"/>
      <c r="N41" s="19"/>
      <c r="O41" s="19"/>
      <c r="P41" s="109">
        <f t="shared" si="10"/>
        <v>0</v>
      </c>
      <c r="Q41" s="26"/>
      <c r="R41" s="19"/>
      <c r="S41" s="19"/>
      <c r="T41" s="19"/>
      <c r="U41" s="19"/>
      <c r="V41" s="19"/>
      <c r="W41" s="109">
        <f t="shared" si="11"/>
        <v>0</v>
      </c>
      <c r="X41" s="110"/>
      <c r="Y41" s="19"/>
      <c r="Z41" s="19"/>
      <c r="AA41" s="19"/>
      <c r="AB41" s="19"/>
      <c r="AC41" s="19"/>
      <c r="AD41" s="109">
        <f t="shared" si="12"/>
        <v>0</v>
      </c>
      <c r="AE41" s="110"/>
      <c r="AF41" s="19"/>
      <c r="AG41" s="19"/>
      <c r="AH41" s="19"/>
      <c r="AI41" s="19"/>
      <c r="AJ41" s="19"/>
      <c r="AK41" s="109">
        <f t="shared" si="13"/>
        <v>0</v>
      </c>
      <c r="AL41" s="110"/>
      <c r="AM41" s="19"/>
      <c r="AN41" s="19"/>
      <c r="AO41" s="19"/>
      <c r="AP41" s="19"/>
      <c r="AQ41" s="19"/>
      <c r="AR41" s="109">
        <f t="shared" si="14"/>
        <v>0</v>
      </c>
      <c r="AS41" s="26"/>
      <c r="AT41" s="26"/>
      <c r="AU41" s="26"/>
    </row>
    <row r="42" spans="1:47" customFormat="1">
      <c r="A42" s="16"/>
      <c r="B42" s="16"/>
      <c r="C42" s="16"/>
      <c r="D42" s="16"/>
      <c r="E42" s="28" t="s">
        <v>37</v>
      </c>
      <c r="F42" t="s">
        <v>33</v>
      </c>
      <c r="G42" s="74" t="s">
        <v>77</v>
      </c>
      <c r="H42" s="29" t="s">
        <v>34</v>
      </c>
      <c r="I42" s="16"/>
      <c r="J42" s="29"/>
      <c r="K42" s="19"/>
      <c r="L42" s="19"/>
      <c r="M42" s="19"/>
      <c r="N42" s="19"/>
      <c r="O42" s="19"/>
      <c r="P42" s="109">
        <f t="shared" si="10"/>
        <v>0</v>
      </c>
      <c r="Q42" s="26"/>
      <c r="R42" s="19"/>
      <c r="S42" s="19"/>
      <c r="T42" s="19"/>
      <c r="U42" s="19"/>
      <c r="V42" s="19"/>
      <c r="W42" s="109">
        <f t="shared" si="11"/>
        <v>0</v>
      </c>
      <c r="X42" s="110"/>
      <c r="Y42" s="19"/>
      <c r="Z42" s="19"/>
      <c r="AA42" s="19"/>
      <c r="AB42" s="19"/>
      <c r="AC42" s="19"/>
      <c r="AD42" s="109">
        <f t="shared" si="12"/>
        <v>0</v>
      </c>
      <c r="AE42" s="110"/>
      <c r="AF42" s="19"/>
      <c r="AG42" s="19"/>
      <c r="AH42" s="19"/>
      <c r="AI42" s="19"/>
      <c r="AJ42" s="19"/>
      <c r="AK42" s="109">
        <f t="shared" si="13"/>
        <v>0</v>
      </c>
      <c r="AL42" s="110"/>
      <c r="AM42" s="19"/>
      <c r="AN42" s="19"/>
      <c r="AO42" s="19"/>
      <c r="AP42" s="19"/>
      <c r="AQ42" s="19"/>
      <c r="AR42" s="109">
        <f t="shared" si="14"/>
        <v>0</v>
      </c>
      <c r="AS42" s="26"/>
      <c r="AT42" s="26"/>
      <c r="AU42" s="26"/>
    </row>
    <row r="43" spans="1:47" customFormat="1">
      <c r="A43" s="16"/>
      <c r="B43" s="16"/>
      <c r="C43" s="16"/>
      <c r="D43" s="16"/>
      <c r="E43" s="28" t="s">
        <v>38</v>
      </c>
      <c r="F43" t="s">
        <v>33</v>
      </c>
      <c r="G43" s="74" t="s">
        <v>77</v>
      </c>
      <c r="H43" s="29" t="s">
        <v>34</v>
      </c>
      <c r="I43" s="16"/>
      <c r="J43" s="29"/>
      <c r="K43" s="19"/>
      <c r="L43" s="19"/>
      <c r="M43" s="19"/>
      <c r="N43" s="19"/>
      <c r="O43" s="19"/>
      <c r="P43" s="109">
        <f t="shared" si="10"/>
        <v>0</v>
      </c>
      <c r="Q43" s="26"/>
      <c r="R43" s="19"/>
      <c r="S43" s="19"/>
      <c r="T43" s="19"/>
      <c r="U43" s="19"/>
      <c r="V43" s="19"/>
      <c r="W43" s="109">
        <f t="shared" si="11"/>
        <v>0</v>
      </c>
      <c r="X43" s="110"/>
      <c r="Y43" s="19"/>
      <c r="Z43" s="19"/>
      <c r="AA43" s="19"/>
      <c r="AB43" s="19"/>
      <c r="AC43" s="19"/>
      <c r="AD43" s="109">
        <f t="shared" si="12"/>
        <v>0</v>
      </c>
      <c r="AE43" s="110"/>
      <c r="AF43" s="19"/>
      <c r="AG43" s="19"/>
      <c r="AH43" s="19"/>
      <c r="AI43" s="19"/>
      <c r="AJ43" s="19"/>
      <c r="AK43" s="109">
        <f t="shared" si="13"/>
        <v>0</v>
      </c>
      <c r="AL43" s="110"/>
      <c r="AM43" s="19"/>
      <c r="AN43" s="19"/>
      <c r="AO43" s="19"/>
      <c r="AP43" s="19"/>
      <c r="AQ43" s="19"/>
      <c r="AR43" s="109">
        <f t="shared" si="14"/>
        <v>0</v>
      </c>
      <c r="AS43" s="26"/>
      <c r="AT43" s="26"/>
      <c r="AU43" s="26"/>
    </row>
    <row r="44" spans="1:47" customFormat="1">
      <c r="A44" s="16"/>
      <c r="B44" s="16"/>
      <c r="C44" s="16"/>
      <c r="D44" s="16"/>
      <c r="E44" s="28" t="s">
        <v>39</v>
      </c>
      <c r="F44" t="s">
        <v>33</v>
      </c>
      <c r="G44" s="74" t="s">
        <v>77</v>
      </c>
      <c r="H44" s="29" t="s">
        <v>34</v>
      </c>
      <c r="I44" s="16"/>
      <c r="J44" s="29"/>
      <c r="K44" s="19"/>
      <c r="L44" s="19"/>
      <c r="M44" s="19"/>
      <c r="N44" s="19"/>
      <c r="O44" s="19"/>
      <c r="P44" s="109">
        <f t="shared" si="10"/>
        <v>0</v>
      </c>
      <c r="Q44" s="26"/>
      <c r="R44" s="19"/>
      <c r="S44" s="19"/>
      <c r="T44" s="19"/>
      <c r="U44" s="19"/>
      <c r="V44" s="19"/>
      <c r="W44" s="109">
        <f t="shared" si="11"/>
        <v>0</v>
      </c>
      <c r="X44" s="110"/>
      <c r="Y44" s="19"/>
      <c r="Z44" s="19"/>
      <c r="AA44" s="19"/>
      <c r="AB44" s="19"/>
      <c r="AC44" s="19"/>
      <c r="AD44" s="109">
        <f t="shared" si="12"/>
        <v>0</v>
      </c>
      <c r="AE44" s="110"/>
      <c r="AF44" s="19"/>
      <c r="AG44" s="19"/>
      <c r="AH44" s="19"/>
      <c r="AI44" s="19"/>
      <c r="AJ44" s="19"/>
      <c r="AK44" s="109">
        <f t="shared" si="13"/>
        <v>0</v>
      </c>
      <c r="AL44" s="110"/>
      <c r="AM44" s="19"/>
      <c r="AN44" s="19"/>
      <c r="AO44" s="19"/>
      <c r="AP44" s="19"/>
      <c r="AQ44" s="19"/>
      <c r="AR44" s="109">
        <f t="shared" si="14"/>
        <v>0</v>
      </c>
      <c r="AS44" s="26"/>
      <c r="AT44" s="26"/>
      <c r="AU44" s="26"/>
    </row>
    <row r="45" spans="1:47" customFormat="1">
      <c r="A45" s="16"/>
      <c r="B45" s="16"/>
      <c r="C45" s="16"/>
      <c r="D45" s="16"/>
      <c r="E45" s="28" t="s">
        <v>40</v>
      </c>
      <c r="F45" t="s">
        <v>33</v>
      </c>
      <c r="G45" s="74" t="s">
        <v>77</v>
      </c>
      <c r="H45" s="29" t="s">
        <v>34</v>
      </c>
      <c r="I45" s="16"/>
      <c r="J45" s="29"/>
      <c r="K45" s="19"/>
      <c r="L45" s="19"/>
      <c r="M45" s="19"/>
      <c r="N45" s="19"/>
      <c r="O45" s="19"/>
      <c r="P45" s="109">
        <f t="shared" si="10"/>
        <v>0</v>
      </c>
      <c r="Q45" s="26"/>
      <c r="R45" s="19"/>
      <c r="S45" s="19"/>
      <c r="T45" s="19"/>
      <c r="U45" s="19"/>
      <c r="V45" s="19"/>
      <c r="W45" s="109">
        <f t="shared" si="11"/>
        <v>0</v>
      </c>
      <c r="X45" s="110"/>
      <c r="Y45" s="19"/>
      <c r="Z45" s="19"/>
      <c r="AA45" s="19"/>
      <c r="AB45" s="19"/>
      <c r="AC45" s="19"/>
      <c r="AD45" s="109">
        <f t="shared" si="12"/>
        <v>0</v>
      </c>
      <c r="AE45" s="110"/>
      <c r="AF45" s="19"/>
      <c r="AG45" s="19"/>
      <c r="AH45" s="19"/>
      <c r="AI45" s="19"/>
      <c r="AJ45" s="19"/>
      <c r="AK45" s="109">
        <f t="shared" si="13"/>
        <v>0</v>
      </c>
      <c r="AL45" s="110"/>
      <c r="AM45" s="19"/>
      <c r="AN45" s="19"/>
      <c r="AO45" s="19"/>
      <c r="AP45" s="19"/>
      <c r="AQ45" s="19"/>
      <c r="AR45" s="109">
        <f t="shared" si="14"/>
        <v>0</v>
      </c>
      <c r="AS45" s="26"/>
      <c r="AT45" s="26"/>
      <c r="AU45" s="26"/>
    </row>
    <row r="46" spans="1:47" customFormat="1">
      <c r="A46" s="16"/>
      <c r="B46" s="16"/>
      <c r="C46" s="16"/>
      <c r="D46" s="16"/>
      <c r="E46" s="17" t="s">
        <v>176</v>
      </c>
      <c r="F46" t="s">
        <v>33</v>
      </c>
      <c r="G46" s="74" t="s">
        <v>77</v>
      </c>
      <c r="H46" s="29" t="s">
        <v>34</v>
      </c>
      <c r="I46" s="29"/>
      <c r="J46" s="29"/>
      <c r="K46" s="109">
        <f t="shared" ref="K46:O46" si="15">SUM(K39:K45)</f>
        <v>0</v>
      </c>
      <c r="L46" s="109">
        <f t="shared" si="15"/>
        <v>0</v>
      </c>
      <c r="M46" s="109">
        <f t="shared" si="15"/>
        <v>0</v>
      </c>
      <c r="N46" s="109">
        <f t="shared" si="15"/>
        <v>0</v>
      </c>
      <c r="O46" s="109">
        <f t="shared" si="15"/>
        <v>0</v>
      </c>
      <c r="P46" s="109">
        <f t="shared" si="10"/>
        <v>0</v>
      </c>
      <c r="Q46" s="26"/>
      <c r="R46" s="109">
        <f t="shared" ref="R46:V46" si="16">SUM(R39:R45)</f>
        <v>0</v>
      </c>
      <c r="S46" s="109">
        <f t="shared" si="16"/>
        <v>0</v>
      </c>
      <c r="T46" s="109">
        <f t="shared" si="16"/>
        <v>0</v>
      </c>
      <c r="U46" s="109">
        <f t="shared" si="16"/>
        <v>0</v>
      </c>
      <c r="V46" s="109">
        <f t="shared" si="16"/>
        <v>0</v>
      </c>
      <c r="W46" s="109">
        <f t="shared" si="11"/>
        <v>0</v>
      </c>
      <c r="X46" s="110"/>
      <c r="Y46" s="109">
        <f t="shared" ref="Y46:AC46" si="17">SUM(Y39:Y45)</f>
        <v>0</v>
      </c>
      <c r="Z46" s="109">
        <f t="shared" si="17"/>
        <v>0</v>
      </c>
      <c r="AA46" s="109">
        <f t="shared" si="17"/>
        <v>0</v>
      </c>
      <c r="AB46" s="109">
        <f t="shared" si="17"/>
        <v>0</v>
      </c>
      <c r="AC46" s="109">
        <f t="shared" si="17"/>
        <v>0</v>
      </c>
      <c r="AD46" s="109">
        <f t="shared" si="12"/>
        <v>0</v>
      </c>
      <c r="AE46" s="110"/>
      <c r="AF46" s="109">
        <f t="shared" ref="AF46:AJ46" si="18">SUM(AF39:AF45)</f>
        <v>0</v>
      </c>
      <c r="AG46" s="109">
        <f t="shared" si="18"/>
        <v>0</v>
      </c>
      <c r="AH46" s="109">
        <f t="shared" si="18"/>
        <v>0</v>
      </c>
      <c r="AI46" s="109">
        <f t="shared" si="18"/>
        <v>0</v>
      </c>
      <c r="AJ46" s="109">
        <f t="shared" si="18"/>
        <v>0</v>
      </c>
      <c r="AK46" s="109">
        <f t="shared" si="13"/>
        <v>0</v>
      </c>
      <c r="AL46" s="110"/>
      <c r="AM46" s="109">
        <f t="shared" ref="AM46:AQ46" si="19">SUM(AM39:AM45)</f>
        <v>0</v>
      </c>
      <c r="AN46" s="109">
        <f t="shared" si="19"/>
        <v>0</v>
      </c>
      <c r="AO46" s="109">
        <f t="shared" si="19"/>
        <v>0</v>
      </c>
      <c r="AP46" s="109">
        <f t="shared" si="19"/>
        <v>0</v>
      </c>
      <c r="AQ46" s="109">
        <f t="shared" si="19"/>
        <v>0</v>
      </c>
      <c r="AR46" s="109">
        <f t="shared" si="14"/>
        <v>0</v>
      </c>
      <c r="AS46" s="26"/>
      <c r="AT46" s="26"/>
      <c r="AU46" s="26"/>
    </row>
    <row r="47" spans="1:47" customFormat="1">
      <c r="A47" s="16"/>
      <c r="B47" s="16"/>
      <c r="C47" s="16"/>
      <c r="D47" s="16"/>
      <c r="E47" s="25"/>
      <c r="F47" s="16"/>
      <c r="G47" s="24"/>
      <c r="H47" s="16"/>
      <c r="I47" s="16"/>
      <c r="J47" s="16"/>
      <c r="K47" s="16"/>
      <c r="L47" s="16"/>
      <c r="M47" s="16"/>
      <c r="N47" s="16"/>
      <c r="O47" s="16"/>
      <c r="P47" s="26"/>
      <c r="Q47" s="26"/>
      <c r="R47" s="16"/>
      <c r="S47" s="16"/>
      <c r="T47" s="16"/>
      <c r="U47" s="16"/>
      <c r="V47" s="16"/>
      <c r="W47" s="26"/>
      <c r="X47" s="26"/>
      <c r="Y47" s="16"/>
      <c r="Z47" s="16"/>
      <c r="AA47" s="16"/>
      <c r="AB47" s="16"/>
      <c r="AC47" s="16"/>
      <c r="AD47" s="26"/>
      <c r="AE47" s="26"/>
      <c r="AF47" s="16"/>
      <c r="AG47" s="16"/>
      <c r="AH47" s="16"/>
      <c r="AI47" s="16"/>
      <c r="AJ47" s="16"/>
      <c r="AK47" s="26"/>
      <c r="AL47" s="26"/>
      <c r="AM47" s="16"/>
      <c r="AN47" s="16"/>
      <c r="AO47" s="16"/>
      <c r="AP47" s="16"/>
      <c r="AQ47" s="16"/>
      <c r="AR47" s="26"/>
      <c r="AS47" s="26"/>
      <c r="AT47" s="26"/>
      <c r="AU47" s="26"/>
    </row>
    <row r="48" spans="1:47" customFormat="1">
      <c r="A48" s="16"/>
      <c r="B48" s="16"/>
      <c r="C48" s="16"/>
      <c r="D48" s="16"/>
      <c r="E48" s="27" t="s">
        <v>183</v>
      </c>
      <c r="F48" s="27" t="s">
        <v>30</v>
      </c>
      <c r="G48" s="17" t="s">
        <v>31</v>
      </c>
      <c r="H48" s="17" t="s">
        <v>2</v>
      </c>
      <c r="I48" s="17" t="s">
        <v>42</v>
      </c>
      <c r="J48" s="17"/>
      <c r="K48" s="16"/>
      <c r="L48" s="16"/>
      <c r="M48" s="16"/>
      <c r="N48" s="16"/>
      <c r="O48" s="16"/>
      <c r="P48" s="26"/>
      <c r="Q48" s="26"/>
      <c r="R48" s="16"/>
      <c r="S48" s="16"/>
      <c r="T48" s="16"/>
      <c r="U48" s="16"/>
      <c r="V48" s="16"/>
      <c r="W48" s="26"/>
      <c r="X48" s="26"/>
      <c r="Y48" s="16"/>
      <c r="Z48" s="16"/>
      <c r="AA48" s="16"/>
      <c r="AB48" s="16"/>
      <c r="AC48" s="16"/>
      <c r="AD48" s="26"/>
      <c r="AE48" s="26"/>
      <c r="AF48" s="16"/>
      <c r="AG48" s="16"/>
      <c r="AH48" s="16"/>
      <c r="AI48" s="16"/>
      <c r="AJ48" s="16"/>
      <c r="AK48" s="26"/>
      <c r="AL48" s="26"/>
      <c r="AM48" s="16"/>
      <c r="AN48" s="16"/>
      <c r="AO48" s="16"/>
      <c r="AP48" s="16"/>
      <c r="AQ48" s="16"/>
      <c r="AR48" s="26"/>
      <c r="AS48" s="26"/>
      <c r="AT48" s="26"/>
      <c r="AU48" s="26"/>
    </row>
    <row r="49" spans="1:47" customFormat="1" ht="13.8">
      <c r="A49" s="16"/>
      <c r="B49" s="16"/>
      <c r="C49" s="16"/>
      <c r="D49" s="16"/>
      <c r="E49" s="33" t="s">
        <v>32</v>
      </c>
      <c r="F49" t="s">
        <v>33</v>
      </c>
      <c r="G49" s="16" t="s">
        <v>77</v>
      </c>
      <c r="H49" s="31" t="s">
        <v>22</v>
      </c>
      <c r="I49" s="32">
        <v>0</v>
      </c>
      <c r="J49" s="31"/>
      <c r="K49" s="75"/>
      <c r="L49" s="75"/>
      <c r="M49" s="75"/>
      <c r="N49" s="75"/>
      <c r="O49" s="75"/>
      <c r="P49" s="22">
        <f t="shared" ref="P49:P56" si="20">SUM(K49:O49)</f>
        <v>0</v>
      </c>
      <c r="Q49" s="26"/>
      <c r="R49" s="75"/>
      <c r="S49" s="75"/>
      <c r="T49" s="75"/>
      <c r="U49" s="75"/>
      <c r="V49" s="75"/>
      <c r="W49" s="22">
        <f t="shared" ref="W49:W56" si="21">SUM(R49:V49)</f>
        <v>0</v>
      </c>
      <c r="X49" s="26"/>
      <c r="Y49" s="75"/>
      <c r="Z49" s="75"/>
      <c r="AA49" s="75"/>
      <c r="AB49" s="75"/>
      <c r="AC49" s="75"/>
      <c r="AD49" s="22">
        <f t="shared" ref="AD49:AD56" si="22">SUM(Y49:AC49)</f>
        <v>0</v>
      </c>
      <c r="AE49" s="26"/>
      <c r="AF49" s="75"/>
      <c r="AG49" s="75"/>
      <c r="AH49" s="75"/>
      <c r="AI49" s="75"/>
      <c r="AJ49" s="75"/>
      <c r="AK49" s="22">
        <f t="shared" ref="AK49:AK56" si="23">SUM(AF49:AJ49)</f>
        <v>0</v>
      </c>
      <c r="AL49" s="26"/>
      <c r="AM49" s="75"/>
      <c r="AN49" s="75"/>
      <c r="AO49" s="75"/>
      <c r="AP49" s="75"/>
      <c r="AQ49" s="75"/>
      <c r="AR49" s="22">
        <f t="shared" ref="AR49:AR56" si="24">SUM(AM49:AQ49)</f>
        <v>0</v>
      </c>
      <c r="AS49" s="26"/>
      <c r="AT49" s="26"/>
      <c r="AU49" s="26"/>
    </row>
    <row r="50" spans="1:47" customFormat="1">
      <c r="A50" s="16"/>
      <c r="B50" s="16"/>
      <c r="C50" s="16"/>
      <c r="D50" s="16"/>
      <c r="E50" s="28" t="s">
        <v>35</v>
      </c>
      <c r="F50" t="s">
        <v>33</v>
      </c>
      <c r="G50" s="74" t="s">
        <v>77</v>
      </c>
      <c r="H50" s="31" t="s">
        <v>22</v>
      </c>
      <c r="I50" s="32">
        <f t="shared" ref="I50:I55" si="25">I49+0.2</f>
        <v>0.2</v>
      </c>
      <c r="J50" s="31"/>
      <c r="K50" s="75"/>
      <c r="L50" s="75"/>
      <c r="M50" s="75"/>
      <c r="N50" s="75"/>
      <c r="O50" s="75"/>
      <c r="P50" s="22">
        <f t="shared" si="20"/>
        <v>0</v>
      </c>
      <c r="Q50" s="26"/>
      <c r="R50" s="75"/>
      <c r="S50" s="75"/>
      <c r="T50" s="75"/>
      <c r="U50" s="75"/>
      <c r="V50" s="75"/>
      <c r="W50" s="22">
        <f t="shared" si="21"/>
        <v>0</v>
      </c>
      <c r="X50" s="26"/>
      <c r="Y50" s="75"/>
      <c r="Z50" s="75"/>
      <c r="AA50" s="75"/>
      <c r="AB50" s="75"/>
      <c r="AC50" s="75"/>
      <c r="AD50" s="22">
        <f t="shared" si="22"/>
        <v>0</v>
      </c>
      <c r="AE50" s="26"/>
      <c r="AF50" s="75"/>
      <c r="AG50" s="75"/>
      <c r="AH50" s="75"/>
      <c r="AI50" s="75"/>
      <c r="AJ50" s="75"/>
      <c r="AK50" s="22">
        <f t="shared" si="23"/>
        <v>0</v>
      </c>
      <c r="AL50" s="26"/>
      <c r="AM50" s="75"/>
      <c r="AN50" s="75"/>
      <c r="AO50" s="75"/>
      <c r="AP50" s="75"/>
      <c r="AQ50" s="75"/>
      <c r="AR50" s="22">
        <f t="shared" si="24"/>
        <v>0</v>
      </c>
      <c r="AS50" s="26"/>
      <c r="AT50" s="26"/>
      <c r="AU50" s="26"/>
    </row>
    <row r="51" spans="1:47" customFormat="1">
      <c r="A51" s="16"/>
      <c r="B51" s="16"/>
      <c r="C51" s="16"/>
      <c r="D51" s="16"/>
      <c r="E51" s="28" t="s">
        <v>36</v>
      </c>
      <c r="F51" t="s">
        <v>33</v>
      </c>
      <c r="G51" s="74" t="s">
        <v>77</v>
      </c>
      <c r="H51" s="31" t="s">
        <v>22</v>
      </c>
      <c r="I51" s="32">
        <f t="shared" si="25"/>
        <v>0.4</v>
      </c>
      <c r="J51" s="31"/>
      <c r="K51" s="75"/>
      <c r="L51" s="75"/>
      <c r="M51" s="75"/>
      <c r="N51" s="75"/>
      <c r="O51" s="75"/>
      <c r="P51" s="22">
        <f t="shared" si="20"/>
        <v>0</v>
      </c>
      <c r="Q51" s="26"/>
      <c r="R51" s="75"/>
      <c r="S51" s="75"/>
      <c r="T51" s="75"/>
      <c r="U51" s="75"/>
      <c r="V51" s="75"/>
      <c r="W51" s="22">
        <f t="shared" si="21"/>
        <v>0</v>
      </c>
      <c r="X51" s="26"/>
      <c r="Y51" s="75"/>
      <c r="Z51" s="75"/>
      <c r="AA51" s="75"/>
      <c r="AB51" s="75"/>
      <c r="AC51" s="75"/>
      <c r="AD51" s="22">
        <f t="shared" si="22"/>
        <v>0</v>
      </c>
      <c r="AE51" s="26"/>
      <c r="AF51" s="75"/>
      <c r="AG51" s="75"/>
      <c r="AH51" s="75"/>
      <c r="AI51" s="75"/>
      <c r="AJ51" s="75"/>
      <c r="AK51" s="22">
        <f t="shared" si="23"/>
        <v>0</v>
      </c>
      <c r="AL51" s="26"/>
      <c r="AM51" s="75"/>
      <c r="AN51" s="75"/>
      <c r="AO51" s="75"/>
      <c r="AP51" s="75"/>
      <c r="AQ51" s="75"/>
      <c r="AR51" s="22">
        <f t="shared" si="24"/>
        <v>0</v>
      </c>
      <c r="AS51" s="26"/>
      <c r="AT51" s="26"/>
      <c r="AU51" s="26"/>
    </row>
    <row r="52" spans="1:47" customFormat="1">
      <c r="A52" s="16"/>
      <c r="B52" s="16"/>
      <c r="C52" s="16"/>
      <c r="D52" s="16"/>
      <c r="E52" s="28" t="s">
        <v>37</v>
      </c>
      <c r="F52" t="s">
        <v>33</v>
      </c>
      <c r="G52" s="74" t="s">
        <v>77</v>
      </c>
      <c r="H52" s="31" t="s">
        <v>22</v>
      </c>
      <c r="I52" s="32">
        <f t="shared" si="25"/>
        <v>0.60000000000000009</v>
      </c>
      <c r="J52" s="31"/>
      <c r="K52" s="75"/>
      <c r="L52" s="75"/>
      <c r="M52" s="75"/>
      <c r="N52" s="75"/>
      <c r="O52" s="75"/>
      <c r="P52" s="22">
        <f t="shared" si="20"/>
        <v>0</v>
      </c>
      <c r="Q52" s="26"/>
      <c r="R52" s="75"/>
      <c r="S52" s="75"/>
      <c r="T52" s="75"/>
      <c r="U52" s="75"/>
      <c r="V52" s="75"/>
      <c r="W52" s="22">
        <f t="shared" si="21"/>
        <v>0</v>
      </c>
      <c r="X52" s="26"/>
      <c r="Y52" s="75"/>
      <c r="Z52" s="75"/>
      <c r="AA52" s="75"/>
      <c r="AB52" s="75"/>
      <c r="AC52" s="75"/>
      <c r="AD52" s="22">
        <f t="shared" si="22"/>
        <v>0</v>
      </c>
      <c r="AE52" s="26"/>
      <c r="AF52" s="75"/>
      <c r="AG52" s="75"/>
      <c r="AH52" s="75"/>
      <c r="AI52" s="75"/>
      <c r="AJ52" s="75"/>
      <c r="AK52" s="22">
        <f t="shared" si="23"/>
        <v>0</v>
      </c>
      <c r="AL52" s="26"/>
      <c r="AM52" s="75"/>
      <c r="AN52" s="75"/>
      <c r="AO52" s="75"/>
      <c r="AP52" s="75"/>
      <c r="AQ52" s="75"/>
      <c r="AR52" s="22">
        <f t="shared" si="24"/>
        <v>0</v>
      </c>
      <c r="AS52" s="26"/>
      <c r="AT52" s="26"/>
      <c r="AU52" s="26"/>
    </row>
    <row r="53" spans="1:47" customFormat="1">
      <c r="A53" s="16"/>
      <c r="B53" s="16"/>
      <c r="C53" s="16"/>
      <c r="D53" s="16"/>
      <c r="E53" s="28" t="s">
        <v>38</v>
      </c>
      <c r="F53" t="s">
        <v>33</v>
      </c>
      <c r="G53" s="74" t="s">
        <v>77</v>
      </c>
      <c r="H53" s="31" t="s">
        <v>22</v>
      </c>
      <c r="I53" s="32">
        <f t="shared" si="25"/>
        <v>0.8</v>
      </c>
      <c r="J53" s="31"/>
      <c r="K53" s="75"/>
      <c r="L53" s="75"/>
      <c r="M53" s="75"/>
      <c r="N53" s="75"/>
      <c r="O53" s="75"/>
      <c r="P53" s="22">
        <f t="shared" si="20"/>
        <v>0</v>
      </c>
      <c r="Q53" s="26"/>
      <c r="R53" s="75"/>
      <c r="S53" s="75"/>
      <c r="T53" s="75"/>
      <c r="U53" s="75"/>
      <c r="V53" s="75"/>
      <c r="W53" s="22">
        <f t="shared" si="21"/>
        <v>0</v>
      </c>
      <c r="X53" s="26"/>
      <c r="Y53" s="75"/>
      <c r="Z53" s="75"/>
      <c r="AA53" s="75"/>
      <c r="AB53" s="75"/>
      <c r="AC53" s="75"/>
      <c r="AD53" s="22">
        <f t="shared" si="22"/>
        <v>0</v>
      </c>
      <c r="AE53" s="26"/>
      <c r="AF53" s="75"/>
      <c r="AG53" s="75"/>
      <c r="AH53" s="75"/>
      <c r="AI53" s="75"/>
      <c r="AJ53" s="75"/>
      <c r="AK53" s="22">
        <f t="shared" si="23"/>
        <v>0</v>
      </c>
      <c r="AL53" s="26"/>
      <c r="AM53" s="75"/>
      <c r="AN53" s="75"/>
      <c r="AO53" s="75"/>
      <c r="AP53" s="75"/>
      <c r="AQ53" s="75"/>
      <c r="AR53" s="22">
        <f t="shared" si="24"/>
        <v>0</v>
      </c>
      <c r="AS53" s="26"/>
      <c r="AT53" s="26"/>
      <c r="AU53" s="26"/>
    </row>
    <row r="54" spans="1:47" customFormat="1">
      <c r="A54" s="16"/>
      <c r="B54" s="16"/>
      <c r="C54" s="16"/>
      <c r="D54" s="16"/>
      <c r="E54" s="28" t="s">
        <v>39</v>
      </c>
      <c r="F54" t="s">
        <v>33</v>
      </c>
      <c r="G54" s="74" t="s">
        <v>77</v>
      </c>
      <c r="H54" s="31" t="s">
        <v>22</v>
      </c>
      <c r="I54" s="32">
        <f t="shared" si="25"/>
        <v>1</v>
      </c>
      <c r="J54" s="31"/>
      <c r="K54" s="75"/>
      <c r="L54" s="75"/>
      <c r="M54" s="75"/>
      <c r="N54" s="75"/>
      <c r="O54" s="75"/>
      <c r="P54" s="22">
        <f t="shared" si="20"/>
        <v>0</v>
      </c>
      <c r="Q54" s="26"/>
      <c r="R54" s="75"/>
      <c r="S54" s="75"/>
      <c r="T54" s="75"/>
      <c r="U54" s="75"/>
      <c r="V54" s="75"/>
      <c r="W54" s="22">
        <f t="shared" si="21"/>
        <v>0</v>
      </c>
      <c r="X54" s="26"/>
      <c r="Y54" s="75"/>
      <c r="Z54" s="75"/>
      <c r="AA54" s="75"/>
      <c r="AB54" s="75"/>
      <c r="AC54" s="75"/>
      <c r="AD54" s="22">
        <f t="shared" si="22"/>
        <v>0</v>
      </c>
      <c r="AE54" s="26"/>
      <c r="AF54" s="75"/>
      <c r="AG54" s="75"/>
      <c r="AH54" s="75"/>
      <c r="AI54" s="75"/>
      <c r="AJ54" s="75"/>
      <c r="AK54" s="22">
        <f t="shared" si="23"/>
        <v>0</v>
      </c>
      <c r="AL54" s="26"/>
      <c r="AM54" s="75">
        <f t="shared" ref="AM54" si="26">AM27-AM55</f>
        <v>0</v>
      </c>
      <c r="AN54" s="75"/>
      <c r="AO54" s="75"/>
      <c r="AP54" s="75"/>
      <c r="AQ54" s="75"/>
      <c r="AR54" s="22">
        <f t="shared" si="24"/>
        <v>0</v>
      </c>
      <c r="AS54" s="26"/>
      <c r="AT54" s="26"/>
      <c r="AU54" s="26"/>
    </row>
    <row r="55" spans="1:47" customFormat="1">
      <c r="A55" s="16"/>
      <c r="B55" s="16"/>
      <c r="C55" s="16"/>
      <c r="D55" s="16"/>
      <c r="E55" s="28" t="s">
        <v>40</v>
      </c>
      <c r="F55" t="s">
        <v>33</v>
      </c>
      <c r="G55" s="74" t="s">
        <v>77</v>
      </c>
      <c r="H55" s="29" t="s">
        <v>22</v>
      </c>
      <c r="I55" s="32">
        <f t="shared" si="25"/>
        <v>1.2</v>
      </c>
      <c r="J55" s="29"/>
      <c r="K55" s="75"/>
      <c r="L55" s="75"/>
      <c r="M55" s="75"/>
      <c r="N55" s="75"/>
      <c r="O55" s="75"/>
      <c r="P55" s="22">
        <f t="shared" si="20"/>
        <v>0</v>
      </c>
      <c r="Q55" s="26"/>
      <c r="R55" s="75"/>
      <c r="S55" s="75"/>
      <c r="T55" s="75"/>
      <c r="U55" s="75"/>
      <c r="V55" s="75"/>
      <c r="W55" s="22">
        <f t="shared" si="21"/>
        <v>0</v>
      </c>
      <c r="X55" s="26"/>
      <c r="Y55" s="75"/>
      <c r="Z55" s="75"/>
      <c r="AA55" s="75"/>
      <c r="AB55" s="75"/>
      <c r="AC55" s="75"/>
      <c r="AD55" s="22">
        <f t="shared" si="22"/>
        <v>0</v>
      </c>
      <c r="AE55" s="26"/>
      <c r="AF55" s="75"/>
      <c r="AG55" s="75"/>
      <c r="AH55" s="75"/>
      <c r="AI55" s="75"/>
      <c r="AJ55" s="75"/>
      <c r="AK55" s="22">
        <f t="shared" si="23"/>
        <v>0</v>
      </c>
      <c r="AL55" s="26"/>
      <c r="AM55" s="75"/>
      <c r="AN55" s="75"/>
      <c r="AO55" s="75"/>
      <c r="AP55" s="75"/>
      <c r="AQ55" s="75"/>
      <c r="AR55" s="22">
        <f t="shared" si="24"/>
        <v>0</v>
      </c>
      <c r="AS55" s="26"/>
      <c r="AT55" s="26"/>
      <c r="AU55" s="26"/>
    </row>
    <row r="56" spans="1:47" customFormat="1">
      <c r="A56" s="16"/>
      <c r="B56" s="16"/>
      <c r="C56" s="16"/>
      <c r="D56" s="16"/>
      <c r="E56" s="17" t="s">
        <v>177</v>
      </c>
      <c r="F56" t="s">
        <v>33</v>
      </c>
      <c r="G56" s="74" t="s">
        <v>77</v>
      </c>
      <c r="H56" s="31" t="s">
        <v>22</v>
      </c>
      <c r="I56" s="31"/>
      <c r="J56" s="31"/>
      <c r="K56" s="35">
        <f>SUM(K49:K55)</f>
        <v>0</v>
      </c>
      <c r="L56" s="36">
        <f>SUM(L49:L55)</f>
        <v>0</v>
      </c>
      <c r="M56" s="36">
        <f>SUM(M49:M55)</f>
        <v>0</v>
      </c>
      <c r="N56" s="36">
        <f>SUM(N49:N55)</f>
        <v>0</v>
      </c>
      <c r="O56" s="36">
        <f>SUM(O49:O55)</f>
        <v>0</v>
      </c>
      <c r="P56" s="22">
        <f t="shared" si="20"/>
        <v>0</v>
      </c>
      <c r="Q56" s="26"/>
      <c r="R56" s="35">
        <f>SUM(R49:R55)</f>
        <v>0</v>
      </c>
      <c r="S56" s="36">
        <f>SUM(S49:S55)</f>
        <v>0</v>
      </c>
      <c r="T56" s="36">
        <f>SUM(T49:T55)</f>
        <v>0</v>
      </c>
      <c r="U56" s="36">
        <f>SUM(U49:U55)</f>
        <v>0</v>
      </c>
      <c r="V56" s="36">
        <f>SUM(V49:V55)</f>
        <v>0</v>
      </c>
      <c r="W56" s="22">
        <f t="shared" si="21"/>
        <v>0</v>
      </c>
      <c r="X56" s="26"/>
      <c r="Y56" s="35">
        <f>SUM(Y49:Y55)</f>
        <v>0</v>
      </c>
      <c r="Z56" s="36">
        <f>SUM(Z49:Z55)</f>
        <v>0</v>
      </c>
      <c r="AA56" s="36">
        <f>SUM(AA49:AA55)</f>
        <v>0</v>
      </c>
      <c r="AB56" s="36">
        <f>SUM(AB49:AB55)</f>
        <v>0</v>
      </c>
      <c r="AC56" s="36">
        <f>SUM(AC49:AC55)</f>
        <v>0</v>
      </c>
      <c r="AD56" s="22">
        <f t="shared" si="22"/>
        <v>0</v>
      </c>
      <c r="AE56" s="26"/>
      <c r="AF56" s="35">
        <f>SUM(AF49:AF55)</f>
        <v>0</v>
      </c>
      <c r="AG56" s="36">
        <f>SUM(AG49:AG55)</f>
        <v>0</v>
      </c>
      <c r="AH56" s="36">
        <f>SUM(AH49:AH55)</f>
        <v>0</v>
      </c>
      <c r="AI56" s="36">
        <f>SUM(AI49:AI55)</f>
        <v>0</v>
      </c>
      <c r="AJ56" s="36">
        <f>SUM(AJ49:AJ55)</f>
        <v>0</v>
      </c>
      <c r="AK56" s="22">
        <f t="shared" si="23"/>
        <v>0</v>
      </c>
      <c r="AL56" s="26"/>
      <c r="AM56" s="35">
        <f>SUM(AM49:AM55)</f>
        <v>0</v>
      </c>
      <c r="AN56" s="36">
        <f>SUM(AN49:AN55)</f>
        <v>0</v>
      </c>
      <c r="AO56" s="36">
        <f>SUM(AO49:AO55)</f>
        <v>0</v>
      </c>
      <c r="AP56" s="36">
        <f>SUM(AP49:AP55)</f>
        <v>0</v>
      </c>
      <c r="AQ56" s="36">
        <f>SUM(AQ49:AQ55)</f>
        <v>0</v>
      </c>
      <c r="AR56" s="22">
        <f t="shared" si="24"/>
        <v>0</v>
      </c>
      <c r="AS56" s="26"/>
      <c r="AT56" s="26"/>
      <c r="AU56" s="26"/>
    </row>
    <row r="57" spans="1:47" customFormat="1">
      <c r="A57" s="17"/>
      <c r="B57" s="17"/>
      <c r="C57" s="17"/>
      <c r="D57" s="17"/>
      <c r="E57" s="24"/>
      <c r="F57" s="24"/>
      <c r="G57" s="24"/>
      <c r="H57" s="24"/>
      <c r="I57" s="24"/>
      <c r="J57" s="24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</row>
    <row r="58" spans="1:47" customFormat="1">
      <c r="A58" s="16"/>
      <c r="B58" s="16"/>
      <c r="C58" s="17" t="s">
        <v>258</v>
      </c>
      <c r="D58" s="16"/>
      <c r="E58" s="16"/>
      <c r="F58" s="16"/>
      <c r="G58" s="24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customFormat="1">
      <c r="A59" s="16"/>
      <c r="B59" s="16"/>
      <c r="C59" s="16"/>
      <c r="D59" s="16"/>
      <c r="E59" s="25"/>
      <c r="F59" s="16"/>
      <c r="G59" s="24"/>
      <c r="H59" s="1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</row>
    <row r="60" spans="1:47" customFormat="1">
      <c r="A60" s="16"/>
      <c r="B60" s="16"/>
      <c r="C60" s="16"/>
      <c r="D60" s="16"/>
      <c r="E60" s="27" t="s">
        <v>183</v>
      </c>
      <c r="F60" s="27" t="s">
        <v>30</v>
      </c>
      <c r="G60" s="17" t="s">
        <v>31</v>
      </c>
      <c r="H60" s="17" t="s">
        <v>2</v>
      </c>
      <c r="I60" s="1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</row>
    <row r="61" spans="1:47" customFormat="1" ht="13.8">
      <c r="A61" s="16"/>
      <c r="B61" s="16"/>
      <c r="C61" s="16"/>
      <c r="D61" s="16"/>
      <c r="E61" s="33" t="s">
        <v>32</v>
      </c>
      <c r="F61" t="s">
        <v>44</v>
      </c>
      <c r="G61" s="16" t="s">
        <v>77</v>
      </c>
      <c r="H61" s="29" t="s">
        <v>34</v>
      </c>
      <c r="I61" s="16"/>
      <c r="J61" s="29"/>
      <c r="K61" s="111"/>
      <c r="L61" s="111"/>
      <c r="M61" s="111"/>
      <c r="N61" s="111"/>
      <c r="O61" s="111"/>
      <c r="P61" s="30">
        <f t="shared" ref="P61:P68" si="27">SUM(K61:O61)</f>
        <v>0</v>
      </c>
      <c r="Q61" s="112"/>
      <c r="R61" s="111"/>
      <c r="S61" s="111"/>
      <c r="T61" s="111"/>
      <c r="U61" s="111"/>
      <c r="V61" s="111"/>
      <c r="W61" s="30">
        <f t="shared" ref="W61:W68" si="28">SUM(R61:V61)</f>
        <v>0</v>
      </c>
      <c r="X61" s="112"/>
      <c r="Y61" s="19"/>
      <c r="Z61" s="19"/>
      <c r="AA61" s="19"/>
      <c r="AB61" s="19"/>
      <c r="AC61" s="19"/>
      <c r="AD61" s="30">
        <f t="shared" ref="AD61:AD68" si="29">SUM(Y61:AC61)</f>
        <v>0</v>
      </c>
      <c r="AE61" s="112"/>
      <c r="AF61" s="19"/>
      <c r="AG61" s="19"/>
      <c r="AH61" s="19"/>
      <c r="AI61" s="19"/>
      <c r="AJ61" s="19"/>
      <c r="AK61" s="30">
        <f t="shared" ref="AK61:AK68" si="30">SUM(AF61:AJ61)</f>
        <v>0</v>
      </c>
      <c r="AL61" s="112"/>
      <c r="AM61" s="75"/>
      <c r="AN61" s="75"/>
      <c r="AO61" s="75"/>
      <c r="AP61" s="75"/>
      <c r="AQ61" s="75"/>
      <c r="AR61" s="30">
        <f t="shared" ref="AR61:AR68" si="31">SUM(AM61:AQ61)</f>
        <v>0</v>
      </c>
      <c r="AS61" s="26"/>
      <c r="AT61" s="26"/>
      <c r="AU61" s="26"/>
    </row>
    <row r="62" spans="1:47" customFormat="1">
      <c r="A62" s="16"/>
      <c r="B62" s="16"/>
      <c r="C62" s="16"/>
      <c r="D62" s="16"/>
      <c r="E62" s="28" t="s">
        <v>35</v>
      </c>
      <c r="F62" t="s">
        <v>44</v>
      </c>
      <c r="G62" s="74" t="s">
        <v>77</v>
      </c>
      <c r="H62" s="29" t="s">
        <v>34</v>
      </c>
      <c r="I62" s="16"/>
      <c r="J62" s="29"/>
      <c r="K62" s="111"/>
      <c r="L62" s="111"/>
      <c r="M62" s="111"/>
      <c r="N62" s="111"/>
      <c r="O62" s="111"/>
      <c r="P62" s="30">
        <f t="shared" si="27"/>
        <v>0</v>
      </c>
      <c r="Q62" s="112"/>
      <c r="R62" s="111"/>
      <c r="S62" s="111"/>
      <c r="T62" s="111"/>
      <c r="U62" s="111"/>
      <c r="V62" s="111"/>
      <c r="W62" s="30">
        <f t="shared" si="28"/>
        <v>0</v>
      </c>
      <c r="X62" s="112"/>
      <c r="Y62" s="19"/>
      <c r="Z62" s="19"/>
      <c r="AA62" s="19"/>
      <c r="AB62" s="19"/>
      <c r="AC62" s="19"/>
      <c r="AD62" s="30">
        <f t="shared" si="29"/>
        <v>0</v>
      </c>
      <c r="AE62" s="112"/>
      <c r="AF62" s="19"/>
      <c r="AG62" s="19"/>
      <c r="AH62" s="19"/>
      <c r="AI62" s="19"/>
      <c r="AJ62" s="19"/>
      <c r="AK62" s="30">
        <f t="shared" si="30"/>
        <v>0</v>
      </c>
      <c r="AL62" s="112"/>
      <c r="AM62" s="75"/>
      <c r="AN62" s="75"/>
      <c r="AO62" s="75"/>
      <c r="AP62" s="75"/>
      <c r="AQ62" s="75"/>
      <c r="AR62" s="30">
        <f t="shared" si="31"/>
        <v>0</v>
      </c>
      <c r="AS62" s="26"/>
      <c r="AT62" s="26"/>
      <c r="AU62" s="26"/>
    </row>
    <row r="63" spans="1:47" customFormat="1">
      <c r="A63" s="16"/>
      <c r="B63" s="16"/>
      <c r="C63" s="16"/>
      <c r="D63" s="16"/>
      <c r="E63" s="28" t="s">
        <v>36</v>
      </c>
      <c r="F63" t="s">
        <v>44</v>
      </c>
      <c r="G63" s="74" t="s">
        <v>77</v>
      </c>
      <c r="H63" s="29" t="s">
        <v>34</v>
      </c>
      <c r="I63" s="16"/>
      <c r="J63" s="29"/>
      <c r="K63" s="111"/>
      <c r="L63" s="111"/>
      <c r="M63" s="111"/>
      <c r="N63" s="111"/>
      <c r="O63" s="111"/>
      <c r="P63" s="30">
        <f t="shared" si="27"/>
        <v>0</v>
      </c>
      <c r="Q63" s="112"/>
      <c r="R63" s="111"/>
      <c r="S63" s="111"/>
      <c r="T63" s="111"/>
      <c r="U63" s="111"/>
      <c r="V63" s="111"/>
      <c r="W63" s="30">
        <f t="shared" si="28"/>
        <v>0</v>
      </c>
      <c r="X63" s="112"/>
      <c r="Y63" s="19"/>
      <c r="Z63" s="19"/>
      <c r="AA63" s="19"/>
      <c r="AB63" s="19"/>
      <c r="AC63" s="19"/>
      <c r="AD63" s="30">
        <f t="shared" si="29"/>
        <v>0</v>
      </c>
      <c r="AE63" s="112"/>
      <c r="AF63" s="19"/>
      <c r="AG63" s="19"/>
      <c r="AH63" s="19"/>
      <c r="AI63" s="19"/>
      <c r="AJ63" s="19"/>
      <c r="AK63" s="30">
        <f t="shared" si="30"/>
        <v>0</v>
      </c>
      <c r="AL63" s="112"/>
      <c r="AM63" s="75"/>
      <c r="AN63" s="75"/>
      <c r="AO63" s="75"/>
      <c r="AP63" s="75"/>
      <c r="AQ63" s="75"/>
      <c r="AR63" s="30">
        <f t="shared" si="31"/>
        <v>0</v>
      </c>
      <c r="AS63" s="26"/>
      <c r="AT63" s="26"/>
      <c r="AU63" s="26"/>
    </row>
    <row r="64" spans="1:47" customFormat="1">
      <c r="A64" s="16"/>
      <c r="B64" s="16"/>
      <c r="C64" s="16"/>
      <c r="D64" s="16"/>
      <c r="E64" s="28" t="s">
        <v>37</v>
      </c>
      <c r="F64" t="s">
        <v>44</v>
      </c>
      <c r="G64" s="74" t="s">
        <v>77</v>
      </c>
      <c r="H64" s="29" t="s">
        <v>34</v>
      </c>
      <c r="I64" s="16"/>
      <c r="J64" s="29"/>
      <c r="K64" s="111"/>
      <c r="L64" s="111"/>
      <c r="M64" s="111"/>
      <c r="N64" s="111"/>
      <c r="O64" s="111"/>
      <c r="P64" s="30">
        <f t="shared" si="27"/>
        <v>0</v>
      </c>
      <c r="Q64" s="112"/>
      <c r="R64" s="111"/>
      <c r="S64" s="111"/>
      <c r="T64" s="111"/>
      <c r="U64" s="111"/>
      <c r="V64" s="111"/>
      <c r="W64" s="30">
        <f t="shared" si="28"/>
        <v>0</v>
      </c>
      <c r="X64" s="112"/>
      <c r="Y64" s="19"/>
      <c r="Z64" s="19"/>
      <c r="AA64" s="19"/>
      <c r="AB64" s="19"/>
      <c r="AC64" s="19"/>
      <c r="AD64" s="30">
        <f t="shared" si="29"/>
        <v>0</v>
      </c>
      <c r="AE64" s="112"/>
      <c r="AF64" s="19"/>
      <c r="AG64" s="19"/>
      <c r="AH64" s="19"/>
      <c r="AI64" s="19"/>
      <c r="AJ64" s="19"/>
      <c r="AK64" s="30">
        <f t="shared" si="30"/>
        <v>0</v>
      </c>
      <c r="AL64" s="112"/>
      <c r="AM64" s="75"/>
      <c r="AN64" s="75"/>
      <c r="AO64" s="75"/>
      <c r="AP64" s="75"/>
      <c r="AQ64" s="75"/>
      <c r="AR64" s="30">
        <f t="shared" si="31"/>
        <v>0</v>
      </c>
      <c r="AS64" s="26"/>
      <c r="AT64" s="26"/>
      <c r="AU64" s="26"/>
    </row>
    <row r="65" spans="1:47" customFormat="1">
      <c r="A65" s="16"/>
      <c r="B65" s="16"/>
      <c r="C65" s="16"/>
      <c r="D65" s="16"/>
      <c r="E65" s="28" t="s">
        <v>38</v>
      </c>
      <c r="F65" t="s">
        <v>44</v>
      </c>
      <c r="G65" s="74" t="s">
        <v>77</v>
      </c>
      <c r="H65" s="29" t="s">
        <v>34</v>
      </c>
      <c r="I65" s="16"/>
      <c r="J65" s="29"/>
      <c r="K65" s="111"/>
      <c r="L65" s="111"/>
      <c r="M65" s="111"/>
      <c r="N65" s="111"/>
      <c r="O65" s="111"/>
      <c r="P65" s="30">
        <f t="shared" si="27"/>
        <v>0</v>
      </c>
      <c r="Q65" s="112"/>
      <c r="R65" s="111"/>
      <c r="S65" s="111"/>
      <c r="T65" s="111"/>
      <c r="U65" s="111"/>
      <c r="V65" s="111"/>
      <c r="W65" s="30">
        <f t="shared" si="28"/>
        <v>0</v>
      </c>
      <c r="X65" s="112"/>
      <c r="Y65" s="19"/>
      <c r="Z65" s="19"/>
      <c r="AA65" s="19"/>
      <c r="AB65" s="19"/>
      <c r="AC65" s="19"/>
      <c r="AD65" s="30">
        <f t="shared" si="29"/>
        <v>0</v>
      </c>
      <c r="AE65" s="112"/>
      <c r="AF65" s="19"/>
      <c r="AG65" s="19"/>
      <c r="AH65" s="19"/>
      <c r="AI65" s="19"/>
      <c r="AJ65" s="19"/>
      <c r="AK65" s="30">
        <f t="shared" si="30"/>
        <v>0</v>
      </c>
      <c r="AL65" s="112"/>
      <c r="AM65" s="75"/>
      <c r="AN65" s="75"/>
      <c r="AO65" s="75"/>
      <c r="AP65" s="75"/>
      <c r="AQ65" s="75"/>
      <c r="AR65" s="30">
        <f t="shared" si="31"/>
        <v>0</v>
      </c>
      <c r="AS65" s="26"/>
      <c r="AT65" s="26"/>
      <c r="AU65" s="26"/>
    </row>
    <row r="66" spans="1:47" customFormat="1">
      <c r="A66" s="16"/>
      <c r="B66" s="16"/>
      <c r="C66" s="16"/>
      <c r="D66" s="16"/>
      <c r="E66" s="28" t="s">
        <v>39</v>
      </c>
      <c r="F66" t="s">
        <v>44</v>
      </c>
      <c r="G66" s="74" t="s">
        <v>77</v>
      </c>
      <c r="H66" s="29" t="s">
        <v>34</v>
      </c>
      <c r="I66" s="16"/>
      <c r="J66" s="29"/>
      <c r="K66" s="111"/>
      <c r="L66" s="111"/>
      <c r="M66" s="111"/>
      <c r="N66" s="111"/>
      <c r="O66" s="111"/>
      <c r="P66" s="30">
        <f t="shared" si="27"/>
        <v>0</v>
      </c>
      <c r="Q66" s="112"/>
      <c r="R66" s="111"/>
      <c r="S66" s="111"/>
      <c r="T66" s="111"/>
      <c r="U66" s="111"/>
      <c r="V66" s="111"/>
      <c r="W66" s="30">
        <f t="shared" si="28"/>
        <v>0</v>
      </c>
      <c r="X66" s="112"/>
      <c r="Y66" s="19"/>
      <c r="Z66" s="19"/>
      <c r="AA66" s="19"/>
      <c r="AB66" s="19"/>
      <c r="AC66" s="19"/>
      <c r="AD66" s="30">
        <f t="shared" si="29"/>
        <v>0</v>
      </c>
      <c r="AE66" s="112"/>
      <c r="AF66" s="19"/>
      <c r="AG66" s="19"/>
      <c r="AH66" s="19"/>
      <c r="AI66" s="19"/>
      <c r="AJ66" s="19"/>
      <c r="AK66" s="30">
        <f t="shared" si="30"/>
        <v>0</v>
      </c>
      <c r="AL66" s="112"/>
      <c r="AM66" s="75"/>
      <c r="AN66" s="75"/>
      <c r="AO66" s="75"/>
      <c r="AP66" s="75"/>
      <c r="AQ66" s="75"/>
      <c r="AR66" s="30">
        <f t="shared" si="31"/>
        <v>0</v>
      </c>
      <c r="AS66" s="26"/>
      <c r="AT66" s="26"/>
      <c r="AU66" s="26"/>
    </row>
    <row r="67" spans="1:47" customFormat="1">
      <c r="A67" s="16"/>
      <c r="B67" s="16"/>
      <c r="C67" s="16"/>
      <c r="D67" s="16"/>
      <c r="E67" s="28" t="s">
        <v>40</v>
      </c>
      <c r="F67" t="s">
        <v>44</v>
      </c>
      <c r="G67" s="74" t="s">
        <v>77</v>
      </c>
      <c r="H67" s="29" t="s">
        <v>34</v>
      </c>
      <c r="I67" s="16"/>
      <c r="J67" s="29"/>
      <c r="K67" s="111"/>
      <c r="L67" s="111"/>
      <c r="M67" s="111"/>
      <c r="N67" s="111"/>
      <c r="O67" s="111"/>
      <c r="P67" s="30">
        <f t="shared" si="27"/>
        <v>0</v>
      </c>
      <c r="Q67" s="112"/>
      <c r="R67" s="111"/>
      <c r="S67" s="111"/>
      <c r="T67" s="111"/>
      <c r="U67" s="111"/>
      <c r="V67" s="111"/>
      <c r="W67" s="30">
        <f t="shared" si="28"/>
        <v>0</v>
      </c>
      <c r="X67" s="112"/>
      <c r="Y67" s="19"/>
      <c r="Z67" s="19"/>
      <c r="AA67" s="19"/>
      <c r="AB67" s="19"/>
      <c r="AC67" s="19"/>
      <c r="AD67" s="30">
        <f t="shared" si="29"/>
        <v>0</v>
      </c>
      <c r="AE67" s="112"/>
      <c r="AF67" s="19"/>
      <c r="AG67" s="19"/>
      <c r="AH67" s="19"/>
      <c r="AI67" s="19"/>
      <c r="AJ67" s="19"/>
      <c r="AK67" s="30">
        <f t="shared" si="30"/>
        <v>0</v>
      </c>
      <c r="AL67" s="112"/>
      <c r="AM67" s="75"/>
      <c r="AN67" s="75"/>
      <c r="AO67" s="75"/>
      <c r="AP67" s="75"/>
      <c r="AQ67" s="75"/>
      <c r="AR67" s="30">
        <f t="shared" si="31"/>
        <v>0</v>
      </c>
      <c r="AS67" s="26"/>
      <c r="AT67" s="26"/>
      <c r="AU67" s="26"/>
    </row>
    <row r="68" spans="1:47" customFormat="1">
      <c r="A68" s="16"/>
      <c r="B68" s="16"/>
      <c r="C68" s="16"/>
      <c r="D68" s="16"/>
      <c r="E68" s="17" t="s">
        <v>176</v>
      </c>
      <c r="F68" t="s">
        <v>44</v>
      </c>
      <c r="G68" s="74" t="s">
        <v>77</v>
      </c>
      <c r="H68" s="29" t="s">
        <v>34</v>
      </c>
      <c r="I68" s="29"/>
      <c r="J68" s="29"/>
      <c r="K68" s="30">
        <f t="shared" ref="K68:O68" si="32">SUM(K61:K67)</f>
        <v>0</v>
      </c>
      <c r="L68" s="30">
        <f t="shared" si="32"/>
        <v>0</v>
      </c>
      <c r="M68" s="30">
        <f t="shared" si="32"/>
        <v>0</v>
      </c>
      <c r="N68" s="30">
        <f t="shared" si="32"/>
        <v>0</v>
      </c>
      <c r="O68" s="30">
        <f t="shared" si="32"/>
        <v>0</v>
      </c>
      <c r="P68" s="22">
        <f t="shared" si="27"/>
        <v>0</v>
      </c>
      <c r="Q68" s="26"/>
      <c r="R68" s="30">
        <f t="shared" ref="R68:V68" si="33">SUM(R61:R67)</f>
        <v>0</v>
      </c>
      <c r="S68" s="30">
        <f t="shared" si="33"/>
        <v>0</v>
      </c>
      <c r="T68" s="30">
        <f t="shared" si="33"/>
        <v>0</v>
      </c>
      <c r="U68" s="30">
        <f t="shared" si="33"/>
        <v>0</v>
      </c>
      <c r="V68" s="30">
        <f t="shared" si="33"/>
        <v>0</v>
      </c>
      <c r="W68" s="22">
        <f t="shared" si="28"/>
        <v>0</v>
      </c>
      <c r="X68" s="26"/>
      <c r="Y68" s="30">
        <f t="shared" ref="Y68:AC68" si="34">SUM(Y61:Y67)</f>
        <v>0</v>
      </c>
      <c r="Z68" s="30">
        <f t="shared" si="34"/>
        <v>0</v>
      </c>
      <c r="AA68" s="30">
        <f t="shared" si="34"/>
        <v>0</v>
      </c>
      <c r="AB68" s="30">
        <f t="shared" si="34"/>
        <v>0</v>
      </c>
      <c r="AC68" s="30">
        <f t="shared" si="34"/>
        <v>0</v>
      </c>
      <c r="AD68" s="22">
        <f t="shared" si="29"/>
        <v>0</v>
      </c>
      <c r="AE68" s="26"/>
      <c r="AF68" s="30">
        <f t="shared" ref="AF68:AJ68" si="35">SUM(AF61:AF67)</f>
        <v>0</v>
      </c>
      <c r="AG68" s="30">
        <f t="shared" si="35"/>
        <v>0</v>
      </c>
      <c r="AH68" s="30">
        <f t="shared" si="35"/>
        <v>0</v>
      </c>
      <c r="AI68" s="30">
        <f t="shared" si="35"/>
        <v>0</v>
      </c>
      <c r="AJ68" s="30">
        <f t="shared" si="35"/>
        <v>0</v>
      </c>
      <c r="AK68" s="22">
        <f t="shared" si="30"/>
        <v>0</v>
      </c>
      <c r="AL68" s="26"/>
      <c r="AM68" s="30">
        <f t="shared" ref="AM68:AQ68" si="36">SUM(AM61:AM67)</f>
        <v>0</v>
      </c>
      <c r="AN68" s="30">
        <f t="shared" si="36"/>
        <v>0</v>
      </c>
      <c r="AO68" s="30">
        <f t="shared" si="36"/>
        <v>0</v>
      </c>
      <c r="AP68" s="30">
        <f t="shared" si="36"/>
        <v>0</v>
      </c>
      <c r="AQ68" s="30">
        <f t="shared" si="36"/>
        <v>0</v>
      </c>
      <c r="AR68" s="22">
        <f t="shared" si="31"/>
        <v>0</v>
      </c>
      <c r="AS68" s="26"/>
      <c r="AT68" s="26"/>
      <c r="AU68" s="26"/>
    </row>
    <row r="69" spans="1:47" customFormat="1">
      <c r="A69" s="16"/>
      <c r="B69" s="16"/>
      <c r="C69" s="16"/>
      <c r="D69" s="16"/>
      <c r="E69" s="25"/>
      <c r="F69" s="16"/>
      <c r="G69" s="24"/>
      <c r="H69" s="16"/>
      <c r="I69" s="16"/>
      <c r="J69" s="16"/>
      <c r="K69" s="16"/>
      <c r="L69" s="16"/>
      <c r="M69" s="16"/>
      <c r="N69" s="16"/>
      <c r="O69" s="16"/>
      <c r="P69" s="26"/>
      <c r="Q69" s="26"/>
      <c r="R69" s="16"/>
      <c r="S69" s="16"/>
      <c r="T69" s="16"/>
      <c r="U69" s="16"/>
      <c r="V69" s="16"/>
      <c r="W69" s="26"/>
      <c r="X69" s="26"/>
      <c r="Y69" s="16"/>
      <c r="Z69" s="16"/>
      <c r="AA69" s="16"/>
      <c r="AB69" s="16"/>
      <c r="AC69" s="16"/>
      <c r="AD69" s="26"/>
      <c r="AE69" s="26"/>
      <c r="AF69" s="16"/>
      <c r="AG69" s="16"/>
      <c r="AH69" s="16"/>
      <c r="AI69" s="16"/>
      <c r="AJ69" s="16"/>
      <c r="AK69" s="26"/>
      <c r="AL69" s="26"/>
      <c r="AM69" s="16"/>
      <c r="AN69" s="16"/>
      <c r="AO69" s="16"/>
      <c r="AP69" s="16"/>
      <c r="AQ69" s="16"/>
      <c r="AR69" s="26"/>
      <c r="AS69" s="26"/>
      <c r="AT69" s="26"/>
      <c r="AU69" s="26"/>
    </row>
    <row r="70" spans="1:47" customFormat="1">
      <c r="A70" s="16"/>
      <c r="B70" s="16"/>
      <c r="C70" s="16"/>
      <c r="D70" s="16"/>
      <c r="E70" s="27" t="s">
        <v>183</v>
      </c>
      <c r="F70" s="27" t="s">
        <v>30</v>
      </c>
      <c r="G70" s="17" t="s">
        <v>31</v>
      </c>
      <c r="H70" s="17" t="s">
        <v>2</v>
      </c>
      <c r="I70" s="17" t="s">
        <v>42</v>
      </c>
      <c r="J70" s="17"/>
      <c r="K70" s="16"/>
      <c r="L70" s="16"/>
      <c r="M70" s="16"/>
      <c r="N70" s="16"/>
      <c r="O70" s="16"/>
      <c r="P70" s="26"/>
      <c r="Q70" s="26"/>
      <c r="R70" s="16"/>
      <c r="S70" s="16"/>
      <c r="T70" s="16"/>
      <c r="U70" s="16"/>
      <c r="V70" s="16"/>
      <c r="W70" s="26"/>
      <c r="X70" s="26"/>
      <c r="Y70" s="16"/>
      <c r="Z70" s="16"/>
      <c r="AA70" s="16"/>
      <c r="AB70" s="16"/>
      <c r="AC70" s="16"/>
      <c r="AD70" s="26"/>
      <c r="AE70" s="26"/>
      <c r="AF70" s="16"/>
      <c r="AG70" s="16"/>
      <c r="AH70" s="16"/>
      <c r="AI70" s="16"/>
      <c r="AJ70" s="16"/>
      <c r="AK70" s="26"/>
      <c r="AL70" s="26"/>
      <c r="AM70" s="16"/>
      <c r="AN70" s="16"/>
      <c r="AO70" s="16"/>
      <c r="AP70" s="16"/>
      <c r="AQ70" s="16"/>
      <c r="AR70" s="26"/>
      <c r="AS70" s="26"/>
      <c r="AT70" s="26"/>
      <c r="AU70" s="26"/>
    </row>
    <row r="71" spans="1:47" customFormat="1" ht="13.8">
      <c r="A71" s="16"/>
      <c r="B71" s="16"/>
      <c r="C71" s="16"/>
      <c r="D71" s="16"/>
      <c r="E71" s="33" t="s">
        <v>32</v>
      </c>
      <c r="F71" t="s">
        <v>44</v>
      </c>
      <c r="G71" s="16" t="s">
        <v>77</v>
      </c>
      <c r="H71" s="31" t="s">
        <v>22</v>
      </c>
      <c r="I71" s="32">
        <v>0</v>
      </c>
      <c r="J71" s="31"/>
      <c r="K71" s="75"/>
      <c r="L71" s="75"/>
      <c r="M71" s="75"/>
      <c r="N71" s="75"/>
      <c r="O71" s="75"/>
      <c r="P71" s="22">
        <f t="shared" ref="P71:P78" si="37">SUM(K71:O71)</f>
        <v>0</v>
      </c>
      <c r="Q71" s="26"/>
      <c r="R71" s="111"/>
      <c r="S71" s="111"/>
      <c r="T71" s="111"/>
      <c r="U71" s="111"/>
      <c r="V71" s="111"/>
      <c r="W71" s="22">
        <f t="shared" ref="W71:W78" si="38">SUM(R71:V71)</f>
        <v>0</v>
      </c>
      <c r="X71" s="26"/>
      <c r="Y71" s="75"/>
      <c r="Z71" s="75"/>
      <c r="AA71" s="75"/>
      <c r="AB71" s="75"/>
      <c r="AC71" s="75"/>
      <c r="AD71" s="22">
        <f t="shared" ref="AD71:AD78" si="39">SUM(Y71:AC71)</f>
        <v>0</v>
      </c>
      <c r="AE71" s="26"/>
      <c r="AF71" s="75"/>
      <c r="AG71" s="75"/>
      <c r="AH71" s="75"/>
      <c r="AI71" s="75"/>
      <c r="AJ71" s="75"/>
      <c r="AK71" s="22">
        <f t="shared" ref="AK71:AK78" si="40">SUM(AF71:AJ71)</f>
        <v>0</v>
      </c>
      <c r="AL71" s="26"/>
      <c r="AM71" s="75"/>
      <c r="AN71" s="75"/>
      <c r="AO71" s="75"/>
      <c r="AP71" s="75"/>
      <c r="AQ71" s="75"/>
      <c r="AR71" s="22">
        <f t="shared" ref="AR71:AR78" si="41">SUM(AM71:AQ71)</f>
        <v>0</v>
      </c>
      <c r="AS71" s="26"/>
      <c r="AT71" s="26"/>
      <c r="AU71" s="26"/>
    </row>
    <row r="72" spans="1:47" customFormat="1">
      <c r="A72" s="16"/>
      <c r="B72" s="16"/>
      <c r="C72" s="16"/>
      <c r="D72" s="16"/>
      <c r="E72" s="28" t="s">
        <v>35</v>
      </c>
      <c r="F72" t="s">
        <v>44</v>
      </c>
      <c r="G72" s="74" t="s">
        <v>77</v>
      </c>
      <c r="H72" s="31" t="s">
        <v>22</v>
      </c>
      <c r="I72" s="32">
        <f t="shared" ref="I72:I77" si="42">I71+0.2</f>
        <v>0.2</v>
      </c>
      <c r="J72" s="31"/>
      <c r="K72" s="75"/>
      <c r="L72" s="75"/>
      <c r="M72" s="75"/>
      <c r="N72" s="75"/>
      <c r="O72" s="75"/>
      <c r="P72" s="22">
        <f t="shared" si="37"/>
        <v>0</v>
      </c>
      <c r="Q72" s="26"/>
      <c r="R72" s="111"/>
      <c r="S72" s="111"/>
      <c r="T72" s="111"/>
      <c r="U72" s="111"/>
      <c r="V72" s="111"/>
      <c r="W72" s="22">
        <f t="shared" si="38"/>
        <v>0</v>
      </c>
      <c r="X72" s="26"/>
      <c r="Y72" s="75"/>
      <c r="Z72" s="75"/>
      <c r="AA72" s="75"/>
      <c r="AB72" s="75"/>
      <c r="AC72" s="75"/>
      <c r="AD72" s="22">
        <f t="shared" si="39"/>
        <v>0</v>
      </c>
      <c r="AE72" s="26"/>
      <c r="AF72" s="75"/>
      <c r="AG72" s="75"/>
      <c r="AH72" s="75"/>
      <c r="AI72" s="75"/>
      <c r="AJ72" s="75"/>
      <c r="AK72" s="22">
        <f t="shared" si="40"/>
        <v>0</v>
      </c>
      <c r="AL72" s="26"/>
      <c r="AM72" s="75"/>
      <c r="AN72" s="75"/>
      <c r="AO72" s="75"/>
      <c r="AP72" s="75"/>
      <c r="AQ72" s="75"/>
      <c r="AR72" s="22">
        <f t="shared" si="41"/>
        <v>0</v>
      </c>
      <c r="AS72" s="26"/>
      <c r="AT72" s="26"/>
      <c r="AU72" s="26"/>
    </row>
    <row r="73" spans="1:47" customFormat="1">
      <c r="A73" s="16"/>
      <c r="B73" s="16"/>
      <c r="C73" s="16"/>
      <c r="D73" s="16"/>
      <c r="E73" s="28" t="s">
        <v>36</v>
      </c>
      <c r="F73" t="s">
        <v>44</v>
      </c>
      <c r="G73" s="74" t="s">
        <v>77</v>
      </c>
      <c r="H73" s="31" t="s">
        <v>22</v>
      </c>
      <c r="I73" s="32">
        <f t="shared" si="42"/>
        <v>0.4</v>
      </c>
      <c r="J73" s="31"/>
      <c r="K73" s="75"/>
      <c r="L73" s="75"/>
      <c r="M73" s="75"/>
      <c r="N73" s="75"/>
      <c r="O73" s="75"/>
      <c r="P73" s="22">
        <f t="shared" si="37"/>
        <v>0</v>
      </c>
      <c r="Q73" s="26"/>
      <c r="R73" s="111"/>
      <c r="S73" s="111"/>
      <c r="T73" s="111"/>
      <c r="U73" s="111"/>
      <c r="V73" s="111"/>
      <c r="W73" s="22">
        <f t="shared" si="38"/>
        <v>0</v>
      </c>
      <c r="X73" s="26"/>
      <c r="Y73" s="75"/>
      <c r="Z73" s="75"/>
      <c r="AA73" s="75"/>
      <c r="AB73" s="75"/>
      <c r="AC73" s="75"/>
      <c r="AD73" s="22">
        <f t="shared" si="39"/>
        <v>0</v>
      </c>
      <c r="AE73" s="26"/>
      <c r="AF73" s="75"/>
      <c r="AG73" s="75"/>
      <c r="AH73" s="75"/>
      <c r="AI73" s="75"/>
      <c r="AJ73" s="75"/>
      <c r="AK73" s="22">
        <f t="shared" si="40"/>
        <v>0</v>
      </c>
      <c r="AL73" s="26"/>
      <c r="AM73" s="75"/>
      <c r="AN73" s="75"/>
      <c r="AO73" s="75"/>
      <c r="AP73" s="75"/>
      <c r="AQ73" s="75"/>
      <c r="AR73" s="22">
        <f t="shared" si="41"/>
        <v>0</v>
      </c>
      <c r="AS73" s="26"/>
      <c r="AT73" s="26"/>
      <c r="AU73" s="26"/>
    </row>
    <row r="74" spans="1:47" customFormat="1">
      <c r="A74" s="16"/>
      <c r="B74" s="16"/>
      <c r="C74" s="16"/>
      <c r="D74" s="16"/>
      <c r="E74" s="28" t="s">
        <v>37</v>
      </c>
      <c r="F74" t="s">
        <v>44</v>
      </c>
      <c r="G74" s="74" t="s">
        <v>77</v>
      </c>
      <c r="H74" s="31" t="s">
        <v>22</v>
      </c>
      <c r="I74" s="32">
        <f t="shared" si="42"/>
        <v>0.60000000000000009</v>
      </c>
      <c r="J74" s="31"/>
      <c r="K74" s="75"/>
      <c r="L74" s="75"/>
      <c r="M74" s="75"/>
      <c r="N74" s="75"/>
      <c r="O74" s="75"/>
      <c r="P74" s="22">
        <f t="shared" si="37"/>
        <v>0</v>
      </c>
      <c r="Q74" s="26"/>
      <c r="R74" s="111"/>
      <c r="S74" s="111"/>
      <c r="T74" s="111"/>
      <c r="U74" s="111"/>
      <c r="V74" s="111"/>
      <c r="W74" s="22">
        <f t="shared" si="38"/>
        <v>0</v>
      </c>
      <c r="X74" s="26"/>
      <c r="Y74" s="75"/>
      <c r="Z74" s="75"/>
      <c r="AA74" s="75"/>
      <c r="AB74" s="75"/>
      <c r="AC74" s="75"/>
      <c r="AD74" s="22">
        <f t="shared" si="39"/>
        <v>0</v>
      </c>
      <c r="AE74" s="26"/>
      <c r="AF74" s="75"/>
      <c r="AG74" s="75"/>
      <c r="AH74" s="75"/>
      <c r="AI74" s="75"/>
      <c r="AJ74" s="75"/>
      <c r="AK74" s="22">
        <f t="shared" si="40"/>
        <v>0</v>
      </c>
      <c r="AL74" s="26"/>
      <c r="AM74" s="75"/>
      <c r="AN74" s="75"/>
      <c r="AO74" s="75"/>
      <c r="AP74" s="75"/>
      <c r="AQ74" s="75"/>
      <c r="AR74" s="22">
        <f t="shared" si="41"/>
        <v>0</v>
      </c>
      <c r="AS74" s="26"/>
      <c r="AT74" s="26"/>
      <c r="AU74" s="26"/>
    </row>
    <row r="75" spans="1:47" customFormat="1">
      <c r="A75" s="16"/>
      <c r="B75" s="16"/>
      <c r="C75" s="16"/>
      <c r="D75" s="16"/>
      <c r="E75" s="28" t="s">
        <v>38</v>
      </c>
      <c r="F75" t="s">
        <v>44</v>
      </c>
      <c r="G75" s="74" t="s">
        <v>77</v>
      </c>
      <c r="H75" s="31" t="s">
        <v>22</v>
      </c>
      <c r="I75" s="32">
        <f t="shared" si="42"/>
        <v>0.8</v>
      </c>
      <c r="J75" s="31"/>
      <c r="K75" s="75"/>
      <c r="L75" s="75"/>
      <c r="M75" s="75"/>
      <c r="N75" s="75"/>
      <c r="O75" s="75"/>
      <c r="P75" s="22">
        <f t="shared" si="37"/>
        <v>0</v>
      </c>
      <c r="Q75" s="26"/>
      <c r="R75" s="111"/>
      <c r="S75" s="111"/>
      <c r="T75" s="111"/>
      <c r="U75" s="111"/>
      <c r="V75" s="111"/>
      <c r="W75" s="22">
        <f t="shared" si="38"/>
        <v>0</v>
      </c>
      <c r="X75" s="26"/>
      <c r="Y75" s="75"/>
      <c r="Z75" s="75"/>
      <c r="AA75" s="75"/>
      <c r="AB75" s="75"/>
      <c r="AC75" s="75"/>
      <c r="AD75" s="22">
        <f t="shared" si="39"/>
        <v>0</v>
      </c>
      <c r="AE75" s="26"/>
      <c r="AF75" s="75"/>
      <c r="AG75" s="75"/>
      <c r="AH75" s="75"/>
      <c r="AI75" s="75"/>
      <c r="AJ75" s="75"/>
      <c r="AK75" s="22">
        <f t="shared" si="40"/>
        <v>0</v>
      </c>
      <c r="AL75" s="26"/>
      <c r="AM75" s="75"/>
      <c r="AN75" s="75"/>
      <c r="AO75" s="75"/>
      <c r="AP75" s="75"/>
      <c r="AQ75" s="75"/>
      <c r="AR75" s="22">
        <f t="shared" si="41"/>
        <v>0</v>
      </c>
      <c r="AS75" s="26"/>
      <c r="AT75" s="26"/>
      <c r="AU75" s="26"/>
    </row>
    <row r="76" spans="1:47" customFormat="1">
      <c r="A76" s="16"/>
      <c r="B76" s="16"/>
      <c r="C76" s="16"/>
      <c r="D76" s="16"/>
      <c r="E76" s="28" t="s">
        <v>39</v>
      </c>
      <c r="F76" t="s">
        <v>44</v>
      </c>
      <c r="G76" s="74" t="s">
        <v>77</v>
      </c>
      <c r="H76" s="31" t="s">
        <v>22</v>
      </c>
      <c r="I76" s="32">
        <f t="shared" si="42"/>
        <v>1</v>
      </c>
      <c r="J76" s="31"/>
      <c r="K76" s="75"/>
      <c r="L76" s="75"/>
      <c r="M76" s="75"/>
      <c r="N76" s="75"/>
      <c r="O76" s="75"/>
      <c r="P76" s="22">
        <f t="shared" si="37"/>
        <v>0</v>
      </c>
      <c r="Q76" s="26"/>
      <c r="R76" s="111"/>
      <c r="S76" s="111"/>
      <c r="T76" s="111"/>
      <c r="U76" s="111"/>
      <c r="V76" s="111"/>
      <c r="W76" s="22">
        <f t="shared" si="38"/>
        <v>0</v>
      </c>
      <c r="X76" s="26"/>
      <c r="Y76" s="75"/>
      <c r="Z76" s="75"/>
      <c r="AA76" s="75"/>
      <c r="AB76" s="75"/>
      <c r="AC76" s="75"/>
      <c r="AD76" s="22">
        <f t="shared" si="39"/>
        <v>0</v>
      </c>
      <c r="AE76" s="26"/>
      <c r="AF76" s="75"/>
      <c r="AG76" s="75"/>
      <c r="AH76" s="75"/>
      <c r="AI76" s="75"/>
      <c r="AJ76" s="75"/>
      <c r="AK76" s="22">
        <f t="shared" si="40"/>
        <v>0</v>
      </c>
      <c r="AL76" s="26"/>
      <c r="AM76" s="75"/>
      <c r="AN76" s="75"/>
      <c r="AO76" s="75"/>
      <c r="AP76" s="75"/>
      <c r="AQ76" s="75"/>
      <c r="AR76" s="22">
        <f t="shared" si="41"/>
        <v>0</v>
      </c>
      <c r="AS76" s="26"/>
      <c r="AT76" s="26"/>
      <c r="AU76" s="26"/>
    </row>
    <row r="77" spans="1:47" customFormat="1">
      <c r="A77" s="16"/>
      <c r="B77" s="16"/>
      <c r="C77" s="16"/>
      <c r="D77" s="16"/>
      <c r="E77" s="28" t="s">
        <v>40</v>
      </c>
      <c r="F77" t="s">
        <v>44</v>
      </c>
      <c r="G77" s="74" t="s">
        <v>77</v>
      </c>
      <c r="H77" s="29" t="s">
        <v>22</v>
      </c>
      <c r="I77" s="32">
        <f t="shared" si="42"/>
        <v>1.2</v>
      </c>
      <c r="J77" s="29"/>
      <c r="K77" s="75"/>
      <c r="L77" s="75"/>
      <c r="M77" s="75"/>
      <c r="N77" s="75"/>
      <c r="O77" s="75"/>
      <c r="P77" s="22">
        <f t="shared" si="37"/>
        <v>0</v>
      </c>
      <c r="Q77" s="26"/>
      <c r="R77" s="111"/>
      <c r="S77" s="111"/>
      <c r="T77" s="111"/>
      <c r="U77" s="111"/>
      <c r="V77" s="111"/>
      <c r="W77" s="22">
        <f t="shared" si="38"/>
        <v>0</v>
      </c>
      <c r="X77" s="26"/>
      <c r="Y77" s="75"/>
      <c r="Z77" s="75"/>
      <c r="AA77" s="75"/>
      <c r="AB77" s="75"/>
      <c r="AC77" s="75"/>
      <c r="AD77" s="22">
        <f t="shared" si="39"/>
        <v>0</v>
      </c>
      <c r="AE77" s="26"/>
      <c r="AF77" s="75"/>
      <c r="AG77" s="75"/>
      <c r="AH77" s="75"/>
      <c r="AI77" s="75"/>
      <c r="AJ77" s="75"/>
      <c r="AK77" s="22">
        <f t="shared" si="40"/>
        <v>0</v>
      </c>
      <c r="AL77" s="26"/>
      <c r="AM77" s="75"/>
      <c r="AN77" s="75"/>
      <c r="AO77" s="75"/>
      <c r="AP77" s="75"/>
      <c r="AQ77" s="75"/>
      <c r="AR77" s="22">
        <f t="shared" si="41"/>
        <v>0</v>
      </c>
      <c r="AS77" s="26"/>
      <c r="AT77" s="26"/>
      <c r="AU77" s="26"/>
    </row>
    <row r="78" spans="1:47" customFormat="1">
      <c r="A78" s="16"/>
      <c r="B78" s="16"/>
      <c r="C78" s="16"/>
      <c r="D78" s="16"/>
      <c r="E78" s="17" t="s">
        <v>177</v>
      </c>
      <c r="F78" t="s">
        <v>44</v>
      </c>
      <c r="G78" s="74" t="s">
        <v>77</v>
      </c>
      <c r="H78" s="31" t="s">
        <v>22</v>
      </c>
      <c r="I78" s="31"/>
      <c r="J78" s="31"/>
      <c r="K78" s="35">
        <f>SUM(K71:K77)</f>
        <v>0</v>
      </c>
      <c r="L78" s="36">
        <f>SUM(L71:L77)</f>
        <v>0</v>
      </c>
      <c r="M78" s="36">
        <f>SUM(M71:M77)</f>
        <v>0</v>
      </c>
      <c r="N78" s="36">
        <f>SUM(N71:N77)</f>
        <v>0</v>
      </c>
      <c r="O78" s="36">
        <f>SUM(O71:O77)</f>
        <v>0</v>
      </c>
      <c r="P78" s="22">
        <f t="shared" si="37"/>
        <v>0</v>
      </c>
      <c r="Q78" s="26"/>
      <c r="R78" s="35">
        <f>SUM(R71:R77)</f>
        <v>0</v>
      </c>
      <c r="S78" s="36">
        <f>SUM(S71:S77)</f>
        <v>0</v>
      </c>
      <c r="T78" s="36">
        <f>SUM(T71:T77)</f>
        <v>0</v>
      </c>
      <c r="U78" s="36">
        <f>SUM(U71:U77)</f>
        <v>0</v>
      </c>
      <c r="V78" s="36">
        <f>SUM(V71:V77)</f>
        <v>0</v>
      </c>
      <c r="W78" s="22">
        <f t="shared" si="38"/>
        <v>0</v>
      </c>
      <c r="X78" s="26"/>
      <c r="Y78" s="35">
        <f>SUM(Y71:Y77)</f>
        <v>0</v>
      </c>
      <c r="Z78" s="36">
        <f>SUM(Z71:Z77)</f>
        <v>0</v>
      </c>
      <c r="AA78" s="36">
        <f>SUM(AA71:AA77)</f>
        <v>0</v>
      </c>
      <c r="AB78" s="36">
        <f>SUM(AB71:AB77)</f>
        <v>0</v>
      </c>
      <c r="AC78" s="36">
        <f>SUM(AC71:AC77)</f>
        <v>0</v>
      </c>
      <c r="AD78" s="22">
        <f t="shared" si="39"/>
        <v>0</v>
      </c>
      <c r="AE78" s="26"/>
      <c r="AF78" s="35">
        <f>SUM(AF71:AF77)</f>
        <v>0</v>
      </c>
      <c r="AG78" s="36">
        <f>SUM(AG71:AG77)</f>
        <v>0</v>
      </c>
      <c r="AH78" s="36">
        <f>SUM(AH71:AH77)</f>
        <v>0</v>
      </c>
      <c r="AI78" s="36">
        <f>SUM(AI71:AI77)</f>
        <v>0</v>
      </c>
      <c r="AJ78" s="36">
        <f>SUM(AJ71:AJ77)</f>
        <v>0</v>
      </c>
      <c r="AK78" s="22">
        <f t="shared" si="40"/>
        <v>0</v>
      </c>
      <c r="AL78" s="26"/>
      <c r="AM78" s="35">
        <f>SUM(AM71:AM77)</f>
        <v>0</v>
      </c>
      <c r="AN78" s="36">
        <f>SUM(AN71:AN77)</f>
        <v>0</v>
      </c>
      <c r="AO78" s="36">
        <f>SUM(AO71:AO77)</f>
        <v>0</v>
      </c>
      <c r="AP78" s="36">
        <f>SUM(AP71:AP77)</f>
        <v>0</v>
      </c>
      <c r="AQ78" s="36">
        <f>SUM(AQ71:AQ77)</f>
        <v>0</v>
      </c>
      <c r="AR78" s="22">
        <f t="shared" si="41"/>
        <v>0</v>
      </c>
      <c r="AS78" s="26"/>
      <c r="AT78" s="26"/>
      <c r="AU78" s="26"/>
    </row>
    <row r="79" spans="1:47" customFormat="1">
      <c r="A79" s="17"/>
      <c r="B79" s="17"/>
      <c r="C79" s="17"/>
      <c r="D79" s="17"/>
      <c r="E79" s="24"/>
      <c r="F79" s="24"/>
      <c r="G79" s="24"/>
      <c r="H79" s="24"/>
      <c r="I79" s="24"/>
      <c r="J79" s="24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117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</row>
    <row r="80" spans="1:47" s="16" customFormat="1" ht="12.6" customHeight="1">
      <c r="A80" s="12"/>
      <c r="B80" s="13" t="s">
        <v>45</v>
      </c>
      <c r="C80" s="14"/>
      <c r="D80" s="15"/>
      <c r="E80" s="15"/>
      <c r="F80" s="15"/>
      <c r="G80" s="15"/>
      <c r="H80" s="15"/>
      <c r="I80" s="14"/>
      <c r="J80" s="14"/>
      <c r="K80" s="15"/>
      <c r="L80" s="15"/>
      <c r="M80" s="15"/>
      <c r="N80" s="15"/>
      <c r="O80" s="15"/>
      <c r="P80" s="15"/>
      <c r="Q80" s="14"/>
      <c r="R80" s="15"/>
      <c r="S80" s="15"/>
      <c r="T80" s="15"/>
      <c r="U80" s="15"/>
      <c r="V80" s="15"/>
      <c r="W80" s="15"/>
      <c r="X80" s="14"/>
      <c r="Y80" s="15"/>
      <c r="Z80" s="15"/>
      <c r="AA80" s="15"/>
      <c r="AB80" s="15"/>
      <c r="AC80" s="15"/>
      <c r="AD80" s="15"/>
      <c r="AE80" s="14"/>
      <c r="AF80" s="15"/>
      <c r="AG80" s="15"/>
      <c r="AH80" s="15"/>
      <c r="AI80" s="15"/>
      <c r="AJ80" s="15"/>
      <c r="AK80" s="15"/>
      <c r="AL80" s="14"/>
      <c r="AM80" s="15"/>
      <c r="AN80" s="15"/>
      <c r="AO80" s="15"/>
      <c r="AP80" s="15"/>
      <c r="AQ80" s="15"/>
      <c r="AR80" s="15"/>
      <c r="AS80" s="14"/>
      <c r="AT80" s="14"/>
      <c r="AU80" s="14"/>
    </row>
    <row r="81" spans="1:47" s="16" customFormat="1" ht="12.6" customHeight="1">
      <c r="A81" s="12"/>
      <c r="B81" s="17"/>
      <c r="C81" s="17"/>
      <c r="I81" s="17"/>
      <c r="J81" s="17"/>
      <c r="Q81" s="17"/>
      <c r="X81" s="17"/>
      <c r="AE81" s="17"/>
      <c r="AL81" s="17"/>
      <c r="AS81" s="17"/>
      <c r="AT81" s="17"/>
      <c r="AU81" s="17"/>
    </row>
    <row r="82" spans="1:47" s="16" customFormat="1" ht="12.6" customHeight="1">
      <c r="A82" s="12"/>
      <c r="B82" s="17"/>
      <c r="C82" s="17" t="s">
        <v>46</v>
      </c>
      <c r="J82" s="17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1:47" s="16" customFormat="1" ht="12.6" customHeight="1">
      <c r="A83" s="12"/>
      <c r="B83" s="17"/>
      <c r="E83" s="16" t="s">
        <v>20</v>
      </c>
      <c r="G83" s="21" t="s">
        <v>77</v>
      </c>
      <c r="H83" s="16" t="s">
        <v>47</v>
      </c>
      <c r="I83" s="215" t="e">
        <f>'VD_SRVD &amp; LVSVD'!I35*1000</f>
        <v>#N/A</v>
      </c>
      <c r="J83" s="17"/>
      <c r="L83" s="20"/>
      <c r="M83" s="20"/>
      <c r="N83" s="20"/>
      <c r="O83" s="20"/>
      <c r="P83" s="99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1:47" s="16" customFormat="1" ht="12.6" customHeight="1">
      <c r="A84" s="12"/>
      <c r="B84" s="17"/>
      <c r="E84" s="16" t="s">
        <v>23</v>
      </c>
      <c r="G84" s="21" t="s">
        <v>77</v>
      </c>
      <c r="H84" s="16" t="s">
        <v>47</v>
      </c>
      <c r="I84" s="215" t="e">
        <f>'VD_SRVD &amp; LVSVD'!I36*1000</f>
        <v>#N/A</v>
      </c>
      <c r="J84" s="17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1:47" s="16" customFormat="1" ht="12.6" customHeight="1">
      <c r="A85" s="12"/>
      <c r="B85" s="17"/>
      <c r="I85" s="216"/>
      <c r="J85" s="17"/>
      <c r="L85" s="17"/>
      <c r="M85" s="17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1:47" s="16" customFormat="1" ht="12.6" customHeight="1">
      <c r="A86" s="12"/>
      <c r="B86" s="17"/>
      <c r="C86" s="17" t="s">
        <v>80</v>
      </c>
      <c r="I86" s="216"/>
      <c r="J86" s="17"/>
      <c r="L86" s="17"/>
      <c r="M86" s="17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1:47" s="16" customFormat="1" ht="12.6" customHeight="1">
      <c r="A87" s="12"/>
      <c r="B87" s="17"/>
      <c r="E87" s="16" t="s">
        <v>24</v>
      </c>
      <c r="G87" s="21" t="s">
        <v>25</v>
      </c>
      <c r="H87" s="16" t="s">
        <v>48</v>
      </c>
      <c r="I87" s="215" t="e">
        <f>'VD_SRVD &amp; LVSVD'!I39*1000</f>
        <v>#N/A</v>
      </c>
      <c r="J87" s="17"/>
      <c r="L87" s="17"/>
      <c r="M87" s="17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1:47" s="16" customFormat="1" ht="12.6" customHeight="1">
      <c r="A88" s="12"/>
      <c r="B88" s="17"/>
      <c r="E88" s="16" t="s">
        <v>27</v>
      </c>
      <c r="G88" s="21" t="s">
        <v>25</v>
      </c>
      <c r="H88" s="16" t="s">
        <v>48</v>
      </c>
      <c r="I88" s="215" t="e">
        <f>'VD_SRVD &amp; LVSVD'!I40*1000</f>
        <v>#N/A</v>
      </c>
      <c r="J88" s="17"/>
      <c r="L88" s="17"/>
      <c r="M88" s="17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1:47" s="16" customFormat="1" ht="12.6" customHeight="1">
      <c r="A89" s="12"/>
      <c r="B89" s="17"/>
      <c r="E89" s="16" t="s">
        <v>24</v>
      </c>
      <c r="G89" s="16" t="s">
        <v>28</v>
      </c>
      <c r="H89" s="16" t="s">
        <v>48</v>
      </c>
      <c r="I89" s="215" t="e">
        <f>'VD_SRVD &amp; LVSVD'!I41*1000</f>
        <v>#N/A</v>
      </c>
      <c r="J89" s="17"/>
      <c r="L89" s="17"/>
      <c r="M89" s="17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1:47" s="16" customFormat="1" ht="12.6" customHeight="1">
      <c r="A90" s="12"/>
      <c r="B90" s="17"/>
      <c r="E90" s="16" t="s">
        <v>27</v>
      </c>
      <c r="G90" s="16" t="s">
        <v>28</v>
      </c>
      <c r="H90" s="16" t="s">
        <v>48</v>
      </c>
      <c r="I90" s="215" t="e">
        <f>'VD_SRVD &amp; LVSVD'!I42*1000</f>
        <v>#N/A</v>
      </c>
      <c r="J90" s="17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1:47" s="16" customFormat="1" ht="12.6" customHeight="1">
      <c r="A91" s="12"/>
      <c r="B91" s="17"/>
      <c r="I91" s="119"/>
      <c r="J91" s="17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1:47" s="16" customFormat="1" ht="12.6" customHeight="1">
      <c r="A92" s="12"/>
      <c r="B92" s="17"/>
      <c r="C92" s="17" t="s">
        <v>49</v>
      </c>
      <c r="I92" s="116"/>
      <c r="J92" s="17"/>
      <c r="K92" s="5" t="s">
        <v>50</v>
      </c>
      <c r="L92" s="5" t="s">
        <v>51</v>
      </c>
      <c r="M92" s="5" t="s">
        <v>52</v>
      </c>
      <c r="N92" s="5" t="s">
        <v>53</v>
      </c>
      <c r="O92" s="5" t="s">
        <v>54</v>
      </c>
      <c r="P92" s="20"/>
      <c r="Q92" s="20"/>
      <c r="R92" s="5" t="s">
        <v>50</v>
      </c>
      <c r="S92" s="5" t="s">
        <v>51</v>
      </c>
      <c r="T92" s="5" t="s">
        <v>52</v>
      </c>
      <c r="U92" s="5" t="s">
        <v>53</v>
      </c>
      <c r="V92" s="5" t="s">
        <v>54</v>
      </c>
      <c r="W92" s="20"/>
      <c r="X92" s="20"/>
      <c r="Y92" s="5" t="s">
        <v>50</v>
      </c>
      <c r="Z92" s="5" t="s">
        <v>51</v>
      </c>
      <c r="AA92" s="5" t="s">
        <v>52</v>
      </c>
      <c r="AB92" s="5" t="s">
        <v>53</v>
      </c>
      <c r="AC92" s="5" t="s">
        <v>54</v>
      </c>
      <c r="AD92" s="20"/>
      <c r="AE92" s="20"/>
      <c r="AF92" s="5" t="s">
        <v>50</v>
      </c>
      <c r="AG92" s="5" t="s">
        <v>51</v>
      </c>
      <c r="AH92" s="5" t="s">
        <v>52</v>
      </c>
      <c r="AI92" s="5" t="s">
        <v>53</v>
      </c>
      <c r="AJ92" s="5" t="s">
        <v>54</v>
      </c>
      <c r="AK92" s="20"/>
      <c r="AL92" s="20"/>
      <c r="AM92" s="5" t="s">
        <v>50</v>
      </c>
      <c r="AN92" s="5" t="s">
        <v>51</v>
      </c>
      <c r="AO92" s="5" t="s">
        <v>52</v>
      </c>
      <c r="AP92" s="5" t="s">
        <v>53</v>
      </c>
      <c r="AQ92" s="5" t="s">
        <v>54</v>
      </c>
      <c r="AR92" s="20"/>
      <c r="AS92" s="20"/>
      <c r="AT92" s="20"/>
      <c r="AU92" s="20"/>
    </row>
    <row r="93" spans="1:47" s="16" customFormat="1" ht="12.6" customHeight="1">
      <c r="A93" s="12"/>
      <c r="B93" s="17"/>
      <c r="E93" s="16" t="s">
        <v>20</v>
      </c>
      <c r="G93" s="21" t="s">
        <v>77</v>
      </c>
      <c r="H93" s="16" t="s">
        <v>47</v>
      </c>
      <c r="I93" s="116"/>
      <c r="J93" s="17"/>
      <c r="K93" s="120" t="e">
        <f>$I$83*(1-(1/(1+$I$14)^K$22))</f>
        <v>#N/A</v>
      </c>
      <c r="L93" s="120" t="e">
        <f t="shared" ref="L93:O93" si="43">$I$83*(1-(1/(1+$I$14)^L$22))</f>
        <v>#N/A</v>
      </c>
      <c r="M93" s="120" t="e">
        <f t="shared" si="43"/>
        <v>#N/A</v>
      </c>
      <c r="N93" s="120" t="e">
        <f t="shared" si="43"/>
        <v>#N/A</v>
      </c>
      <c r="O93" s="120" t="e">
        <f t="shared" si="43"/>
        <v>#N/A</v>
      </c>
      <c r="P93" s="20"/>
      <c r="Q93" s="20"/>
      <c r="R93" s="120" t="e">
        <f>$I$83*(1-(1/(1+$I$15)^R$22))</f>
        <v>#N/A</v>
      </c>
      <c r="S93" s="120" t="e">
        <f t="shared" ref="S93:V93" si="44">$I$83*(1-(1/(1+$I$15)^S$22))</f>
        <v>#N/A</v>
      </c>
      <c r="T93" s="120" t="e">
        <f t="shared" si="44"/>
        <v>#N/A</v>
      </c>
      <c r="U93" s="120" t="e">
        <f t="shared" si="44"/>
        <v>#N/A</v>
      </c>
      <c r="V93" s="120" t="e">
        <f t="shared" si="44"/>
        <v>#N/A</v>
      </c>
      <c r="W93" s="20"/>
      <c r="X93" s="20"/>
      <c r="Y93" s="120" t="e">
        <f>$I$83*(1-(1/(1+$I$16)^Y$22))</f>
        <v>#N/A</v>
      </c>
      <c r="Z93" s="120" t="e">
        <f t="shared" ref="Z93:AC93" si="45">$I$83*(1-(1/(1+$I$16)^Z$22))</f>
        <v>#N/A</v>
      </c>
      <c r="AA93" s="120" t="e">
        <f t="shared" si="45"/>
        <v>#N/A</v>
      </c>
      <c r="AB93" s="120" t="e">
        <f t="shared" si="45"/>
        <v>#N/A</v>
      </c>
      <c r="AC93" s="120" t="e">
        <f t="shared" si="45"/>
        <v>#N/A</v>
      </c>
      <c r="AD93" s="20"/>
      <c r="AE93" s="20"/>
      <c r="AF93" s="120" t="e">
        <f>$I$83*(1-(1/(1+$I$17)^AF$22))</f>
        <v>#N/A</v>
      </c>
      <c r="AG93" s="120" t="e">
        <f t="shared" ref="AG93:AJ93" si="46">$I$83*(1-(1/(1+$I$17)^AG$22))</f>
        <v>#N/A</v>
      </c>
      <c r="AH93" s="120" t="e">
        <f t="shared" si="46"/>
        <v>#N/A</v>
      </c>
      <c r="AI93" s="120" t="e">
        <f t="shared" si="46"/>
        <v>#N/A</v>
      </c>
      <c r="AJ93" s="120" t="e">
        <f t="shared" si="46"/>
        <v>#N/A</v>
      </c>
      <c r="AK93" s="20"/>
      <c r="AL93" s="20"/>
      <c r="AM93" s="120" t="e">
        <f>$I$83*(1-(1/(1+$I$18)^AM$22))</f>
        <v>#N/A</v>
      </c>
      <c r="AN93" s="120" t="e">
        <f t="shared" ref="AN93:AQ93" si="47">$I$83*(1-(1/(1+$I$18)^AN$22))</f>
        <v>#N/A</v>
      </c>
      <c r="AO93" s="120" t="e">
        <f t="shared" si="47"/>
        <v>#N/A</v>
      </c>
      <c r="AP93" s="120" t="e">
        <f t="shared" si="47"/>
        <v>#N/A</v>
      </c>
      <c r="AQ93" s="120" t="e">
        <f t="shared" si="47"/>
        <v>#N/A</v>
      </c>
      <c r="AR93" s="20"/>
      <c r="AS93" s="20"/>
      <c r="AT93" s="20"/>
      <c r="AU93" s="20"/>
    </row>
    <row r="94" spans="1:47" s="16" customFormat="1" ht="12.6" customHeight="1">
      <c r="A94" s="12"/>
      <c r="B94" s="17"/>
      <c r="E94" s="16" t="s">
        <v>23</v>
      </c>
      <c r="G94" s="21" t="s">
        <v>77</v>
      </c>
      <c r="H94" s="16" t="s">
        <v>47</v>
      </c>
      <c r="I94" s="116"/>
      <c r="J94" s="17"/>
      <c r="K94" s="120" t="e">
        <f>$I$84*(1-(1/(1+$I$14)^K$22))</f>
        <v>#N/A</v>
      </c>
      <c r="L94" s="120" t="e">
        <f>$I$84*(1-(1/(1+$I$14)^L$22))</f>
        <v>#N/A</v>
      </c>
      <c r="M94" s="120" t="e">
        <f>$I$84*(1-(1/(1+$I$14)^M$22))</f>
        <v>#N/A</v>
      </c>
      <c r="N94" s="120" t="e">
        <f>$I$84*(1-(1/(1+$I$14)^N$22))</f>
        <v>#N/A</v>
      </c>
      <c r="O94" s="120" t="e">
        <f>$I$84*(1-(1/(1+$I$14)^O$22))</f>
        <v>#N/A</v>
      </c>
      <c r="P94" s="20"/>
      <c r="Q94" s="20"/>
      <c r="R94" s="120" t="e">
        <f>$I$84*(1-(1/(1+$I$15)^R$22))</f>
        <v>#N/A</v>
      </c>
      <c r="S94" s="120" t="e">
        <f t="shared" ref="S94:V94" si="48">$I$84*(1-(1/(1+$I$15)^S$22))</f>
        <v>#N/A</v>
      </c>
      <c r="T94" s="120" t="e">
        <f t="shared" si="48"/>
        <v>#N/A</v>
      </c>
      <c r="U94" s="120" t="e">
        <f t="shared" si="48"/>
        <v>#N/A</v>
      </c>
      <c r="V94" s="120" t="e">
        <f t="shared" si="48"/>
        <v>#N/A</v>
      </c>
      <c r="W94" s="20"/>
      <c r="X94" s="20"/>
      <c r="Y94" s="120" t="e">
        <f>$I$84*(1-(1/(1+$I$16)^Y$22))</f>
        <v>#N/A</v>
      </c>
      <c r="Z94" s="120" t="e">
        <f t="shared" ref="Z94:AC94" si="49">$I$84*(1-(1/(1+$I$16)^Z$22))</f>
        <v>#N/A</v>
      </c>
      <c r="AA94" s="120" t="e">
        <f t="shared" si="49"/>
        <v>#N/A</v>
      </c>
      <c r="AB94" s="120" t="e">
        <f t="shared" si="49"/>
        <v>#N/A</v>
      </c>
      <c r="AC94" s="120" t="e">
        <f t="shared" si="49"/>
        <v>#N/A</v>
      </c>
      <c r="AD94" s="20"/>
      <c r="AE94" s="20"/>
      <c r="AF94" s="120" t="e">
        <f>$I$84*(1-(1/(1+$I$17)^AF$22))</f>
        <v>#N/A</v>
      </c>
      <c r="AG94" s="120" t="e">
        <f t="shared" ref="AG94:AJ94" si="50">$I$84*(1-(1/(1+$I$17)^AG$22))</f>
        <v>#N/A</v>
      </c>
      <c r="AH94" s="120" t="e">
        <f t="shared" si="50"/>
        <v>#N/A</v>
      </c>
      <c r="AI94" s="120" t="e">
        <f t="shared" si="50"/>
        <v>#N/A</v>
      </c>
      <c r="AJ94" s="120" t="e">
        <f t="shared" si="50"/>
        <v>#N/A</v>
      </c>
      <c r="AK94" s="20"/>
      <c r="AL94" s="20"/>
      <c r="AM94" s="120" t="e">
        <f>$I$84*(1-(1/(1+$I$18)^AM$22))</f>
        <v>#N/A</v>
      </c>
      <c r="AN94" s="120" t="e">
        <f t="shared" ref="AN94:AQ94" si="51">$I$84*(1-(1/(1+$I$18)^AN$22))</f>
        <v>#N/A</v>
      </c>
      <c r="AO94" s="120" t="e">
        <f t="shared" si="51"/>
        <v>#N/A</v>
      </c>
      <c r="AP94" s="120" t="e">
        <f t="shared" si="51"/>
        <v>#N/A</v>
      </c>
      <c r="AQ94" s="120" t="e">
        <f t="shared" si="51"/>
        <v>#N/A</v>
      </c>
      <c r="AR94" s="20"/>
      <c r="AS94" s="20"/>
      <c r="AT94" s="20"/>
      <c r="AU94" s="20"/>
    </row>
    <row r="95" spans="1:47" s="16" customFormat="1" ht="12.6" customHeight="1">
      <c r="A95" s="12"/>
      <c r="B95" s="17"/>
      <c r="E95" s="16" t="s">
        <v>24</v>
      </c>
      <c r="G95" s="21" t="s">
        <v>25</v>
      </c>
      <c r="H95" s="16" t="s">
        <v>48</v>
      </c>
      <c r="I95" s="116"/>
      <c r="J95" s="17"/>
      <c r="K95" s="120" t="e">
        <f>$I$87*(1-(1/(1+$I$14)^K$22))</f>
        <v>#N/A</v>
      </c>
      <c r="L95" s="120" t="e">
        <f t="shared" ref="L95:O95" si="52">$I$87*(1-(1/(1+$I$14)^L$22))</f>
        <v>#N/A</v>
      </c>
      <c r="M95" s="120" t="e">
        <f t="shared" si="52"/>
        <v>#N/A</v>
      </c>
      <c r="N95" s="120" t="e">
        <f t="shared" si="52"/>
        <v>#N/A</v>
      </c>
      <c r="O95" s="120" t="e">
        <f t="shared" si="52"/>
        <v>#N/A</v>
      </c>
      <c r="P95" s="20"/>
      <c r="Q95" s="20"/>
      <c r="R95" s="120" t="e">
        <f>$I$87*(1-(1/(1+$I$15)^R$22))</f>
        <v>#N/A</v>
      </c>
      <c r="S95" s="120" t="e">
        <f t="shared" ref="S95:V95" si="53">$I$87*(1-(1/(1+$I$15)^S$22))</f>
        <v>#N/A</v>
      </c>
      <c r="T95" s="120" t="e">
        <f t="shared" si="53"/>
        <v>#N/A</v>
      </c>
      <c r="U95" s="120" t="e">
        <f t="shared" si="53"/>
        <v>#N/A</v>
      </c>
      <c r="V95" s="120" t="e">
        <f t="shared" si="53"/>
        <v>#N/A</v>
      </c>
      <c r="W95" s="20"/>
      <c r="X95" s="20"/>
      <c r="Y95" s="120" t="e">
        <f>$I$87*(1-(1/(1+$I$16)^Y$22))</f>
        <v>#N/A</v>
      </c>
      <c r="Z95" s="120" t="e">
        <f t="shared" ref="Z95:AC95" si="54">$I$87*(1-(1/(1+$I$16)^Z$22))</f>
        <v>#N/A</v>
      </c>
      <c r="AA95" s="120" t="e">
        <f t="shared" si="54"/>
        <v>#N/A</v>
      </c>
      <c r="AB95" s="120" t="e">
        <f t="shared" si="54"/>
        <v>#N/A</v>
      </c>
      <c r="AC95" s="120" t="e">
        <f t="shared" si="54"/>
        <v>#N/A</v>
      </c>
      <c r="AD95" s="20"/>
      <c r="AE95" s="20"/>
      <c r="AF95" s="120" t="e">
        <f>$I$87*(1-(1/(1+$I$17)^AF$22))</f>
        <v>#N/A</v>
      </c>
      <c r="AG95" s="120" t="e">
        <f t="shared" ref="AG95:AJ95" si="55">$I$87*(1-(1/(1+$I$17)^AG$22))</f>
        <v>#N/A</v>
      </c>
      <c r="AH95" s="120" t="e">
        <f t="shared" si="55"/>
        <v>#N/A</v>
      </c>
      <c r="AI95" s="120" t="e">
        <f t="shared" si="55"/>
        <v>#N/A</v>
      </c>
      <c r="AJ95" s="120" t="e">
        <f t="shared" si="55"/>
        <v>#N/A</v>
      </c>
      <c r="AK95" s="20"/>
      <c r="AL95" s="20"/>
      <c r="AM95" s="120" t="e">
        <f>$I$87*(1-(1/(1+$I$18)^AM$22))</f>
        <v>#N/A</v>
      </c>
      <c r="AN95" s="120" t="e">
        <f t="shared" ref="AN95:AQ95" si="56">$I$87*(1-(1/(1+$I$18)^AN$22))</f>
        <v>#N/A</v>
      </c>
      <c r="AO95" s="120" t="e">
        <f t="shared" si="56"/>
        <v>#N/A</v>
      </c>
      <c r="AP95" s="120" t="e">
        <f t="shared" si="56"/>
        <v>#N/A</v>
      </c>
      <c r="AQ95" s="120" t="e">
        <f t="shared" si="56"/>
        <v>#N/A</v>
      </c>
      <c r="AR95" s="20"/>
      <c r="AS95" s="20"/>
      <c r="AT95" s="20"/>
      <c r="AU95" s="20"/>
    </row>
    <row r="96" spans="1:47" s="16" customFormat="1" ht="12.6" customHeight="1">
      <c r="A96" s="12"/>
      <c r="B96" s="17"/>
      <c r="E96" s="16" t="s">
        <v>27</v>
      </c>
      <c r="G96" s="21" t="s">
        <v>25</v>
      </c>
      <c r="H96" s="16" t="s">
        <v>48</v>
      </c>
      <c r="I96" s="116"/>
      <c r="J96" s="17"/>
      <c r="K96" s="120" t="e">
        <f>$I$88*(1-(1/(1+$I$14)^K$22))</f>
        <v>#N/A</v>
      </c>
      <c r="L96" s="120" t="e">
        <f t="shared" ref="L96:O96" si="57">$I$88*(1-(1/(1+$I$14)^L$22))</f>
        <v>#N/A</v>
      </c>
      <c r="M96" s="120" t="e">
        <f t="shared" si="57"/>
        <v>#N/A</v>
      </c>
      <c r="N96" s="120" t="e">
        <f t="shared" si="57"/>
        <v>#N/A</v>
      </c>
      <c r="O96" s="120" t="e">
        <f t="shared" si="57"/>
        <v>#N/A</v>
      </c>
      <c r="P96" s="20"/>
      <c r="Q96" s="20"/>
      <c r="R96" s="120" t="e">
        <f>$I$88*(1-(1/(1+$I$15)^R$22))</f>
        <v>#N/A</v>
      </c>
      <c r="S96" s="120" t="e">
        <f t="shared" ref="S96:V96" si="58">$I$88*(1-(1/(1+$I$15)^S$22))</f>
        <v>#N/A</v>
      </c>
      <c r="T96" s="120" t="e">
        <f t="shared" si="58"/>
        <v>#N/A</v>
      </c>
      <c r="U96" s="120" t="e">
        <f t="shared" si="58"/>
        <v>#N/A</v>
      </c>
      <c r="V96" s="120" t="e">
        <f t="shared" si="58"/>
        <v>#N/A</v>
      </c>
      <c r="W96" s="20"/>
      <c r="X96" s="20"/>
      <c r="Y96" s="120" t="e">
        <f>$I$88*(1-(1/(1+$I$16)^Y$22))</f>
        <v>#N/A</v>
      </c>
      <c r="Z96" s="120" t="e">
        <f t="shared" ref="Z96:AC96" si="59">$I$88*(1-(1/(1+$I$16)^Z$22))</f>
        <v>#N/A</v>
      </c>
      <c r="AA96" s="120" t="e">
        <f t="shared" si="59"/>
        <v>#N/A</v>
      </c>
      <c r="AB96" s="120" t="e">
        <f t="shared" si="59"/>
        <v>#N/A</v>
      </c>
      <c r="AC96" s="120" t="e">
        <f t="shared" si="59"/>
        <v>#N/A</v>
      </c>
      <c r="AD96" s="20"/>
      <c r="AE96" s="20"/>
      <c r="AF96" s="120" t="e">
        <f>$I$88*(1-(1/(1+$I$17)^AF$22))</f>
        <v>#N/A</v>
      </c>
      <c r="AG96" s="120" t="e">
        <f t="shared" ref="AG96:AJ96" si="60">$I$88*(1-(1/(1+$I$17)^AG$22))</f>
        <v>#N/A</v>
      </c>
      <c r="AH96" s="120" t="e">
        <f t="shared" si="60"/>
        <v>#N/A</v>
      </c>
      <c r="AI96" s="120" t="e">
        <f t="shared" si="60"/>
        <v>#N/A</v>
      </c>
      <c r="AJ96" s="120" t="e">
        <f t="shared" si="60"/>
        <v>#N/A</v>
      </c>
      <c r="AK96" s="20"/>
      <c r="AL96" s="20"/>
      <c r="AM96" s="120" t="e">
        <f>$I$88*(1-(1/(1+$I$18)^AM$22))</f>
        <v>#N/A</v>
      </c>
      <c r="AN96" s="120" t="e">
        <f t="shared" ref="AN96:AQ96" si="61">$I$88*(1-(1/(1+$I$18)^AN$22))</f>
        <v>#N/A</v>
      </c>
      <c r="AO96" s="120" t="e">
        <f t="shared" si="61"/>
        <v>#N/A</v>
      </c>
      <c r="AP96" s="120" t="e">
        <f t="shared" si="61"/>
        <v>#N/A</v>
      </c>
      <c r="AQ96" s="120" t="e">
        <f t="shared" si="61"/>
        <v>#N/A</v>
      </c>
      <c r="AR96" s="20"/>
      <c r="AS96" s="20"/>
      <c r="AT96" s="20"/>
      <c r="AU96" s="20"/>
    </row>
    <row r="97" spans="1:47" s="16" customFormat="1" ht="12.6" customHeight="1">
      <c r="A97" s="12"/>
      <c r="B97" s="17"/>
      <c r="E97" s="16" t="s">
        <v>24</v>
      </c>
      <c r="G97" s="16" t="s">
        <v>28</v>
      </c>
      <c r="H97" s="16" t="s">
        <v>48</v>
      </c>
      <c r="I97" s="116"/>
      <c r="J97" s="17"/>
      <c r="K97" s="120" t="e">
        <f>$I$89*(1-(1/(1+$I$14)^K$22))</f>
        <v>#N/A</v>
      </c>
      <c r="L97" s="120" t="e">
        <f t="shared" ref="L97:O97" si="62">$I$89*(1-(1/(1+$I$14)^L$22))</f>
        <v>#N/A</v>
      </c>
      <c r="M97" s="120" t="e">
        <f t="shared" si="62"/>
        <v>#N/A</v>
      </c>
      <c r="N97" s="120" t="e">
        <f t="shared" si="62"/>
        <v>#N/A</v>
      </c>
      <c r="O97" s="120" t="e">
        <f t="shared" si="62"/>
        <v>#N/A</v>
      </c>
      <c r="P97" s="20"/>
      <c r="Q97" s="20"/>
      <c r="R97" s="120" t="e">
        <f>$I$89*(1-(1/(1+$I$15)^R$22))</f>
        <v>#N/A</v>
      </c>
      <c r="S97" s="120" t="e">
        <f t="shared" ref="S97:V97" si="63">$I$89*(1-(1/(1+$I$15)^S$22))</f>
        <v>#N/A</v>
      </c>
      <c r="T97" s="120" t="e">
        <f t="shared" si="63"/>
        <v>#N/A</v>
      </c>
      <c r="U97" s="120" t="e">
        <f t="shared" si="63"/>
        <v>#N/A</v>
      </c>
      <c r="V97" s="120" t="e">
        <f t="shared" si="63"/>
        <v>#N/A</v>
      </c>
      <c r="W97" s="20"/>
      <c r="X97" s="20"/>
      <c r="Y97" s="120" t="e">
        <f>$I$89*(1-(1/(1+$I$16)^Y$22))</f>
        <v>#N/A</v>
      </c>
      <c r="Z97" s="120" t="e">
        <f t="shared" ref="Z97:AC97" si="64">$I$89*(1-(1/(1+$I$16)^Z$22))</f>
        <v>#N/A</v>
      </c>
      <c r="AA97" s="120" t="e">
        <f t="shared" si="64"/>
        <v>#N/A</v>
      </c>
      <c r="AB97" s="120" t="e">
        <f t="shared" si="64"/>
        <v>#N/A</v>
      </c>
      <c r="AC97" s="120" t="e">
        <f t="shared" si="64"/>
        <v>#N/A</v>
      </c>
      <c r="AD97" s="20"/>
      <c r="AE97" s="20"/>
      <c r="AF97" s="120" t="e">
        <f>$I$89*(1-(1/(1+$I$17)^AF$22))</f>
        <v>#N/A</v>
      </c>
      <c r="AG97" s="120" t="e">
        <f t="shared" ref="AG97:AJ97" si="65">$I$89*(1-(1/(1+$I$17)^AG$22))</f>
        <v>#N/A</v>
      </c>
      <c r="AH97" s="120" t="e">
        <f t="shared" si="65"/>
        <v>#N/A</v>
      </c>
      <c r="AI97" s="120" t="e">
        <f t="shared" si="65"/>
        <v>#N/A</v>
      </c>
      <c r="AJ97" s="120" t="e">
        <f t="shared" si="65"/>
        <v>#N/A</v>
      </c>
      <c r="AK97" s="20"/>
      <c r="AL97" s="20"/>
      <c r="AM97" s="120" t="e">
        <f>$I$89*(1-(1/(1+$I$18)^AM$22))</f>
        <v>#N/A</v>
      </c>
      <c r="AN97" s="120" t="e">
        <f t="shared" ref="AN97:AQ97" si="66">$I$89*(1-(1/(1+$I$18)^AN$22))</f>
        <v>#N/A</v>
      </c>
      <c r="AO97" s="120" t="e">
        <f t="shared" si="66"/>
        <v>#N/A</v>
      </c>
      <c r="AP97" s="120" t="e">
        <f t="shared" si="66"/>
        <v>#N/A</v>
      </c>
      <c r="AQ97" s="120" t="e">
        <f t="shared" si="66"/>
        <v>#N/A</v>
      </c>
      <c r="AR97" s="20"/>
      <c r="AS97" s="20"/>
      <c r="AT97" s="20"/>
      <c r="AU97" s="20"/>
    </row>
    <row r="98" spans="1:47" s="16" customFormat="1" ht="12.6" customHeight="1">
      <c r="A98" s="12"/>
      <c r="B98" s="17"/>
      <c r="E98" s="16" t="s">
        <v>27</v>
      </c>
      <c r="G98" s="16" t="s">
        <v>28</v>
      </c>
      <c r="H98" s="16" t="s">
        <v>48</v>
      </c>
      <c r="I98" s="116"/>
      <c r="J98" s="17"/>
      <c r="K98" s="120" t="e">
        <f>$I$90*(1-(1/(1+$I$14)^K$22))</f>
        <v>#N/A</v>
      </c>
      <c r="L98" s="120" t="e">
        <f t="shared" ref="L98:O98" si="67">$I$90*(1-(1/(1+$I$14)^L$22))</f>
        <v>#N/A</v>
      </c>
      <c r="M98" s="120" t="e">
        <f t="shared" si="67"/>
        <v>#N/A</v>
      </c>
      <c r="N98" s="120" t="e">
        <f t="shared" si="67"/>
        <v>#N/A</v>
      </c>
      <c r="O98" s="120" t="e">
        <f t="shared" si="67"/>
        <v>#N/A</v>
      </c>
      <c r="P98" s="20"/>
      <c r="Q98" s="20"/>
      <c r="R98" s="120" t="e">
        <f>$I$90*(1-(1/(1+$I$15)^R$22))</f>
        <v>#N/A</v>
      </c>
      <c r="S98" s="120" t="e">
        <f t="shared" ref="S98:V98" si="68">$I$90*(1-(1/(1+$I$15)^S$22))</f>
        <v>#N/A</v>
      </c>
      <c r="T98" s="120" t="e">
        <f t="shared" si="68"/>
        <v>#N/A</v>
      </c>
      <c r="U98" s="120" t="e">
        <f t="shared" si="68"/>
        <v>#N/A</v>
      </c>
      <c r="V98" s="120" t="e">
        <f t="shared" si="68"/>
        <v>#N/A</v>
      </c>
      <c r="W98" s="20"/>
      <c r="X98" s="20"/>
      <c r="Y98" s="120" t="e">
        <f>$I$90*(1-(1/(1+$I$16)^Y$22))</f>
        <v>#N/A</v>
      </c>
      <c r="Z98" s="120" t="e">
        <f t="shared" ref="Z98:AC98" si="69">$I$90*(1-(1/(1+$I$16)^Z$22))</f>
        <v>#N/A</v>
      </c>
      <c r="AA98" s="120" t="e">
        <f t="shared" si="69"/>
        <v>#N/A</v>
      </c>
      <c r="AB98" s="120" t="e">
        <f t="shared" si="69"/>
        <v>#N/A</v>
      </c>
      <c r="AC98" s="120" t="e">
        <f t="shared" si="69"/>
        <v>#N/A</v>
      </c>
      <c r="AD98" s="20"/>
      <c r="AE98" s="20"/>
      <c r="AF98" s="120" t="e">
        <f>$I$90*(1-(1/(1+$I$17)^AF$22))</f>
        <v>#N/A</v>
      </c>
      <c r="AG98" s="120" t="e">
        <f t="shared" ref="AG98:AJ98" si="70">$I$90*(1-(1/(1+$I$17)^AG$22))</f>
        <v>#N/A</v>
      </c>
      <c r="AH98" s="120" t="e">
        <f t="shared" si="70"/>
        <v>#N/A</v>
      </c>
      <c r="AI98" s="120" t="e">
        <f t="shared" si="70"/>
        <v>#N/A</v>
      </c>
      <c r="AJ98" s="120" t="e">
        <f t="shared" si="70"/>
        <v>#N/A</v>
      </c>
      <c r="AK98" s="20"/>
      <c r="AL98" s="20"/>
      <c r="AM98" s="120" t="e">
        <f>$I$90*(1-(1/(1+$I$18)^AM$22))</f>
        <v>#N/A</v>
      </c>
      <c r="AN98" s="120" t="e">
        <f t="shared" ref="AN98:AQ98" si="71">$I$90*(1-(1/(1+$I$18)^AN$22))</f>
        <v>#N/A</v>
      </c>
      <c r="AO98" s="120" t="e">
        <f t="shared" si="71"/>
        <v>#N/A</v>
      </c>
      <c r="AP98" s="120" t="e">
        <f t="shared" si="71"/>
        <v>#N/A</v>
      </c>
      <c r="AQ98" s="120" t="e">
        <f t="shared" si="71"/>
        <v>#N/A</v>
      </c>
      <c r="AR98" s="20"/>
      <c r="AS98" s="20"/>
      <c r="AT98" s="20"/>
      <c r="AU98" s="20"/>
    </row>
    <row r="99" spans="1:47" s="16" customFormat="1" ht="12.6" customHeight="1">
      <c r="A99" s="12"/>
      <c r="B99" s="17"/>
      <c r="C99" s="17"/>
      <c r="I99" s="17"/>
      <c r="J99" s="17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1:47" s="16" customFormat="1" ht="12.6" customHeight="1">
      <c r="A100" s="12"/>
      <c r="B100" s="13" t="s">
        <v>55</v>
      </c>
      <c r="C100" s="14"/>
      <c r="D100" s="15"/>
      <c r="E100" s="15"/>
      <c r="F100" s="15"/>
      <c r="G100" s="15"/>
      <c r="H100" s="15"/>
      <c r="I100" s="14"/>
      <c r="J100" s="14"/>
      <c r="K100" s="15"/>
      <c r="L100" s="15"/>
      <c r="M100" s="15"/>
      <c r="N100" s="15"/>
      <c r="O100" s="15"/>
      <c r="P100" s="15"/>
      <c r="Q100" s="14"/>
      <c r="R100" s="15"/>
      <c r="S100" s="15"/>
      <c r="T100" s="15"/>
      <c r="U100" s="15"/>
      <c r="V100" s="15"/>
      <c r="W100" s="15"/>
      <c r="X100" s="14"/>
      <c r="Y100" s="15"/>
      <c r="Z100" s="15"/>
      <c r="AA100" s="15"/>
      <c r="AB100" s="15"/>
      <c r="AC100" s="15"/>
      <c r="AD100" s="15"/>
      <c r="AE100" s="14"/>
      <c r="AF100" s="15"/>
      <c r="AG100" s="15"/>
      <c r="AH100" s="15"/>
      <c r="AI100" s="15"/>
      <c r="AJ100" s="15"/>
      <c r="AK100" s="15"/>
      <c r="AL100" s="14"/>
      <c r="AM100" s="15"/>
      <c r="AN100" s="15"/>
      <c r="AO100" s="15"/>
      <c r="AP100" s="15"/>
      <c r="AQ100" s="15"/>
      <c r="AR100" s="15"/>
      <c r="AS100" s="14"/>
      <c r="AT100" s="14"/>
      <c r="AU100" s="14"/>
    </row>
    <row r="101" spans="1:47" s="16" customFormat="1" ht="12.6" customHeight="1">
      <c r="A101" s="12"/>
      <c r="B101" s="17"/>
      <c r="C101" s="17"/>
      <c r="I101" s="17"/>
      <c r="J101" s="17"/>
      <c r="Q101" s="17"/>
      <c r="X101" s="17"/>
      <c r="AE101" s="17"/>
      <c r="AL101" s="17"/>
      <c r="AS101" s="17"/>
      <c r="AT101" s="17"/>
      <c r="AU101" s="17"/>
    </row>
    <row r="102" spans="1:47" s="16" customFormat="1" ht="12.6" customHeight="1">
      <c r="A102" s="12"/>
      <c r="B102" s="17"/>
      <c r="C102" s="17" t="s">
        <v>181</v>
      </c>
      <c r="J102" s="17"/>
      <c r="K102" s="20"/>
      <c r="L102" s="20"/>
      <c r="M102" s="20"/>
      <c r="N102" s="20"/>
      <c r="O102" s="20"/>
      <c r="Q102" s="17"/>
      <c r="R102" s="20"/>
      <c r="S102" s="20"/>
      <c r="T102" s="20"/>
      <c r="U102" s="20"/>
      <c r="V102" s="20"/>
      <c r="X102" s="17"/>
      <c r="Y102" s="20"/>
      <c r="Z102" s="20"/>
      <c r="AA102" s="20"/>
      <c r="AB102" s="20"/>
      <c r="AC102" s="20"/>
      <c r="AE102" s="17"/>
      <c r="AF102" s="20"/>
      <c r="AG102" s="20"/>
      <c r="AH102" s="20"/>
      <c r="AI102" s="20"/>
      <c r="AJ102" s="20"/>
      <c r="AL102" s="17"/>
      <c r="AM102" s="20"/>
      <c r="AN102" s="20"/>
      <c r="AO102" s="20"/>
      <c r="AP102" s="20"/>
      <c r="AQ102" s="20"/>
      <c r="AS102" s="17"/>
      <c r="AT102" s="17"/>
      <c r="AU102" s="17"/>
    </row>
    <row r="103" spans="1:47" s="16" customFormat="1" ht="12.6" customHeight="1">
      <c r="A103" s="12"/>
      <c r="B103" s="17"/>
      <c r="E103" s="16" t="s">
        <v>20</v>
      </c>
      <c r="G103" s="16" t="s">
        <v>77</v>
      </c>
      <c r="H103" s="16" t="s">
        <v>56</v>
      </c>
      <c r="J103" s="17"/>
      <c r="K103" s="103" t="e">
        <f>K93*K27</f>
        <v>#N/A</v>
      </c>
      <c r="L103" s="103" t="e">
        <f t="shared" ref="L103:O103" si="72">L93*L27</f>
        <v>#N/A</v>
      </c>
      <c r="M103" s="103" t="e">
        <f t="shared" si="72"/>
        <v>#N/A</v>
      </c>
      <c r="N103" s="103" t="e">
        <f t="shared" si="72"/>
        <v>#N/A</v>
      </c>
      <c r="O103" s="103" t="e">
        <f t="shared" si="72"/>
        <v>#N/A</v>
      </c>
      <c r="P103" s="22" t="e">
        <f t="shared" ref="P103:P104" si="73">SUM(K103:O103)</f>
        <v>#N/A</v>
      </c>
      <c r="Q103" s="17"/>
      <c r="R103" s="103" t="e">
        <f>R93*R27</f>
        <v>#N/A</v>
      </c>
      <c r="S103" s="103" t="e">
        <f t="shared" ref="S103:V104" si="74">S93*S27</f>
        <v>#N/A</v>
      </c>
      <c r="T103" s="103" t="e">
        <f t="shared" si="74"/>
        <v>#N/A</v>
      </c>
      <c r="U103" s="103" t="e">
        <f t="shared" si="74"/>
        <v>#N/A</v>
      </c>
      <c r="V103" s="103" t="e">
        <f t="shared" si="74"/>
        <v>#N/A</v>
      </c>
      <c r="W103" s="22" t="e">
        <f t="shared" ref="W103:W104" si="75">SUM(R103:V103)</f>
        <v>#N/A</v>
      </c>
      <c r="X103" s="17"/>
      <c r="Y103" s="103" t="e">
        <f>Y93*Y27</f>
        <v>#N/A</v>
      </c>
      <c r="Z103" s="103" t="e">
        <f t="shared" ref="Z103:AC103" si="76">Z93*Z27</f>
        <v>#N/A</v>
      </c>
      <c r="AA103" s="103" t="e">
        <f t="shared" si="76"/>
        <v>#N/A</v>
      </c>
      <c r="AB103" s="103" t="e">
        <f t="shared" si="76"/>
        <v>#N/A</v>
      </c>
      <c r="AC103" s="103" t="e">
        <f t="shared" si="76"/>
        <v>#N/A</v>
      </c>
      <c r="AD103" s="22" t="e">
        <f t="shared" ref="AD103:AD104" si="77">SUM(Y103:AC103)</f>
        <v>#N/A</v>
      </c>
      <c r="AE103" s="17"/>
      <c r="AF103" s="103" t="e">
        <f>AF93*AF27</f>
        <v>#N/A</v>
      </c>
      <c r="AG103" s="103" t="e">
        <f t="shared" ref="AG103:AJ103" si="78">AG93*AG27</f>
        <v>#N/A</v>
      </c>
      <c r="AH103" s="103" t="e">
        <f t="shared" si="78"/>
        <v>#N/A</v>
      </c>
      <c r="AI103" s="103" t="e">
        <f t="shared" si="78"/>
        <v>#N/A</v>
      </c>
      <c r="AJ103" s="103" t="e">
        <f t="shared" si="78"/>
        <v>#N/A</v>
      </c>
      <c r="AK103" s="22" t="e">
        <f t="shared" ref="AK103:AK104" si="79">SUM(AF103:AJ103)</f>
        <v>#N/A</v>
      </c>
      <c r="AL103" s="17"/>
      <c r="AM103" s="103" t="e">
        <f>AM93*AM27</f>
        <v>#N/A</v>
      </c>
      <c r="AN103" s="103" t="e">
        <f t="shared" ref="AN103:AQ103" si="80">AN93*AN27</f>
        <v>#N/A</v>
      </c>
      <c r="AO103" s="103" t="e">
        <f t="shared" si="80"/>
        <v>#N/A</v>
      </c>
      <c r="AP103" s="103" t="e">
        <f t="shared" si="80"/>
        <v>#N/A</v>
      </c>
      <c r="AQ103" s="103" t="e">
        <f t="shared" si="80"/>
        <v>#N/A</v>
      </c>
      <c r="AR103" s="22" t="e">
        <f t="shared" ref="AR103:AR104" si="81">SUM(AM103:AQ103)</f>
        <v>#N/A</v>
      </c>
      <c r="AS103" s="17"/>
      <c r="AT103" s="17"/>
      <c r="AU103" s="17"/>
    </row>
    <row r="104" spans="1:47" s="16" customFormat="1" ht="12.6" customHeight="1">
      <c r="A104" s="12"/>
      <c r="B104" s="17"/>
      <c r="E104" s="16" t="s">
        <v>23</v>
      </c>
      <c r="G104" s="16" t="s">
        <v>77</v>
      </c>
      <c r="H104" s="16" t="s">
        <v>56</v>
      </c>
      <c r="J104" s="17"/>
      <c r="K104" s="103" t="e">
        <f>K94*K28</f>
        <v>#N/A</v>
      </c>
      <c r="L104" s="103" t="e">
        <f t="shared" ref="L104:O104" si="82">L94*L28</f>
        <v>#N/A</v>
      </c>
      <c r="M104" s="103" t="e">
        <f t="shared" si="82"/>
        <v>#N/A</v>
      </c>
      <c r="N104" s="103" t="e">
        <f t="shared" si="82"/>
        <v>#N/A</v>
      </c>
      <c r="O104" s="103" t="e">
        <f t="shared" si="82"/>
        <v>#N/A</v>
      </c>
      <c r="P104" s="22" t="e">
        <f t="shared" si="73"/>
        <v>#N/A</v>
      </c>
      <c r="Q104" s="17"/>
      <c r="R104" s="103" t="e">
        <f>R94*R28</f>
        <v>#N/A</v>
      </c>
      <c r="S104" s="103" t="e">
        <f t="shared" si="74"/>
        <v>#N/A</v>
      </c>
      <c r="T104" s="103" t="e">
        <f t="shared" si="74"/>
        <v>#N/A</v>
      </c>
      <c r="U104" s="103" t="e">
        <f t="shared" si="74"/>
        <v>#N/A</v>
      </c>
      <c r="V104" s="103" t="e">
        <f t="shared" si="74"/>
        <v>#N/A</v>
      </c>
      <c r="W104" s="22" t="e">
        <f t="shared" si="75"/>
        <v>#N/A</v>
      </c>
      <c r="X104" s="17"/>
      <c r="Y104" s="103" t="e">
        <f>Y94*Y28</f>
        <v>#N/A</v>
      </c>
      <c r="Z104" s="103" t="e">
        <f t="shared" ref="Z104:AC104" si="83">Z94*Z28</f>
        <v>#N/A</v>
      </c>
      <c r="AA104" s="103" t="e">
        <f t="shared" si="83"/>
        <v>#N/A</v>
      </c>
      <c r="AB104" s="103" t="e">
        <f t="shared" si="83"/>
        <v>#N/A</v>
      </c>
      <c r="AC104" s="103" t="e">
        <f t="shared" si="83"/>
        <v>#N/A</v>
      </c>
      <c r="AD104" s="22" t="e">
        <f t="shared" si="77"/>
        <v>#N/A</v>
      </c>
      <c r="AE104" s="17"/>
      <c r="AF104" s="103" t="e">
        <f>AF94*AF28</f>
        <v>#N/A</v>
      </c>
      <c r="AG104" s="103" t="e">
        <f t="shared" ref="AG104:AJ104" si="84">AG94*AG28</f>
        <v>#N/A</v>
      </c>
      <c r="AH104" s="103" t="e">
        <f t="shared" si="84"/>
        <v>#N/A</v>
      </c>
      <c r="AI104" s="103" t="e">
        <f t="shared" si="84"/>
        <v>#N/A</v>
      </c>
      <c r="AJ104" s="103" t="e">
        <f t="shared" si="84"/>
        <v>#N/A</v>
      </c>
      <c r="AK104" s="22" t="e">
        <f t="shared" si="79"/>
        <v>#N/A</v>
      </c>
      <c r="AL104" s="17"/>
      <c r="AM104" s="103" t="e">
        <f>AM94*AM28</f>
        <v>#N/A</v>
      </c>
      <c r="AN104" s="103" t="e">
        <f t="shared" ref="AN104:AQ104" si="85">AN94*AN28</f>
        <v>#N/A</v>
      </c>
      <c r="AO104" s="103" t="e">
        <f t="shared" si="85"/>
        <v>#N/A</v>
      </c>
      <c r="AP104" s="103" t="e">
        <f t="shared" si="85"/>
        <v>#N/A</v>
      </c>
      <c r="AQ104" s="103" t="e">
        <f t="shared" si="85"/>
        <v>#N/A</v>
      </c>
      <c r="AR104" s="22" t="e">
        <f t="shared" si="81"/>
        <v>#N/A</v>
      </c>
      <c r="AS104" s="17"/>
      <c r="AT104" s="17"/>
      <c r="AU104" s="17"/>
    </row>
    <row r="105" spans="1:47" s="16" customFormat="1" ht="12.6" customHeight="1">
      <c r="A105" s="12"/>
      <c r="B105" s="17"/>
      <c r="J105" s="17"/>
      <c r="K105" s="20"/>
      <c r="L105" s="20"/>
      <c r="M105" s="20"/>
      <c r="N105" s="20"/>
      <c r="O105" s="20"/>
      <c r="Q105" s="17"/>
      <c r="R105" s="20"/>
      <c r="S105" s="20"/>
      <c r="T105" s="20"/>
      <c r="U105" s="20"/>
      <c r="V105" s="20"/>
      <c r="X105" s="17"/>
      <c r="Y105" s="20"/>
      <c r="Z105" s="20"/>
      <c r="AA105" s="20"/>
      <c r="AB105" s="20"/>
      <c r="AC105" s="20"/>
      <c r="AE105" s="17"/>
      <c r="AF105" s="20"/>
      <c r="AG105" s="20"/>
      <c r="AH105" s="20"/>
      <c r="AI105" s="20"/>
      <c r="AJ105" s="20"/>
      <c r="AL105" s="17"/>
      <c r="AM105" s="20"/>
      <c r="AN105" s="20"/>
      <c r="AO105" s="20"/>
      <c r="AP105" s="20"/>
      <c r="AQ105" s="20"/>
      <c r="AS105" s="17"/>
      <c r="AT105" s="17"/>
      <c r="AU105" s="17"/>
    </row>
    <row r="106" spans="1:47" s="16" customFormat="1" ht="12.6" customHeight="1">
      <c r="A106" s="12"/>
      <c r="B106" s="17"/>
      <c r="C106" s="17" t="s">
        <v>182</v>
      </c>
      <c r="J106" s="17"/>
      <c r="K106" s="20"/>
      <c r="L106" s="20"/>
      <c r="M106" s="20"/>
      <c r="N106" s="20"/>
      <c r="O106" s="20"/>
      <c r="Q106" s="17"/>
      <c r="R106" s="20"/>
      <c r="S106" s="20"/>
      <c r="T106" s="20"/>
      <c r="U106" s="20"/>
      <c r="V106" s="20"/>
      <c r="X106" s="17"/>
      <c r="Y106" s="20"/>
      <c r="Z106" s="20"/>
      <c r="AA106" s="20"/>
      <c r="AB106" s="20"/>
      <c r="AC106" s="20"/>
      <c r="AE106" s="17"/>
      <c r="AF106" s="20"/>
      <c r="AG106" s="20"/>
      <c r="AH106" s="20"/>
      <c r="AI106" s="20"/>
      <c r="AJ106" s="20"/>
      <c r="AL106" s="17"/>
      <c r="AM106" s="20"/>
      <c r="AN106" s="20"/>
      <c r="AO106" s="20"/>
      <c r="AP106" s="20"/>
      <c r="AQ106" s="20"/>
      <c r="AS106" s="17"/>
      <c r="AT106" s="17"/>
      <c r="AU106" s="17"/>
    </row>
    <row r="107" spans="1:47" s="16" customFormat="1" ht="12.6" customHeight="1">
      <c r="A107" s="12"/>
      <c r="B107" s="17"/>
      <c r="E107" s="16" t="s">
        <v>24</v>
      </c>
      <c r="G107" s="21" t="s">
        <v>25</v>
      </c>
      <c r="H107" s="16" t="s">
        <v>56</v>
      </c>
      <c r="J107" s="17"/>
      <c r="K107" s="103" t="e">
        <f>K95*K31</f>
        <v>#N/A</v>
      </c>
      <c r="L107" s="103" t="e">
        <f t="shared" ref="L107:O107" si="86">L95*L31</f>
        <v>#N/A</v>
      </c>
      <c r="M107" s="103" t="e">
        <f t="shared" si="86"/>
        <v>#N/A</v>
      </c>
      <c r="N107" s="103" t="e">
        <f t="shared" si="86"/>
        <v>#N/A</v>
      </c>
      <c r="O107" s="103" t="e">
        <f t="shared" si="86"/>
        <v>#N/A</v>
      </c>
      <c r="P107" s="22" t="e">
        <f t="shared" ref="P107:P110" si="87">SUM(K107:O107)</f>
        <v>#N/A</v>
      </c>
      <c r="Q107" s="17"/>
      <c r="R107" s="103" t="e">
        <f>R95*R31</f>
        <v>#N/A</v>
      </c>
      <c r="S107" s="103" t="e">
        <f t="shared" ref="S107:V107" si="88">S95*S31</f>
        <v>#N/A</v>
      </c>
      <c r="T107" s="103" t="e">
        <f t="shared" si="88"/>
        <v>#N/A</v>
      </c>
      <c r="U107" s="103" t="e">
        <f t="shared" si="88"/>
        <v>#N/A</v>
      </c>
      <c r="V107" s="103" t="e">
        <f t="shared" si="88"/>
        <v>#N/A</v>
      </c>
      <c r="W107" s="22" t="e">
        <f t="shared" ref="W107:W110" si="89">SUM(R107:V107)</f>
        <v>#N/A</v>
      </c>
      <c r="X107" s="17"/>
      <c r="Y107" s="103" t="e">
        <f>Y95*Y31</f>
        <v>#N/A</v>
      </c>
      <c r="Z107" s="103" t="e">
        <f t="shared" ref="Z107:AC107" si="90">Z95*Z31</f>
        <v>#N/A</v>
      </c>
      <c r="AA107" s="103" t="e">
        <f t="shared" si="90"/>
        <v>#N/A</v>
      </c>
      <c r="AB107" s="103" t="e">
        <f t="shared" si="90"/>
        <v>#N/A</v>
      </c>
      <c r="AC107" s="103" t="e">
        <f t="shared" si="90"/>
        <v>#N/A</v>
      </c>
      <c r="AD107" s="22" t="e">
        <f t="shared" ref="AD107:AD110" si="91">SUM(Y107:AC107)</f>
        <v>#N/A</v>
      </c>
      <c r="AE107" s="17"/>
      <c r="AF107" s="103" t="e">
        <f>AF95*AF31</f>
        <v>#N/A</v>
      </c>
      <c r="AG107" s="103" t="e">
        <f t="shared" ref="AG107:AJ107" si="92">AG95*AG31</f>
        <v>#N/A</v>
      </c>
      <c r="AH107" s="103" t="e">
        <f t="shared" si="92"/>
        <v>#N/A</v>
      </c>
      <c r="AI107" s="103" t="e">
        <f t="shared" si="92"/>
        <v>#N/A</v>
      </c>
      <c r="AJ107" s="103" t="e">
        <f t="shared" si="92"/>
        <v>#N/A</v>
      </c>
      <c r="AK107" s="22" t="e">
        <f t="shared" ref="AK107:AK110" si="93">SUM(AF107:AJ107)</f>
        <v>#N/A</v>
      </c>
      <c r="AL107" s="17"/>
      <c r="AM107" s="103" t="e">
        <f>AM95*AM31</f>
        <v>#N/A</v>
      </c>
      <c r="AN107" s="103" t="e">
        <f t="shared" ref="AN107:AQ107" si="94">AN95*AN31</f>
        <v>#N/A</v>
      </c>
      <c r="AO107" s="103" t="e">
        <f t="shared" si="94"/>
        <v>#N/A</v>
      </c>
      <c r="AP107" s="103" t="e">
        <f t="shared" si="94"/>
        <v>#N/A</v>
      </c>
      <c r="AQ107" s="103" t="e">
        <f t="shared" si="94"/>
        <v>#N/A</v>
      </c>
      <c r="AR107" s="22" t="e">
        <f t="shared" ref="AR107:AR110" si="95">SUM(AM107:AQ107)</f>
        <v>#N/A</v>
      </c>
      <c r="AS107" s="17"/>
      <c r="AT107" s="17"/>
      <c r="AU107" s="17"/>
    </row>
    <row r="108" spans="1:47" s="16" customFormat="1" ht="12.6" customHeight="1">
      <c r="A108" s="12"/>
      <c r="B108" s="17"/>
      <c r="E108" s="16" t="s">
        <v>27</v>
      </c>
      <c r="G108" s="21" t="s">
        <v>25</v>
      </c>
      <c r="H108" s="16" t="s">
        <v>56</v>
      </c>
      <c r="I108" s="38"/>
      <c r="J108" s="17"/>
      <c r="K108" s="103" t="e">
        <f t="shared" ref="K108:O110" si="96">K96*K32</f>
        <v>#N/A</v>
      </c>
      <c r="L108" s="103" t="e">
        <f t="shared" si="96"/>
        <v>#N/A</v>
      </c>
      <c r="M108" s="103" t="e">
        <f t="shared" si="96"/>
        <v>#N/A</v>
      </c>
      <c r="N108" s="103" t="e">
        <f t="shared" si="96"/>
        <v>#N/A</v>
      </c>
      <c r="O108" s="103" t="e">
        <f t="shared" si="96"/>
        <v>#N/A</v>
      </c>
      <c r="P108" s="22" t="e">
        <f>SUM(K108:O108)</f>
        <v>#N/A</v>
      </c>
      <c r="Q108" s="17"/>
      <c r="R108" s="103" t="e">
        <f t="shared" ref="R108:V110" si="97">R96*R32</f>
        <v>#N/A</v>
      </c>
      <c r="S108" s="103" t="e">
        <f t="shared" si="97"/>
        <v>#N/A</v>
      </c>
      <c r="T108" s="103" t="e">
        <f t="shared" si="97"/>
        <v>#N/A</v>
      </c>
      <c r="U108" s="103" t="e">
        <f t="shared" si="97"/>
        <v>#N/A</v>
      </c>
      <c r="V108" s="103" t="e">
        <f t="shared" si="97"/>
        <v>#N/A</v>
      </c>
      <c r="W108" s="22" t="e">
        <f>SUM(R108:V108)</f>
        <v>#N/A</v>
      </c>
      <c r="X108" s="17"/>
      <c r="Y108" s="103" t="e">
        <f t="shared" ref="Y108:AC110" si="98">Y96*Y32</f>
        <v>#N/A</v>
      </c>
      <c r="Z108" s="103" t="e">
        <f t="shared" si="98"/>
        <v>#N/A</v>
      </c>
      <c r="AA108" s="103" t="e">
        <f t="shared" si="98"/>
        <v>#N/A</v>
      </c>
      <c r="AB108" s="103" t="e">
        <f t="shared" si="98"/>
        <v>#N/A</v>
      </c>
      <c r="AC108" s="103" t="e">
        <f t="shared" si="98"/>
        <v>#N/A</v>
      </c>
      <c r="AD108" s="22" t="e">
        <f>SUM(Y108:AC108)</f>
        <v>#N/A</v>
      </c>
      <c r="AE108" s="17"/>
      <c r="AF108" s="103" t="e">
        <f t="shared" ref="AF108:AJ110" si="99">AF96*AF32</f>
        <v>#N/A</v>
      </c>
      <c r="AG108" s="103" t="e">
        <f t="shared" si="99"/>
        <v>#N/A</v>
      </c>
      <c r="AH108" s="103" t="e">
        <f t="shared" si="99"/>
        <v>#N/A</v>
      </c>
      <c r="AI108" s="103" t="e">
        <f t="shared" si="99"/>
        <v>#N/A</v>
      </c>
      <c r="AJ108" s="103" t="e">
        <f t="shared" si="99"/>
        <v>#N/A</v>
      </c>
      <c r="AK108" s="22" t="e">
        <f>SUM(AF108:AJ108)</f>
        <v>#N/A</v>
      </c>
      <c r="AL108" s="17"/>
      <c r="AM108" s="103" t="e">
        <f t="shared" ref="AM108:AQ110" si="100">AM96*AM32</f>
        <v>#N/A</v>
      </c>
      <c r="AN108" s="103" t="e">
        <f t="shared" si="100"/>
        <v>#N/A</v>
      </c>
      <c r="AO108" s="103" t="e">
        <f t="shared" si="100"/>
        <v>#N/A</v>
      </c>
      <c r="AP108" s="103" t="e">
        <f t="shared" si="100"/>
        <v>#N/A</v>
      </c>
      <c r="AQ108" s="103" t="e">
        <f t="shared" si="100"/>
        <v>#N/A</v>
      </c>
      <c r="AR108" s="22" t="e">
        <f>SUM(AM108:AQ108)</f>
        <v>#N/A</v>
      </c>
      <c r="AS108" s="17"/>
      <c r="AT108" s="17"/>
      <c r="AU108" s="17"/>
    </row>
    <row r="109" spans="1:47" s="16" customFormat="1" ht="12.6" customHeight="1">
      <c r="A109" s="12"/>
      <c r="B109" s="17"/>
      <c r="E109" s="16" t="s">
        <v>24</v>
      </c>
      <c r="G109" s="16" t="s">
        <v>28</v>
      </c>
      <c r="H109" s="16" t="s">
        <v>56</v>
      </c>
      <c r="J109" s="17"/>
      <c r="K109" s="103" t="e">
        <f t="shared" si="96"/>
        <v>#N/A</v>
      </c>
      <c r="L109" s="103" t="e">
        <f t="shared" si="96"/>
        <v>#N/A</v>
      </c>
      <c r="M109" s="103" t="e">
        <f t="shared" si="96"/>
        <v>#N/A</v>
      </c>
      <c r="N109" s="103" t="e">
        <f t="shared" si="96"/>
        <v>#N/A</v>
      </c>
      <c r="O109" s="103" t="e">
        <f t="shared" si="96"/>
        <v>#N/A</v>
      </c>
      <c r="P109" s="22" t="e">
        <f t="shared" si="87"/>
        <v>#N/A</v>
      </c>
      <c r="Q109" s="17"/>
      <c r="R109" s="103" t="e">
        <f t="shared" si="97"/>
        <v>#N/A</v>
      </c>
      <c r="S109" s="103" t="e">
        <f t="shared" si="97"/>
        <v>#N/A</v>
      </c>
      <c r="T109" s="103" t="e">
        <f t="shared" si="97"/>
        <v>#N/A</v>
      </c>
      <c r="U109" s="103" t="e">
        <f t="shared" si="97"/>
        <v>#N/A</v>
      </c>
      <c r="V109" s="103" t="e">
        <f t="shared" si="97"/>
        <v>#N/A</v>
      </c>
      <c r="W109" s="22" t="e">
        <f t="shared" si="89"/>
        <v>#N/A</v>
      </c>
      <c r="X109" s="17"/>
      <c r="Y109" s="103" t="e">
        <f t="shared" si="98"/>
        <v>#N/A</v>
      </c>
      <c r="Z109" s="103" t="e">
        <f t="shared" si="98"/>
        <v>#N/A</v>
      </c>
      <c r="AA109" s="103" t="e">
        <f t="shared" si="98"/>
        <v>#N/A</v>
      </c>
      <c r="AB109" s="103" t="e">
        <f t="shared" si="98"/>
        <v>#N/A</v>
      </c>
      <c r="AC109" s="103" t="e">
        <f t="shared" si="98"/>
        <v>#N/A</v>
      </c>
      <c r="AD109" s="22" t="e">
        <f t="shared" si="91"/>
        <v>#N/A</v>
      </c>
      <c r="AE109" s="17"/>
      <c r="AF109" s="103" t="e">
        <f t="shared" si="99"/>
        <v>#N/A</v>
      </c>
      <c r="AG109" s="103" t="e">
        <f t="shared" si="99"/>
        <v>#N/A</v>
      </c>
      <c r="AH109" s="103" t="e">
        <f t="shared" si="99"/>
        <v>#N/A</v>
      </c>
      <c r="AI109" s="103" t="e">
        <f t="shared" si="99"/>
        <v>#N/A</v>
      </c>
      <c r="AJ109" s="103" t="e">
        <f t="shared" si="99"/>
        <v>#N/A</v>
      </c>
      <c r="AK109" s="22" t="e">
        <f t="shared" si="93"/>
        <v>#N/A</v>
      </c>
      <c r="AL109" s="17"/>
      <c r="AM109" s="103" t="e">
        <f t="shared" si="100"/>
        <v>#N/A</v>
      </c>
      <c r="AN109" s="103" t="e">
        <f t="shared" si="100"/>
        <v>#N/A</v>
      </c>
      <c r="AO109" s="103" t="e">
        <f t="shared" si="100"/>
        <v>#N/A</v>
      </c>
      <c r="AP109" s="103" t="e">
        <f t="shared" si="100"/>
        <v>#N/A</v>
      </c>
      <c r="AQ109" s="103" t="e">
        <f t="shared" si="100"/>
        <v>#N/A</v>
      </c>
      <c r="AR109" s="22" t="e">
        <f t="shared" si="95"/>
        <v>#N/A</v>
      </c>
      <c r="AS109" s="17"/>
      <c r="AT109" s="17"/>
      <c r="AU109" s="17"/>
    </row>
    <row r="110" spans="1:47" s="16" customFormat="1" ht="12.6" customHeight="1">
      <c r="A110" s="12"/>
      <c r="B110" s="17"/>
      <c r="E110" s="16" t="s">
        <v>27</v>
      </c>
      <c r="G110" s="16" t="s">
        <v>28</v>
      </c>
      <c r="H110" s="16" t="s">
        <v>56</v>
      </c>
      <c r="J110" s="17"/>
      <c r="K110" s="103" t="e">
        <f t="shared" si="96"/>
        <v>#N/A</v>
      </c>
      <c r="L110" s="103" t="e">
        <f t="shared" si="96"/>
        <v>#N/A</v>
      </c>
      <c r="M110" s="103" t="e">
        <f t="shared" si="96"/>
        <v>#N/A</v>
      </c>
      <c r="N110" s="103" t="e">
        <f t="shared" si="96"/>
        <v>#N/A</v>
      </c>
      <c r="O110" s="103" t="e">
        <f t="shared" si="96"/>
        <v>#N/A</v>
      </c>
      <c r="P110" s="22" t="e">
        <f t="shared" si="87"/>
        <v>#N/A</v>
      </c>
      <c r="Q110" s="17"/>
      <c r="R110" s="103" t="e">
        <f t="shared" si="97"/>
        <v>#N/A</v>
      </c>
      <c r="S110" s="103" t="e">
        <f t="shared" si="97"/>
        <v>#N/A</v>
      </c>
      <c r="T110" s="103" t="e">
        <f t="shared" si="97"/>
        <v>#N/A</v>
      </c>
      <c r="U110" s="103" t="e">
        <f t="shared" si="97"/>
        <v>#N/A</v>
      </c>
      <c r="V110" s="103" t="e">
        <f t="shared" si="97"/>
        <v>#N/A</v>
      </c>
      <c r="W110" s="22" t="e">
        <f t="shared" si="89"/>
        <v>#N/A</v>
      </c>
      <c r="X110" s="17"/>
      <c r="Y110" s="103" t="e">
        <f t="shared" si="98"/>
        <v>#N/A</v>
      </c>
      <c r="Z110" s="103" t="e">
        <f t="shared" si="98"/>
        <v>#N/A</v>
      </c>
      <c r="AA110" s="103" t="e">
        <f t="shared" si="98"/>
        <v>#N/A</v>
      </c>
      <c r="AB110" s="103" t="e">
        <f t="shared" si="98"/>
        <v>#N/A</v>
      </c>
      <c r="AC110" s="103" t="e">
        <f t="shared" si="98"/>
        <v>#N/A</v>
      </c>
      <c r="AD110" s="22" t="e">
        <f t="shared" si="91"/>
        <v>#N/A</v>
      </c>
      <c r="AE110" s="17"/>
      <c r="AF110" s="103" t="e">
        <f t="shared" si="99"/>
        <v>#N/A</v>
      </c>
      <c r="AG110" s="103" t="e">
        <f t="shared" si="99"/>
        <v>#N/A</v>
      </c>
      <c r="AH110" s="103" t="e">
        <f t="shared" si="99"/>
        <v>#N/A</v>
      </c>
      <c r="AI110" s="103" t="e">
        <f t="shared" si="99"/>
        <v>#N/A</v>
      </c>
      <c r="AJ110" s="103" t="e">
        <f t="shared" si="99"/>
        <v>#N/A</v>
      </c>
      <c r="AK110" s="22" t="e">
        <f t="shared" si="93"/>
        <v>#N/A</v>
      </c>
      <c r="AL110" s="17"/>
      <c r="AM110" s="103" t="e">
        <f t="shared" si="100"/>
        <v>#N/A</v>
      </c>
      <c r="AN110" s="103" t="e">
        <f t="shared" si="100"/>
        <v>#N/A</v>
      </c>
      <c r="AO110" s="103" t="e">
        <f t="shared" si="100"/>
        <v>#N/A</v>
      </c>
      <c r="AP110" s="103" t="e">
        <f t="shared" si="100"/>
        <v>#N/A</v>
      </c>
      <c r="AQ110" s="103" t="e">
        <f t="shared" si="100"/>
        <v>#N/A</v>
      </c>
      <c r="AR110" s="22" t="e">
        <f t="shared" si="95"/>
        <v>#N/A</v>
      </c>
      <c r="AS110" s="17"/>
      <c r="AT110" s="17"/>
      <c r="AU110" s="17"/>
    </row>
    <row r="111" spans="1:47" s="16" customFormat="1" ht="12.6" customHeight="1">
      <c r="A111" s="12"/>
      <c r="B111" s="17"/>
      <c r="C111" s="17"/>
      <c r="I111" s="17"/>
      <c r="J111" s="17"/>
      <c r="Q111" s="17"/>
      <c r="X111" s="17"/>
      <c r="AE111" s="17"/>
      <c r="AL111" s="17"/>
      <c r="AS111" s="17"/>
      <c r="AT111" s="17"/>
      <c r="AU111" s="17"/>
    </row>
    <row r="112" spans="1:47" s="16" customFormat="1" ht="12.6" customHeight="1">
      <c r="A112" s="12"/>
      <c r="B112" s="17"/>
      <c r="C112" s="17" t="s">
        <v>170</v>
      </c>
      <c r="G112" s="21"/>
      <c r="H112" s="16" t="s">
        <v>56</v>
      </c>
      <c r="J112" s="17"/>
      <c r="K112" s="103" t="e">
        <f t="shared" ref="K112:P112" si="101">SUM(K103:K104,K107:K110)</f>
        <v>#N/A</v>
      </c>
      <c r="L112" s="103" t="e">
        <f t="shared" si="101"/>
        <v>#N/A</v>
      </c>
      <c r="M112" s="103" t="e">
        <f t="shared" si="101"/>
        <v>#N/A</v>
      </c>
      <c r="N112" s="103" t="e">
        <f t="shared" si="101"/>
        <v>#N/A</v>
      </c>
      <c r="O112" s="103" t="e">
        <f t="shared" si="101"/>
        <v>#N/A</v>
      </c>
      <c r="P112" s="22" t="e">
        <f t="shared" si="101"/>
        <v>#N/A</v>
      </c>
      <c r="Q112" s="17"/>
      <c r="R112" s="103" t="e">
        <f t="shared" ref="R112:W112" si="102">SUM(R103:R104,R107:R110)</f>
        <v>#N/A</v>
      </c>
      <c r="S112" s="103" t="e">
        <f t="shared" si="102"/>
        <v>#N/A</v>
      </c>
      <c r="T112" s="103" t="e">
        <f t="shared" si="102"/>
        <v>#N/A</v>
      </c>
      <c r="U112" s="103" t="e">
        <f t="shared" si="102"/>
        <v>#N/A</v>
      </c>
      <c r="V112" s="103" t="e">
        <f t="shared" si="102"/>
        <v>#N/A</v>
      </c>
      <c r="W112" s="22" t="e">
        <f t="shared" si="102"/>
        <v>#N/A</v>
      </c>
      <c r="X112" s="17"/>
      <c r="Y112" s="103" t="e">
        <f t="shared" ref="Y112:AD112" si="103">SUM(Y103:Y104,Y107:Y110)</f>
        <v>#N/A</v>
      </c>
      <c r="Z112" s="103" t="e">
        <f t="shared" si="103"/>
        <v>#N/A</v>
      </c>
      <c r="AA112" s="103" t="e">
        <f t="shared" si="103"/>
        <v>#N/A</v>
      </c>
      <c r="AB112" s="103" t="e">
        <f t="shared" si="103"/>
        <v>#N/A</v>
      </c>
      <c r="AC112" s="103" t="e">
        <f t="shared" si="103"/>
        <v>#N/A</v>
      </c>
      <c r="AD112" s="22" t="e">
        <f t="shared" si="103"/>
        <v>#N/A</v>
      </c>
      <c r="AE112" s="17"/>
      <c r="AF112" s="103" t="e">
        <f t="shared" ref="AF112:AK112" si="104">SUM(AF103:AF104,AF107:AF110)</f>
        <v>#N/A</v>
      </c>
      <c r="AG112" s="103" t="e">
        <f t="shared" si="104"/>
        <v>#N/A</v>
      </c>
      <c r="AH112" s="103" t="e">
        <f t="shared" si="104"/>
        <v>#N/A</v>
      </c>
      <c r="AI112" s="103" t="e">
        <f t="shared" si="104"/>
        <v>#N/A</v>
      </c>
      <c r="AJ112" s="103" t="e">
        <f t="shared" si="104"/>
        <v>#N/A</v>
      </c>
      <c r="AK112" s="22" t="e">
        <f t="shared" si="104"/>
        <v>#N/A</v>
      </c>
      <c r="AL112" s="17"/>
      <c r="AM112" s="103" t="e">
        <f t="shared" ref="AM112:AR112" si="105">SUM(AM103:AM104,AM107:AM110)</f>
        <v>#N/A</v>
      </c>
      <c r="AN112" s="103" t="e">
        <f t="shared" si="105"/>
        <v>#N/A</v>
      </c>
      <c r="AO112" s="103" t="e">
        <f t="shared" si="105"/>
        <v>#N/A</v>
      </c>
      <c r="AP112" s="103" t="e">
        <f t="shared" si="105"/>
        <v>#N/A</v>
      </c>
      <c r="AQ112" s="103" t="e">
        <f t="shared" si="105"/>
        <v>#N/A</v>
      </c>
      <c r="AR112" s="22" t="e">
        <f t="shared" si="105"/>
        <v>#N/A</v>
      </c>
      <c r="AS112" s="17"/>
      <c r="AT112" s="17"/>
      <c r="AU112" s="17"/>
    </row>
    <row r="113" spans="1:47" s="16" customFormat="1" ht="12.6" customHeight="1">
      <c r="A113" s="12"/>
      <c r="B113" s="17"/>
      <c r="C113" s="17"/>
      <c r="I113" s="17"/>
      <c r="Q113" s="17"/>
      <c r="X113" s="17"/>
      <c r="AE113" s="17"/>
      <c r="AL113" s="17"/>
      <c r="AS113" s="17"/>
      <c r="AT113" s="17"/>
      <c r="AU113" s="17"/>
    </row>
    <row r="114" spans="1:47" s="16" customFormat="1" ht="12.6" customHeight="1">
      <c r="A114" s="4" t="s">
        <v>58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</row>
    <row r="116" spans="1:47" customFormat="1">
      <c r="A116" s="12"/>
      <c r="B116" s="13" t="s">
        <v>205</v>
      </c>
      <c r="C116" s="14"/>
      <c r="D116" s="15"/>
      <c r="E116" s="15"/>
      <c r="F116" s="15"/>
      <c r="G116" s="15"/>
      <c r="H116" s="15"/>
      <c r="I116" s="14"/>
      <c r="J116" s="14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customFormat="1"/>
    <row r="118" spans="1:47" customFormat="1">
      <c r="A118" s="17"/>
      <c r="B118" s="17"/>
      <c r="C118" s="17" t="s">
        <v>179</v>
      </c>
      <c r="D118" s="17"/>
      <c r="E118" s="24"/>
      <c r="F118" s="24"/>
      <c r="G118" s="24"/>
      <c r="H118" s="17"/>
      <c r="I118" s="24"/>
      <c r="J118" s="24"/>
      <c r="K118" s="24"/>
      <c r="L118" s="24"/>
      <c r="M118" s="24"/>
      <c r="N118" s="24"/>
      <c r="O118" s="24"/>
      <c r="R118" s="24"/>
      <c r="S118" s="24"/>
      <c r="T118" s="24"/>
      <c r="U118" s="24"/>
      <c r="V118" s="24"/>
      <c r="Y118" s="24"/>
      <c r="Z118" s="24"/>
      <c r="AA118" s="24"/>
      <c r="AB118" s="24"/>
      <c r="AC118" s="24"/>
      <c r="AF118" s="24"/>
      <c r="AG118" s="24"/>
      <c r="AH118" s="24"/>
      <c r="AI118" s="24"/>
      <c r="AJ118" s="24"/>
      <c r="AM118" s="24"/>
      <c r="AN118" s="24"/>
      <c r="AO118" s="24"/>
      <c r="AP118" s="24"/>
      <c r="AQ118" s="24"/>
    </row>
    <row r="119" spans="1:47" customFormat="1">
      <c r="A119" s="17"/>
      <c r="B119" s="17"/>
      <c r="C119" s="17"/>
      <c r="D119" s="17"/>
      <c r="E119" s="24"/>
      <c r="F119" s="24"/>
      <c r="G119" s="24"/>
      <c r="H119" s="17"/>
      <c r="I119" s="24"/>
      <c r="J119" s="24"/>
      <c r="K119" s="24"/>
      <c r="L119" s="24"/>
      <c r="M119" s="24"/>
      <c r="N119" s="24"/>
      <c r="O119" s="24"/>
      <c r="R119" s="24"/>
      <c r="S119" s="24"/>
      <c r="T119" s="24"/>
      <c r="U119" s="24"/>
      <c r="V119" s="24"/>
      <c r="Y119" s="24"/>
      <c r="Z119" s="24"/>
      <c r="AA119" s="24"/>
      <c r="AB119" s="24"/>
      <c r="AC119" s="24"/>
      <c r="AF119" s="24"/>
      <c r="AG119" s="24"/>
      <c r="AH119" s="24"/>
      <c r="AI119" s="24"/>
      <c r="AJ119" s="24"/>
      <c r="AM119" s="24"/>
      <c r="AN119" s="24"/>
      <c r="AO119" s="24"/>
      <c r="AP119" s="24"/>
      <c r="AQ119" s="24"/>
    </row>
    <row r="120" spans="1:47" customFormat="1">
      <c r="E120" s="33" t="s">
        <v>59</v>
      </c>
      <c r="F120" t="s">
        <v>33</v>
      </c>
      <c r="G120" s="21" t="s">
        <v>77</v>
      </c>
      <c r="H120" t="s">
        <v>16</v>
      </c>
      <c r="I120" s="105">
        <v>1</v>
      </c>
    </row>
    <row r="121" spans="1:47" customFormat="1">
      <c r="E121" s="33" t="s">
        <v>187</v>
      </c>
      <c r="F121" t="s">
        <v>33</v>
      </c>
      <c r="G121" s="21" t="s">
        <v>77</v>
      </c>
      <c r="H121" t="s">
        <v>16</v>
      </c>
      <c r="I121" s="105">
        <v>0</v>
      </c>
    </row>
    <row r="122" spans="1:47" customFormat="1">
      <c r="E122" s="33"/>
      <c r="G122" s="21"/>
      <c r="I122" s="29"/>
    </row>
    <row r="123" spans="1:47" customFormat="1">
      <c r="E123" s="33" t="s">
        <v>188</v>
      </c>
      <c r="F123" t="s">
        <v>33</v>
      </c>
      <c r="G123" s="21" t="s">
        <v>77</v>
      </c>
      <c r="H123" t="s">
        <v>22</v>
      </c>
      <c r="K123" s="41"/>
      <c r="L123" s="42"/>
      <c r="M123" s="42"/>
      <c r="N123" s="42"/>
      <c r="O123" s="43"/>
      <c r="P123" s="270" t="e">
        <f>SUMIF($I$49:$I$55,"&lt;"&amp;$I$120,P49:P55)/SUM(P49:P55)</f>
        <v>#DIV/0!</v>
      </c>
      <c r="R123" s="41"/>
      <c r="S123" s="42"/>
      <c r="T123" s="42"/>
      <c r="U123" s="42"/>
      <c r="V123" s="43"/>
      <c r="W123" s="44" t="e">
        <f>SUMIF($I$49:$I$55,"&lt;"&amp;$I$120,W49:W55)/SUM(W49:W55)</f>
        <v>#DIV/0!</v>
      </c>
      <c r="Y123" s="41"/>
      <c r="Z123" s="42"/>
      <c r="AA123" s="42"/>
      <c r="AB123" s="42"/>
      <c r="AC123" s="43"/>
      <c r="AD123" s="44" t="e">
        <f>SUMIF($I$49:$I$55,"&lt;"&amp;$I$120,AD49:AD55)/SUM(AD49:AD55)</f>
        <v>#DIV/0!</v>
      </c>
      <c r="AF123" s="41"/>
      <c r="AG123" s="42"/>
      <c r="AH123" s="42"/>
      <c r="AI123" s="42"/>
      <c r="AJ123" s="43"/>
      <c r="AK123" s="44" t="e">
        <f>SUMIF($I$49:$I$55,"&lt;"&amp;$I$120,AK49:AK55)/SUM(AK49:AK55)</f>
        <v>#DIV/0!</v>
      </c>
      <c r="AM123" s="41"/>
      <c r="AN123" s="42"/>
      <c r="AO123" s="42"/>
      <c r="AP123" s="42"/>
      <c r="AQ123" s="43"/>
      <c r="AR123" s="44" t="e">
        <f>SUMIF($I$49:$I$55,"&lt;"&amp;$I$120,AR49:AR55)/SUM(AR49:AR55)</f>
        <v>#DIV/0!</v>
      </c>
    </row>
    <row r="124" spans="1:47" customFormat="1">
      <c r="E124" s="33" t="s">
        <v>62</v>
      </c>
      <c r="F124" t="s">
        <v>33</v>
      </c>
      <c r="G124" s="21" t="s">
        <v>77</v>
      </c>
      <c r="H124" t="s">
        <v>63</v>
      </c>
      <c r="K124" s="49"/>
      <c r="L124" s="50"/>
      <c r="M124" s="50"/>
      <c r="N124" s="50"/>
      <c r="O124" s="51"/>
      <c r="P124" s="269" t="e">
        <f t="shared" ref="P124" si="106">IF(P123&gt;$I$121,"ERROR","OK")</f>
        <v>#DIV/0!</v>
      </c>
      <c r="R124" s="49"/>
      <c r="S124" s="50"/>
      <c r="T124" s="50"/>
      <c r="U124" s="50"/>
      <c r="V124" s="51"/>
      <c r="W124" s="48" t="e">
        <f t="shared" ref="W124" si="107">IF(W123&gt;$I$121,"ERROR","OK")</f>
        <v>#DIV/0!</v>
      </c>
      <c r="Y124" s="49"/>
      <c r="Z124" s="50"/>
      <c r="AA124" s="50"/>
      <c r="AB124" s="50"/>
      <c r="AC124" s="51"/>
      <c r="AD124" s="48" t="e">
        <f t="shared" ref="AD124" si="108">IF(AD123&gt;$I$121,"ERROR","OK")</f>
        <v>#DIV/0!</v>
      </c>
      <c r="AF124" s="49"/>
      <c r="AG124" s="50"/>
      <c r="AH124" s="50"/>
      <c r="AI124" s="50"/>
      <c r="AJ124" s="51"/>
      <c r="AK124" s="48" t="e">
        <f t="shared" ref="AK124" si="109">IF(AK123&gt;$I$121,"ERROR","OK")</f>
        <v>#DIV/0!</v>
      </c>
      <c r="AM124" s="49"/>
      <c r="AN124" s="50"/>
      <c r="AO124" s="50"/>
      <c r="AP124" s="50"/>
      <c r="AQ124" s="51"/>
      <c r="AR124" s="48" t="e">
        <f t="shared" ref="AR124" si="110">IF(AR123&gt;$I$121,"ERROR","OK")</f>
        <v>#DIV/0!</v>
      </c>
    </row>
    <row r="125" spans="1:47" customFormat="1"/>
    <row r="126" spans="1:47" customFormat="1">
      <c r="A126" s="17"/>
      <c r="B126" s="17"/>
      <c r="C126" s="17" t="s">
        <v>180</v>
      </c>
      <c r="D126" s="17"/>
      <c r="E126" s="24"/>
      <c r="F126" s="24"/>
      <c r="G126" s="24"/>
      <c r="H126" s="17"/>
      <c r="I126" s="24"/>
      <c r="J126" s="24"/>
      <c r="K126" s="24"/>
      <c r="L126" s="24"/>
      <c r="M126" s="24"/>
      <c r="N126" s="24"/>
      <c r="O126" s="24"/>
      <c r="R126" s="24"/>
      <c r="S126" s="24"/>
      <c r="T126" s="24"/>
      <c r="U126" s="24"/>
      <c r="V126" s="24"/>
      <c r="Y126" s="24"/>
      <c r="Z126" s="24"/>
      <c r="AA126" s="24"/>
      <c r="AB126" s="24"/>
      <c r="AC126" s="24"/>
      <c r="AF126" s="24"/>
      <c r="AG126" s="24"/>
      <c r="AH126" s="24"/>
      <c r="AI126" s="24"/>
      <c r="AJ126" s="24"/>
      <c r="AM126" s="24"/>
      <c r="AN126" s="24"/>
      <c r="AO126" s="24"/>
      <c r="AP126" s="24"/>
      <c r="AQ126" s="24"/>
    </row>
    <row r="127" spans="1:47" customFormat="1">
      <c r="A127" s="17"/>
      <c r="B127" s="17"/>
      <c r="C127" s="17"/>
      <c r="D127" s="17"/>
      <c r="E127" s="24"/>
      <c r="F127" s="24"/>
      <c r="G127" s="24"/>
      <c r="H127" s="17"/>
      <c r="I127" s="24"/>
      <c r="J127" s="24"/>
      <c r="K127" s="24"/>
      <c r="L127" s="24"/>
      <c r="M127" s="24"/>
      <c r="N127" s="24"/>
      <c r="O127" s="24"/>
      <c r="R127" s="24"/>
      <c r="S127" s="24"/>
      <c r="T127" s="24"/>
      <c r="U127" s="24"/>
      <c r="V127" s="24"/>
      <c r="Y127" s="24"/>
      <c r="Z127" s="24"/>
      <c r="AA127" s="24"/>
      <c r="AB127" s="24"/>
      <c r="AC127" s="24"/>
      <c r="AF127" s="24"/>
      <c r="AG127" s="24"/>
      <c r="AH127" s="24"/>
      <c r="AI127" s="24"/>
      <c r="AJ127" s="24"/>
      <c r="AM127" s="24"/>
      <c r="AN127" s="24"/>
      <c r="AO127" s="24"/>
      <c r="AP127" s="24"/>
      <c r="AQ127" s="24"/>
    </row>
    <row r="128" spans="1:47" customFormat="1">
      <c r="E128" s="33" t="s">
        <v>59</v>
      </c>
      <c r="F128" t="s">
        <v>44</v>
      </c>
      <c r="G128" s="21" t="s">
        <v>77</v>
      </c>
      <c r="H128" t="s">
        <v>16</v>
      </c>
      <c r="I128" s="105">
        <v>1</v>
      </c>
    </row>
    <row r="129" spans="1:47" customFormat="1">
      <c r="E129" s="33" t="s">
        <v>187</v>
      </c>
      <c r="F129" t="s">
        <v>44</v>
      </c>
      <c r="G129" s="21" t="s">
        <v>77</v>
      </c>
      <c r="H129" t="s">
        <v>16</v>
      </c>
      <c r="I129" s="105">
        <v>0</v>
      </c>
    </row>
    <row r="130" spans="1:47" customFormat="1">
      <c r="E130" s="33"/>
      <c r="G130" s="21"/>
      <c r="I130" s="29"/>
    </row>
    <row r="131" spans="1:47" customFormat="1">
      <c r="E131" s="33" t="s">
        <v>188</v>
      </c>
      <c r="F131" t="s">
        <v>44</v>
      </c>
      <c r="G131" s="21" t="s">
        <v>77</v>
      </c>
      <c r="H131" t="s">
        <v>22</v>
      </c>
      <c r="K131" s="41"/>
      <c r="L131" s="42"/>
      <c r="M131" s="42"/>
      <c r="N131" s="42"/>
      <c r="O131" s="43"/>
      <c r="P131" s="263" t="e">
        <f>SUMIF($I$71:$I$77,"&lt;"&amp;$I$128,P71:P77)/SUM(P71:P77)</f>
        <v>#DIV/0!</v>
      </c>
      <c r="R131" s="41"/>
      <c r="S131" s="42"/>
      <c r="T131" s="42"/>
      <c r="U131" s="42"/>
      <c r="V131" s="43"/>
      <c r="W131" s="44" t="e">
        <f>SUMIF($I$71:$I$77,"&lt;"&amp;$I$128,W71:W77)/SUM(W71:W77)</f>
        <v>#DIV/0!</v>
      </c>
      <c r="Y131" s="41"/>
      <c r="Z131" s="42"/>
      <c r="AA131" s="42"/>
      <c r="AB131" s="42"/>
      <c r="AC131" s="43"/>
      <c r="AD131" s="44" t="e">
        <f>SUMIF($I$71:$I$77,"&lt;"&amp;$I$128,AD71:AD77)/SUM(AD71:AD77)</f>
        <v>#DIV/0!</v>
      </c>
      <c r="AF131" s="41"/>
      <c r="AG131" s="42"/>
      <c r="AH131" s="42"/>
      <c r="AI131" s="42"/>
      <c r="AJ131" s="43"/>
      <c r="AK131" s="44" t="e">
        <f>SUMIF($I$71:$I$77,"&lt;"&amp;$I$128,AK71:AK77)/SUM(AK71:AK77)</f>
        <v>#DIV/0!</v>
      </c>
      <c r="AM131" s="41"/>
      <c r="AN131" s="42"/>
      <c r="AO131" s="42"/>
      <c r="AP131" s="42"/>
      <c r="AQ131" s="43"/>
      <c r="AR131" s="44" t="e">
        <f>SUMIF($I$71:$I$77,"&lt;"&amp;$I$128,AR71:AR77)/SUM(AR71:AR77)</f>
        <v>#DIV/0!</v>
      </c>
    </row>
    <row r="132" spans="1:47" customFormat="1">
      <c r="E132" s="33" t="s">
        <v>62</v>
      </c>
      <c r="F132" t="s">
        <v>44</v>
      </c>
      <c r="G132" s="21" t="s">
        <v>77</v>
      </c>
      <c r="H132" t="s">
        <v>63</v>
      </c>
      <c r="K132" s="49"/>
      <c r="L132" s="50"/>
      <c r="M132" s="50"/>
      <c r="N132" s="50"/>
      <c r="O132" s="51"/>
      <c r="P132" s="269" t="e">
        <f t="shared" ref="P132" si="111">IF(P131&gt;$I$129,"ERROR","OK")</f>
        <v>#DIV/0!</v>
      </c>
      <c r="R132" s="49"/>
      <c r="S132" s="50"/>
      <c r="T132" s="50"/>
      <c r="U132" s="50"/>
      <c r="V132" s="51"/>
      <c r="W132" s="48" t="e">
        <f t="shared" ref="W132" si="112">IF(W131&gt;$I$129,"ERROR","OK")</f>
        <v>#DIV/0!</v>
      </c>
      <c r="Y132" s="49"/>
      <c r="Z132" s="50"/>
      <c r="AA132" s="50"/>
      <c r="AB132" s="50"/>
      <c r="AC132" s="51"/>
      <c r="AD132" s="48" t="e">
        <f t="shared" ref="AD132" si="113">IF(AD131&gt;$I$129,"ERROR","OK")</f>
        <v>#DIV/0!</v>
      </c>
      <c r="AF132" s="49"/>
      <c r="AG132" s="50"/>
      <c r="AH132" s="50"/>
      <c r="AI132" s="50"/>
      <c r="AJ132" s="51"/>
      <c r="AK132" s="48" t="e">
        <f t="shared" ref="AK132" si="114">IF(AK131&gt;$I$129,"ERROR","OK")</f>
        <v>#DIV/0!</v>
      </c>
      <c r="AM132" s="49"/>
      <c r="AN132" s="50"/>
      <c r="AO132" s="50"/>
      <c r="AP132" s="50"/>
      <c r="AQ132" s="51"/>
      <c r="AR132" s="48" t="e">
        <f t="shared" ref="AR132" si="115">IF(AR131&gt;$I$129,"ERROR","OK")</f>
        <v>#DIV/0!</v>
      </c>
    </row>
    <row r="133" spans="1:47" customFormat="1"/>
    <row r="134" spans="1:47" customFormat="1">
      <c r="A134" s="5" t="s">
        <v>64</v>
      </c>
      <c r="B134" s="5" t="s">
        <v>64</v>
      </c>
      <c r="C134" s="5" t="s">
        <v>64</v>
      </c>
      <c r="D134" s="5" t="s">
        <v>64</v>
      </c>
      <c r="E134" s="5" t="s">
        <v>64</v>
      </c>
      <c r="F134" s="5" t="s">
        <v>64</v>
      </c>
      <c r="G134" s="5" t="s">
        <v>64</v>
      </c>
      <c r="H134" s="5" t="s">
        <v>64</v>
      </c>
      <c r="I134" s="5" t="s">
        <v>64</v>
      </c>
      <c r="J134" s="5" t="s">
        <v>64</v>
      </c>
      <c r="K134" s="5" t="s">
        <v>64</v>
      </c>
      <c r="L134" s="5" t="s">
        <v>64</v>
      </c>
      <c r="M134" s="5" t="s">
        <v>64</v>
      </c>
      <c r="N134" s="5" t="s">
        <v>64</v>
      </c>
      <c r="O134" s="5" t="s">
        <v>64</v>
      </c>
      <c r="P134" s="52" t="s">
        <v>64</v>
      </c>
      <c r="Q134" s="5" t="s">
        <v>64</v>
      </c>
      <c r="R134" s="5" t="s">
        <v>64</v>
      </c>
      <c r="S134" s="5" t="s">
        <v>64</v>
      </c>
      <c r="T134" s="5" t="s">
        <v>64</v>
      </c>
      <c r="U134" s="5" t="s">
        <v>64</v>
      </c>
      <c r="V134" s="5" t="s">
        <v>64</v>
      </c>
      <c r="W134" s="7" t="s">
        <v>64</v>
      </c>
      <c r="X134" s="5"/>
      <c r="Y134" s="5" t="s">
        <v>64</v>
      </c>
      <c r="Z134" s="5" t="s">
        <v>64</v>
      </c>
      <c r="AA134" s="5" t="s">
        <v>64</v>
      </c>
      <c r="AB134" s="7" t="s">
        <v>64</v>
      </c>
      <c r="AC134" s="5" t="s">
        <v>64</v>
      </c>
      <c r="AD134" s="5" t="s">
        <v>64</v>
      </c>
      <c r="AE134" s="53"/>
      <c r="AF134" s="5" t="s">
        <v>64</v>
      </c>
      <c r="AG134" s="5" t="s">
        <v>64</v>
      </c>
      <c r="AH134" s="5" t="s">
        <v>64</v>
      </c>
      <c r="AI134" s="5" t="s">
        <v>64</v>
      </c>
      <c r="AJ134" s="5" t="s">
        <v>64</v>
      </c>
      <c r="AK134" s="5" t="s">
        <v>64</v>
      </c>
      <c r="AL134" s="52"/>
      <c r="AM134" s="5" t="s">
        <v>64</v>
      </c>
      <c r="AN134" s="5" t="s">
        <v>64</v>
      </c>
      <c r="AO134" s="5" t="s">
        <v>64</v>
      </c>
      <c r="AP134" s="5" t="s">
        <v>64</v>
      </c>
      <c r="AQ134" s="5" t="s">
        <v>64</v>
      </c>
      <c r="AR134" s="5" t="s">
        <v>64</v>
      </c>
      <c r="AS134" s="7"/>
      <c r="AT134" s="5" t="s">
        <v>64</v>
      </c>
      <c r="AU134" s="5"/>
    </row>
  </sheetData>
  <phoneticPr fontId="21" type="noConversion"/>
  <conditionalFormatting sqref="P124">
    <cfRule type="containsText" dxfId="200" priority="211" operator="containsText" text="ERROR">
      <formula>NOT(ISERROR(SEARCH("ERROR",P124)))</formula>
    </cfRule>
    <cfRule type="cellIs" dxfId="199" priority="212" operator="equal">
      <formula>"ERROR"</formula>
    </cfRule>
  </conditionalFormatting>
  <conditionalFormatting sqref="W124">
    <cfRule type="containsText" dxfId="198" priority="201" operator="containsText" text="ERROR">
      <formula>NOT(ISERROR(SEARCH("ERROR",W124)))</formula>
    </cfRule>
    <cfRule type="cellIs" dxfId="197" priority="202" operator="equal">
      <formula>"ERROR"</formula>
    </cfRule>
  </conditionalFormatting>
  <conditionalFormatting sqref="AD124">
    <cfRule type="containsText" dxfId="196" priority="191" operator="containsText" text="ERROR">
      <formula>NOT(ISERROR(SEARCH("ERROR",AD124)))</formula>
    </cfRule>
    <cfRule type="cellIs" dxfId="195" priority="192" operator="equal">
      <formula>"ERROR"</formula>
    </cfRule>
  </conditionalFormatting>
  <conditionalFormatting sqref="AK124">
    <cfRule type="containsText" dxfId="194" priority="183" operator="containsText" text="ERROR">
      <formula>NOT(ISERROR(SEARCH("ERROR",AK124)))</formula>
    </cfRule>
    <cfRule type="cellIs" dxfId="193" priority="184" operator="equal">
      <formula>"ERROR"</formula>
    </cfRule>
  </conditionalFormatting>
  <conditionalFormatting sqref="AR124">
    <cfRule type="containsText" dxfId="192" priority="175" operator="containsText" text="ERROR">
      <formula>NOT(ISERROR(SEARCH("ERROR",AR124)))</formula>
    </cfRule>
    <cfRule type="cellIs" dxfId="191" priority="176" operator="equal">
      <formula>"ERROR"</formula>
    </cfRule>
  </conditionalFormatting>
  <conditionalFormatting sqref="K27:O28 P123:P124">
    <cfRule type="expression" dxfId="190" priority="158">
      <formula>$K$5&gt;$I$12</formula>
    </cfRule>
  </conditionalFormatting>
  <conditionalFormatting sqref="K39:O45">
    <cfRule type="expression" dxfId="189" priority="156">
      <formula>$K$5&gt;$I$12</formula>
    </cfRule>
  </conditionalFormatting>
  <conditionalFormatting sqref="K49:O55">
    <cfRule type="expression" dxfId="188" priority="155">
      <formula>$K$5&gt;$I$12</formula>
    </cfRule>
  </conditionalFormatting>
  <conditionalFormatting sqref="K61:O66">
    <cfRule type="expression" dxfId="187" priority="154">
      <formula>$K$5&gt;$I$12</formula>
    </cfRule>
  </conditionalFormatting>
  <conditionalFormatting sqref="K67:O67">
    <cfRule type="expression" dxfId="186" priority="153">
      <formula>$K$5&gt;$I$12</formula>
    </cfRule>
  </conditionalFormatting>
  <conditionalFormatting sqref="K71:O77">
    <cfRule type="expression" dxfId="185" priority="152">
      <formula>$K$5&gt;$I$12</formula>
    </cfRule>
  </conditionalFormatting>
  <conditionalFormatting sqref="K103:O104">
    <cfRule type="expression" dxfId="184" priority="151">
      <formula>$K$5&gt;$I$12</formula>
    </cfRule>
  </conditionalFormatting>
  <conditionalFormatting sqref="K107:O110">
    <cfRule type="expression" dxfId="183" priority="150">
      <formula>$K$5&gt;$I$12</formula>
    </cfRule>
  </conditionalFormatting>
  <conditionalFormatting sqref="K112:O112">
    <cfRule type="expression" dxfId="182" priority="149">
      <formula>$K$5&gt;$I$12</formula>
    </cfRule>
  </conditionalFormatting>
  <conditionalFormatting sqref="W131 R27:V28">
    <cfRule type="expression" dxfId="181" priority="147">
      <formula>$R$5&gt;$I$12</formula>
    </cfRule>
  </conditionalFormatting>
  <conditionalFormatting sqref="R39:V45">
    <cfRule type="expression" dxfId="180" priority="145">
      <formula>$R$5&gt;$I$12</formula>
    </cfRule>
  </conditionalFormatting>
  <conditionalFormatting sqref="R49:V55">
    <cfRule type="expression" dxfId="179" priority="144">
      <formula>$R$5&gt;$I$12</formula>
    </cfRule>
  </conditionalFormatting>
  <conditionalFormatting sqref="R61:V67">
    <cfRule type="expression" dxfId="178" priority="143">
      <formula>$R$5&gt;$I$12</formula>
    </cfRule>
  </conditionalFormatting>
  <conditionalFormatting sqref="AD131">
    <cfRule type="expression" dxfId="177" priority="137">
      <formula>$Y$5&gt;$I$12</formula>
    </cfRule>
  </conditionalFormatting>
  <conditionalFormatting sqref="Y39:AC45">
    <cfRule type="expression" dxfId="176" priority="135">
      <formula>$Y$5&gt;$I$12</formula>
    </cfRule>
  </conditionalFormatting>
  <conditionalFormatting sqref="Y49:AC55">
    <cfRule type="expression" dxfId="175" priority="134">
      <formula>$Y$5&gt;$I$12</formula>
    </cfRule>
  </conditionalFormatting>
  <conditionalFormatting sqref="AK131">
    <cfRule type="expression" dxfId="174" priority="127">
      <formula>$AF$5&gt;$I$12</formula>
    </cfRule>
  </conditionalFormatting>
  <conditionalFormatting sqref="AR131">
    <cfRule type="expression" dxfId="173" priority="111">
      <formula>$AM$5&gt;$I$12</formula>
    </cfRule>
  </conditionalFormatting>
  <conditionalFormatting sqref="AM39:AQ45">
    <cfRule type="expression" dxfId="172" priority="108">
      <formula>$AM$5&gt;$I$12</formula>
    </cfRule>
  </conditionalFormatting>
  <conditionalFormatting sqref="AM49:AQ55">
    <cfRule type="expression" dxfId="171" priority="107">
      <formula>$AM$5&gt;$I$12</formula>
    </cfRule>
  </conditionalFormatting>
  <conditionalFormatting sqref="AM107:AQ110">
    <cfRule type="expression" dxfId="170" priority="103">
      <formula>$AM$5&gt;$I$12</formula>
    </cfRule>
  </conditionalFormatting>
  <conditionalFormatting sqref="AM103:AQ104">
    <cfRule type="expression" dxfId="169" priority="102">
      <formula>$AM$5&gt;$I$12</formula>
    </cfRule>
  </conditionalFormatting>
  <conditionalFormatting sqref="P131">
    <cfRule type="expression" dxfId="168" priority="100">
      <formula>$K$5&gt;$I$12</formula>
    </cfRule>
  </conditionalFormatting>
  <conditionalFormatting sqref="W123:W124">
    <cfRule type="expression" dxfId="167" priority="99">
      <formula>$R$5&gt;$I$12</formula>
    </cfRule>
  </conditionalFormatting>
  <conditionalFormatting sqref="AD123:AD124">
    <cfRule type="expression" dxfId="166" priority="98">
      <formula>$Y$5&gt;$I$12</formula>
    </cfRule>
  </conditionalFormatting>
  <conditionalFormatting sqref="AK123:AK124">
    <cfRule type="expression" dxfId="165" priority="97">
      <formula>$AF$5&gt;$I$12</formula>
    </cfRule>
  </conditionalFormatting>
  <conditionalFormatting sqref="AR123:AR124">
    <cfRule type="expression" dxfId="164" priority="96">
      <formula>$AM$5&gt;$I$12</formula>
    </cfRule>
  </conditionalFormatting>
  <conditionalFormatting sqref="K31:O32">
    <cfRule type="expression" dxfId="163" priority="92">
      <formula>$K$5&gt;$I$12</formula>
    </cfRule>
  </conditionalFormatting>
  <conditionalFormatting sqref="K33:O34">
    <cfRule type="expression" dxfId="162" priority="91">
      <formula>$K$5&gt;$I$12</formula>
    </cfRule>
  </conditionalFormatting>
  <conditionalFormatting sqref="R31:V32">
    <cfRule type="expression" dxfId="161" priority="90">
      <formula>$R$5&gt;$I$12</formula>
    </cfRule>
  </conditionalFormatting>
  <conditionalFormatting sqref="R33:V34">
    <cfRule type="expression" dxfId="160" priority="89">
      <formula>$R$5&gt;$I$12</formula>
    </cfRule>
  </conditionalFormatting>
  <conditionalFormatting sqref="R112:V112">
    <cfRule type="expression" dxfId="159" priority="82">
      <formula>$K$5&gt;$I$12</formula>
    </cfRule>
  </conditionalFormatting>
  <conditionalFormatting sqref="Y112:AC112">
    <cfRule type="expression" dxfId="158" priority="81">
      <formula>$K$5&gt;$I$12</formula>
    </cfRule>
  </conditionalFormatting>
  <conditionalFormatting sqref="AF112:AJ112">
    <cfRule type="expression" dxfId="157" priority="80">
      <formula>$K$5&gt;$I$12</formula>
    </cfRule>
  </conditionalFormatting>
  <conditionalFormatting sqref="AM112:AQ112">
    <cfRule type="expression" dxfId="156" priority="79">
      <formula>$K$5&gt;$I$12</formula>
    </cfRule>
  </conditionalFormatting>
  <conditionalFormatting sqref="R103:V104">
    <cfRule type="expression" dxfId="155" priority="78">
      <formula>$K$5&gt;$I$12</formula>
    </cfRule>
  </conditionalFormatting>
  <conditionalFormatting sqref="R107:V110">
    <cfRule type="expression" dxfId="154" priority="76">
      <formula>$K$5&gt;$I$12</formula>
    </cfRule>
  </conditionalFormatting>
  <conditionalFormatting sqref="Y103:AC104">
    <cfRule type="expression" dxfId="153" priority="75">
      <formula>$K$5&gt;$I$12</formula>
    </cfRule>
  </conditionalFormatting>
  <conditionalFormatting sqref="Y107:AC110">
    <cfRule type="expression" dxfId="152" priority="72">
      <formula>$K$5&gt;$I$12</formula>
    </cfRule>
  </conditionalFormatting>
  <conditionalFormatting sqref="AF103:AJ104">
    <cfRule type="expression" dxfId="151" priority="71">
      <formula>$K$5&gt;$I$12</formula>
    </cfRule>
  </conditionalFormatting>
  <conditionalFormatting sqref="AF107:AJ110">
    <cfRule type="expression" dxfId="150" priority="70">
      <formula>$K$5&gt;$I$12</formula>
    </cfRule>
  </conditionalFormatting>
  <conditionalFormatting sqref="AM31:AQ34">
    <cfRule type="expression" dxfId="149" priority="69">
      <formula>$AM$5&gt;$I$12</formula>
    </cfRule>
  </conditionalFormatting>
  <conditionalFormatting sqref="AM27:AQ28">
    <cfRule type="expression" dxfId="148" priority="68">
      <formula>$AM$5&gt;$I$12</formula>
    </cfRule>
  </conditionalFormatting>
  <conditionalFormatting sqref="P132">
    <cfRule type="containsText" dxfId="147" priority="45" operator="containsText" text="ERROR">
      <formula>NOT(ISERROR(SEARCH("ERROR",P132)))</formula>
    </cfRule>
    <cfRule type="cellIs" dxfId="146" priority="46" operator="equal">
      <formula>"ERROR"</formula>
    </cfRule>
  </conditionalFormatting>
  <conditionalFormatting sqref="W132">
    <cfRule type="containsText" dxfId="145" priority="43" operator="containsText" text="ERROR">
      <formula>NOT(ISERROR(SEARCH("ERROR",W132)))</formula>
    </cfRule>
    <cfRule type="cellIs" dxfId="144" priority="44" operator="equal">
      <formula>"ERROR"</formula>
    </cfRule>
  </conditionalFormatting>
  <conditionalFormatting sqref="AD132">
    <cfRule type="containsText" dxfId="143" priority="41" operator="containsText" text="ERROR">
      <formula>NOT(ISERROR(SEARCH("ERROR",AD132)))</formula>
    </cfRule>
    <cfRule type="cellIs" dxfId="142" priority="42" operator="equal">
      <formula>"ERROR"</formula>
    </cfRule>
  </conditionalFormatting>
  <conditionalFormatting sqref="AK132">
    <cfRule type="containsText" dxfId="141" priority="39" operator="containsText" text="ERROR">
      <formula>NOT(ISERROR(SEARCH("ERROR",AK132)))</formula>
    </cfRule>
    <cfRule type="cellIs" dxfId="140" priority="40" operator="equal">
      <formula>"ERROR"</formula>
    </cfRule>
  </conditionalFormatting>
  <conditionalFormatting sqref="AR132">
    <cfRule type="containsText" dxfId="139" priority="37" operator="containsText" text="ERROR">
      <formula>NOT(ISERROR(SEARCH("ERROR",AR132)))</formula>
    </cfRule>
    <cfRule type="cellIs" dxfId="138" priority="38" operator="equal">
      <formula>"ERROR"</formula>
    </cfRule>
  </conditionalFormatting>
  <conditionalFormatting sqref="P132">
    <cfRule type="expression" dxfId="137" priority="36">
      <formula>$K$5&gt;$I$12</formula>
    </cfRule>
  </conditionalFormatting>
  <conditionalFormatting sqref="W132">
    <cfRule type="expression" dxfId="136" priority="35">
      <formula>$R$5&gt;$I$12</formula>
    </cfRule>
  </conditionalFormatting>
  <conditionalFormatting sqref="AD132">
    <cfRule type="expression" dxfId="135" priority="34">
      <formula>$Y$5&gt;$I$12</formula>
    </cfRule>
  </conditionalFormatting>
  <conditionalFormatting sqref="AK132">
    <cfRule type="expression" dxfId="134" priority="33">
      <formula>$AF$5&gt;$I$12</formula>
    </cfRule>
  </conditionalFormatting>
  <conditionalFormatting sqref="AR132">
    <cfRule type="expression" dxfId="133" priority="32">
      <formula>$AM$5&gt;$I$12</formula>
    </cfRule>
  </conditionalFormatting>
  <conditionalFormatting sqref="R71:V77">
    <cfRule type="expression" dxfId="132" priority="24">
      <formula>$R$5&gt;$I$12</formula>
    </cfRule>
  </conditionalFormatting>
  <conditionalFormatting sqref="Y61:AC67">
    <cfRule type="expression" dxfId="131" priority="23">
      <formula>$Y$5&gt;$I$12</formula>
    </cfRule>
  </conditionalFormatting>
  <conditionalFormatting sqref="AM61:AQ67">
    <cfRule type="expression" dxfId="130" priority="19">
      <formula>$AM$5&gt;$I$12</formula>
    </cfRule>
  </conditionalFormatting>
  <conditionalFormatting sqref="AM71:AQ77">
    <cfRule type="expression" dxfId="129" priority="18">
      <formula>$AM$5&gt;$I$12</formula>
    </cfRule>
  </conditionalFormatting>
  <conditionalFormatting sqref="Y27:AC28">
    <cfRule type="expression" dxfId="128" priority="17">
      <formula>$Y$5&gt;$I$12</formula>
    </cfRule>
  </conditionalFormatting>
  <conditionalFormatting sqref="Y31:AC34">
    <cfRule type="expression" dxfId="127" priority="16">
      <formula>$Y$5&gt;$I$12</formula>
    </cfRule>
  </conditionalFormatting>
  <conditionalFormatting sqref="Y71:AC77">
    <cfRule type="expression" dxfId="126" priority="15">
      <formula>$Y$5&gt;$I$12</formula>
    </cfRule>
  </conditionalFormatting>
  <conditionalFormatting sqref="AF39:AJ45">
    <cfRule type="expression" dxfId="125" priority="14">
      <formula>$AF$5&gt;$I$12</formula>
    </cfRule>
  </conditionalFormatting>
  <conditionalFormatting sqref="AF49:AJ55">
    <cfRule type="expression" dxfId="124" priority="13">
      <formula>$AF$5&gt;$I$12</formula>
    </cfRule>
  </conditionalFormatting>
  <conditionalFormatting sqref="AF61:AJ67">
    <cfRule type="expression" dxfId="123" priority="12">
      <formula>$AF$5&gt;$I$12</formula>
    </cfRule>
  </conditionalFormatting>
  <conditionalFormatting sqref="AF27:AJ28">
    <cfRule type="expression" dxfId="122" priority="11">
      <formula>$AF$5&gt;$I$12</formula>
    </cfRule>
  </conditionalFormatting>
  <conditionalFormatting sqref="AF31:AJ34">
    <cfRule type="expression" dxfId="121" priority="10">
      <formula>$AF$5&gt;$I$12</formula>
    </cfRule>
  </conditionalFormatting>
  <conditionalFormatting sqref="AF71:AJ77">
    <cfRule type="expression" dxfId="120" priority="9">
      <formula>$AF$5&gt;$I$12</formula>
    </cfRule>
  </conditionalFormatting>
  <conditionalFormatting sqref="I15">
    <cfRule type="expression" dxfId="119" priority="5">
      <formula>$F$15&gt;$I$12</formula>
    </cfRule>
  </conditionalFormatting>
  <conditionalFormatting sqref="I16">
    <cfRule type="expression" dxfId="118" priority="4">
      <formula>$F$16&gt;$I$12</formula>
    </cfRule>
  </conditionalFormatting>
  <conditionalFormatting sqref="I14">
    <cfRule type="expression" dxfId="117" priority="3">
      <formula>$F$14&gt;$I$12</formula>
    </cfRule>
  </conditionalFormatting>
  <conditionalFormatting sqref="I17">
    <cfRule type="expression" dxfId="116" priority="2">
      <formula>$F$17&gt;$I$12</formula>
    </cfRule>
  </conditionalFormatting>
  <conditionalFormatting sqref="I18">
    <cfRule type="expression" dxfId="115" priority="1">
      <formula>$F$18&gt;$I$12</formula>
    </cfRule>
  </conditionalFormatting>
  <pageMargins left="0.7" right="0.7" top="0.75" bottom="0.75" header="0.3" footer="0.3"/>
  <pageSetup paperSize="8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19D60-244C-4503-B6AC-8B42BCFDCB92}">
  <sheetPr codeName="Sheet3">
    <pageSetUpPr autoPageBreaks="0"/>
  </sheetPr>
  <dimension ref="A1:CY775"/>
  <sheetViews>
    <sheetView showGridLines="0" zoomScale="80" zoomScaleNormal="80" workbookViewId="0">
      <pane xSplit="9" ySplit="7" topLeftCell="J456" activePane="bottomRight" state="frozen"/>
      <selection activeCell="D10" sqref="D10"/>
      <selection pane="topRight" activeCell="D10" sqref="D10"/>
      <selection pane="bottomLeft" activeCell="D10" sqref="D10"/>
      <selection pane="bottomRight"/>
    </sheetView>
  </sheetViews>
  <sheetFormatPr defaultColWidth="0" defaultRowHeight="12.6"/>
  <cols>
    <col min="1" max="3" width="2.6328125" customWidth="1"/>
    <col min="4" max="4" width="4.08984375" bestFit="1" customWidth="1"/>
    <col min="5" max="5" width="38.26953125" bestFit="1" customWidth="1"/>
    <col min="6" max="6" width="16.90625" bestFit="1" customWidth="1"/>
    <col min="7" max="7" width="7.7265625" bestFit="1" customWidth="1"/>
    <col min="8" max="8" width="9.7265625" bestFit="1" customWidth="1"/>
    <col min="9" max="9" width="19.453125" customWidth="1"/>
    <col min="10" max="10" width="2.6328125" customWidth="1"/>
    <col min="11" max="16" width="9.453125" customWidth="1"/>
    <col min="17" max="17" width="10" customWidth="1"/>
    <col min="18" max="18" width="10.26953125" style="166" bestFit="1" customWidth="1"/>
    <col min="19" max="19" width="9.90625" style="166" bestFit="1" customWidth="1"/>
    <col min="20" max="20" width="10.26953125" style="166" bestFit="1" customWidth="1"/>
    <col min="21" max="23" width="9.90625" style="166" bestFit="1" customWidth="1"/>
    <col min="24" max="43" width="9.453125" customWidth="1"/>
    <col min="44" max="44" width="2.453125" customWidth="1"/>
    <col min="45" max="103" width="0" hidden="1" customWidth="1"/>
    <col min="104" max="16384" width="9" hidden="1"/>
  </cols>
  <sheetData>
    <row r="1" spans="1:44" ht="22.2" customHeight="1">
      <c r="A1" s="304" t="s">
        <v>263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7"/>
      <c r="S1" s="167"/>
      <c r="T1" s="167"/>
      <c r="U1" s="167"/>
      <c r="V1" s="167"/>
      <c r="W1" s="167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2"/>
      <c r="AQ1" s="2"/>
      <c r="AR1" s="2"/>
    </row>
    <row r="2" spans="1:44" ht="7.2" customHeight="1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67"/>
      <c r="S2" s="167"/>
      <c r="T2" s="167"/>
      <c r="U2" s="167"/>
      <c r="V2" s="167"/>
      <c r="W2" s="167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2"/>
      <c r="AQ2" s="2"/>
      <c r="AR2" s="2"/>
    </row>
    <row r="3" spans="1:44" ht="22.2" customHeight="1">
      <c r="A3" s="1" t="s">
        <v>189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67"/>
      <c r="S3" s="167"/>
      <c r="T3" s="167"/>
      <c r="U3" s="167"/>
      <c r="V3" s="167"/>
      <c r="W3" s="167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2"/>
      <c r="AQ3" s="2"/>
      <c r="AR3" s="2"/>
    </row>
    <row r="4" spans="1:44" s="210" customFormat="1" ht="17.399999999999999">
      <c r="A4" s="4"/>
      <c r="B4" s="5"/>
      <c r="C4" s="5"/>
      <c r="D4" s="5"/>
      <c r="E4" s="5"/>
      <c r="F4" s="5"/>
      <c r="G4" s="5"/>
      <c r="H4" s="5"/>
      <c r="I4" s="5"/>
      <c r="J4" s="5"/>
      <c r="K4" s="209" t="s">
        <v>65</v>
      </c>
      <c r="L4" s="54"/>
      <c r="M4" s="54"/>
      <c r="N4" s="54"/>
      <c r="O4" s="53"/>
      <c r="P4" s="8"/>
      <c r="Q4" s="54"/>
      <c r="R4" s="209" t="s">
        <v>66</v>
      </c>
      <c r="S4" s="54"/>
      <c r="T4" s="54"/>
      <c r="U4" s="54"/>
      <c r="V4" s="53"/>
      <c r="W4" s="8"/>
      <c r="X4" s="54"/>
      <c r="Y4" s="213" t="s">
        <v>67</v>
      </c>
      <c r="Z4" s="54"/>
      <c r="AA4" s="54"/>
      <c r="AB4" s="54"/>
      <c r="AC4" s="54"/>
      <c r="AD4" s="54"/>
      <c r="AE4" s="54"/>
      <c r="AF4" s="213" t="s">
        <v>45</v>
      </c>
      <c r="AG4" s="6"/>
      <c r="AH4" s="6"/>
      <c r="AI4" s="6"/>
      <c r="AJ4" s="6"/>
      <c r="AK4" s="54"/>
      <c r="AL4" s="213" t="s">
        <v>68</v>
      </c>
      <c r="AM4" s="6"/>
      <c r="AN4" s="6"/>
      <c r="AO4" s="6"/>
      <c r="AP4" s="6"/>
      <c r="AQ4" s="54"/>
      <c r="AR4" s="54"/>
    </row>
    <row r="5" spans="1:44" s="210" customFormat="1">
      <c r="A5" s="4"/>
      <c r="B5" s="5"/>
      <c r="C5" s="5"/>
      <c r="D5" s="5"/>
      <c r="E5" s="5"/>
      <c r="F5" s="5"/>
      <c r="G5" s="5"/>
      <c r="H5" s="5"/>
      <c r="I5" s="5"/>
      <c r="J5" s="5"/>
      <c r="K5" s="6" t="s">
        <v>0</v>
      </c>
      <c r="L5" s="54" t="s">
        <v>0</v>
      </c>
      <c r="M5" s="54" t="s">
        <v>0</v>
      </c>
      <c r="N5" s="54" t="s">
        <v>0</v>
      </c>
      <c r="O5" s="53" t="s">
        <v>0</v>
      </c>
      <c r="P5" s="8" t="s">
        <v>9</v>
      </c>
      <c r="Q5" s="54"/>
      <c r="R5" s="6" t="s">
        <v>0</v>
      </c>
      <c r="S5" s="54" t="s">
        <v>0</v>
      </c>
      <c r="T5" s="54" t="s">
        <v>0</v>
      </c>
      <c r="U5" s="54" t="s">
        <v>0</v>
      </c>
      <c r="V5" s="53" t="s">
        <v>0</v>
      </c>
      <c r="W5" s="8" t="s">
        <v>9</v>
      </c>
      <c r="X5" s="54"/>
      <c r="Y5" s="6" t="s">
        <v>0</v>
      </c>
      <c r="Z5" s="54" t="s">
        <v>0</v>
      </c>
      <c r="AA5" s="54" t="s">
        <v>0</v>
      </c>
      <c r="AB5" s="54" t="s">
        <v>0</v>
      </c>
      <c r="AC5" s="53" t="s">
        <v>0</v>
      </c>
      <c r="AD5" s="6" t="s">
        <v>9</v>
      </c>
      <c r="AE5" s="54"/>
      <c r="AF5" s="57" t="s">
        <v>0</v>
      </c>
      <c r="AG5" s="54" t="s">
        <v>0</v>
      </c>
      <c r="AH5" s="54" t="s">
        <v>0</v>
      </c>
      <c r="AI5" s="54" t="s">
        <v>0</v>
      </c>
      <c r="AJ5" s="53" t="s">
        <v>0</v>
      </c>
      <c r="AK5" s="54"/>
      <c r="AL5" s="58" t="s">
        <v>5</v>
      </c>
      <c r="AM5" s="54" t="s">
        <v>6</v>
      </c>
      <c r="AN5" s="54" t="s">
        <v>7</v>
      </c>
      <c r="AO5" s="53" t="s">
        <v>8</v>
      </c>
      <c r="AP5" s="6"/>
      <c r="AQ5" s="54"/>
      <c r="AR5" s="54"/>
    </row>
    <row r="6" spans="1:44" s="210" customFormat="1">
      <c r="A6" s="6"/>
      <c r="B6" s="5"/>
      <c r="C6" s="5"/>
      <c r="D6" s="5"/>
      <c r="E6" s="5"/>
      <c r="F6" s="5"/>
      <c r="G6" s="4"/>
      <c r="H6" s="4" t="s">
        <v>2</v>
      </c>
      <c r="I6" s="4" t="s">
        <v>3</v>
      </c>
      <c r="J6" s="5"/>
      <c r="K6" s="6">
        <v>2024</v>
      </c>
      <c r="L6" s="54">
        <v>2025</v>
      </c>
      <c r="M6" s="54">
        <v>2026</v>
      </c>
      <c r="N6" s="54">
        <v>2027</v>
      </c>
      <c r="O6" s="53">
        <v>2028</v>
      </c>
      <c r="P6" s="8" t="s">
        <v>0</v>
      </c>
      <c r="Q6" s="54"/>
      <c r="R6" s="6">
        <v>2024</v>
      </c>
      <c r="S6" s="54">
        <v>2025</v>
      </c>
      <c r="T6" s="54">
        <v>2026</v>
      </c>
      <c r="U6" s="54">
        <v>2027</v>
      </c>
      <c r="V6" s="53">
        <v>2028</v>
      </c>
      <c r="W6" s="8" t="s">
        <v>0</v>
      </c>
      <c r="X6" s="54"/>
      <c r="Y6" s="6">
        <v>2024</v>
      </c>
      <c r="Z6" s="54">
        <v>2025</v>
      </c>
      <c r="AA6" s="54">
        <v>2026</v>
      </c>
      <c r="AB6" s="54">
        <v>2027</v>
      </c>
      <c r="AC6" s="53">
        <v>2028</v>
      </c>
      <c r="AD6" s="8" t="s">
        <v>0</v>
      </c>
      <c r="AE6" s="54"/>
      <c r="AF6" s="6">
        <v>2024</v>
      </c>
      <c r="AG6" s="54">
        <v>2025</v>
      </c>
      <c r="AH6" s="54">
        <v>2026</v>
      </c>
      <c r="AI6" s="54">
        <v>2027</v>
      </c>
      <c r="AJ6" s="53">
        <v>2028</v>
      </c>
      <c r="AK6" s="54"/>
      <c r="AL6" s="58" t="s">
        <v>69</v>
      </c>
      <c r="AM6" s="54" t="s">
        <v>70</v>
      </c>
      <c r="AN6" s="54" t="s">
        <v>71</v>
      </c>
      <c r="AO6" s="53" t="s">
        <v>72</v>
      </c>
      <c r="AP6" s="6"/>
      <c r="AQ6" s="6" t="s">
        <v>10</v>
      </c>
      <c r="AR6" s="54"/>
    </row>
    <row r="7" spans="1:44" s="210" customFormat="1">
      <c r="A7" s="6"/>
      <c r="B7" s="5"/>
      <c r="C7" s="5"/>
      <c r="D7" s="5"/>
      <c r="E7" s="5"/>
      <c r="F7" s="5"/>
      <c r="G7" s="4"/>
      <c r="H7" s="4"/>
      <c r="I7" s="4"/>
      <c r="J7" s="5"/>
      <c r="K7" s="6" t="s">
        <v>73</v>
      </c>
      <c r="L7" s="54" t="s">
        <v>73</v>
      </c>
      <c r="M7" s="54" t="s">
        <v>73</v>
      </c>
      <c r="N7" s="54" t="s">
        <v>73</v>
      </c>
      <c r="O7" s="53" t="s">
        <v>73</v>
      </c>
      <c r="P7" s="8" t="s">
        <v>73</v>
      </c>
      <c r="Q7" s="54"/>
      <c r="R7" s="54" t="s">
        <v>34</v>
      </c>
      <c r="S7" s="54" t="s">
        <v>34</v>
      </c>
      <c r="T7" s="54" t="s">
        <v>34</v>
      </c>
      <c r="U7" s="53" t="s">
        <v>34</v>
      </c>
      <c r="V7" s="6" t="s">
        <v>34</v>
      </c>
      <c r="W7" s="6" t="s">
        <v>34</v>
      </c>
      <c r="X7" s="54"/>
      <c r="Y7" s="6" t="s">
        <v>34</v>
      </c>
      <c r="Z7" s="54" t="s">
        <v>34</v>
      </c>
      <c r="AA7" s="54" t="s">
        <v>34</v>
      </c>
      <c r="AB7" s="54" t="s">
        <v>34</v>
      </c>
      <c r="AC7" s="53" t="s">
        <v>34</v>
      </c>
      <c r="AD7" s="6" t="s">
        <v>34</v>
      </c>
      <c r="AE7" s="54"/>
      <c r="AF7" s="57" t="s">
        <v>74</v>
      </c>
      <c r="AG7" s="58" t="s">
        <v>74</v>
      </c>
      <c r="AH7" s="58" t="s">
        <v>74</v>
      </c>
      <c r="AI7" s="58" t="s">
        <v>74</v>
      </c>
      <c r="AJ7" s="58" t="s">
        <v>74</v>
      </c>
      <c r="AK7" s="54"/>
      <c r="AL7" s="58" t="s">
        <v>74</v>
      </c>
      <c r="AM7" s="58" t="s">
        <v>74</v>
      </c>
      <c r="AN7" s="58" t="s">
        <v>74</v>
      </c>
      <c r="AO7" s="58" t="s">
        <v>74</v>
      </c>
      <c r="AP7" s="6"/>
      <c r="AQ7" s="6"/>
      <c r="AR7" s="54"/>
    </row>
    <row r="8" spans="1:44">
      <c r="A8" s="9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1"/>
      <c r="O8" s="11"/>
      <c r="P8" s="11"/>
      <c r="Q8" s="10"/>
      <c r="R8" s="171"/>
      <c r="S8" s="171"/>
      <c r="T8" s="171"/>
      <c r="U8" s="171"/>
      <c r="V8" s="171"/>
      <c r="W8" s="171"/>
      <c r="X8" s="16"/>
      <c r="Y8" s="18"/>
      <c r="Z8" s="18"/>
      <c r="AA8" s="18"/>
      <c r="AB8" s="18"/>
      <c r="AC8" s="18"/>
      <c r="AD8" s="18"/>
      <c r="AE8" s="18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1"/>
      <c r="AQ8" s="10"/>
      <c r="AR8" s="10"/>
    </row>
    <row r="9" spans="1:44">
      <c r="A9" s="12"/>
      <c r="B9" s="17"/>
      <c r="C9" s="17"/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6"/>
      <c r="P9" s="16"/>
      <c r="Q9" s="17"/>
      <c r="R9" s="172"/>
      <c r="S9" s="172"/>
      <c r="T9" s="172"/>
      <c r="U9" s="172"/>
      <c r="V9" s="172"/>
      <c r="W9" s="172"/>
      <c r="X9" s="16"/>
      <c r="Y9" s="18"/>
      <c r="Z9" s="18"/>
      <c r="AA9" s="18"/>
      <c r="AB9" s="18"/>
      <c r="AC9" s="18"/>
      <c r="AD9" s="18"/>
      <c r="AE9" s="18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7"/>
      <c r="AR9" s="17"/>
    </row>
    <row r="10" spans="1:44">
      <c r="A10" s="12"/>
      <c r="B10" s="17"/>
      <c r="C10" s="17" t="s">
        <v>11</v>
      </c>
      <c r="D10" s="16"/>
      <c r="E10" s="16"/>
      <c r="F10" s="16"/>
      <c r="G10" s="16"/>
      <c r="H10" s="16" t="s">
        <v>12</v>
      </c>
      <c r="I10" s="142" t="s">
        <v>236</v>
      </c>
      <c r="J10" s="17"/>
      <c r="K10" s="16"/>
      <c r="L10" s="16"/>
      <c r="M10" s="16"/>
      <c r="N10" s="16"/>
      <c r="O10" s="16"/>
      <c r="P10" s="16"/>
      <c r="Q10" s="17"/>
      <c r="R10" s="172"/>
      <c r="S10" s="172"/>
      <c r="T10" s="172"/>
      <c r="U10" s="172"/>
      <c r="V10" s="172"/>
      <c r="W10" s="172"/>
      <c r="X10" s="16"/>
      <c r="Y10" s="18"/>
      <c r="Z10" s="18"/>
      <c r="AA10" s="18"/>
      <c r="AB10" s="18"/>
      <c r="AC10" s="18"/>
      <c r="AD10" s="18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7"/>
      <c r="AR10" s="17"/>
    </row>
    <row r="11" spans="1:44">
      <c r="A11" s="12"/>
      <c r="B11" s="17"/>
      <c r="C11" s="17"/>
      <c r="D11" s="16"/>
      <c r="E11" s="16"/>
      <c r="F11" s="16"/>
      <c r="G11" s="16"/>
      <c r="H11" s="16"/>
      <c r="I11" s="141"/>
      <c r="J11" s="17"/>
      <c r="K11" s="16"/>
      <c r="L11" s="16"/>
      <c r="M11" s="16"/>
      <c r="N11" s="16"/>
      <c r="O11" s="16"/>
      <c r="P11" s="16"/>
      <c r="Q11" s="17"/>
      <c r="R11" s="172"/>
      <c r="S11" s="172"/>
      <c r="T11" s="172"/>
      <c r="U11" s="172"/>
      <c r="V11" s="172"/>
      <c r="W11" s="172"/>
      <c r="X11" s="16"/>
      <c r="Y11" s="18"/>
      <c r="Z11" s="18"/>
      <c r="AA11" s="18"/>
      <c r="AB11" s="18"/>
      <c r="AC11" s="18"/>
      <c r="AD11" s="18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7"/>
      <c r="AR11" s="17"/>
    </row>
    <row r="12" spans="1:44">
      <c r="A12" s="12"/>
      <c r="B12" s="17"/>
      <c r="C12" s="17" t="s">
        <v>13</v>
      </c>
      <c r="D12" s="16"/>
      <c r="E12" s="16"/>
      <c r="F12" s="16"/>
      <c r="G12" s="16"/>
      <c r="H12" s="16" t="s">
        <v>14</v>
      </c>
      <c r="I12" s="142">
        <v>2024</v>
      </c>
      <c r="J12" s="17"/>
      <c r="K12" s="16"/>
      <c r="L12" s="16"/>
      <c r="M12" s="16"/>
      <c r="N12" s="16"/>
      <c r="O12" s="16"/>
      <c r="P12" s="16"/>
      <c r="Q12" s="17"/>
      <c r="R12" s="172"/>
      <c r="S12" s="172"/>
      <c r="T12" s="172"/>
      <c r="U12" s="172"/>
      <c r="V12" s="172"/>
      <c r="W12" s="172"/>
      <c r="X12" s="16"/>
      <c r="Y12" s="18"/>
      <c r="Z12" s="18"/>
      <c r="AA12" s="18"/>
      <c r="AB12" s="18"/>
      <c r="AC12" s="18"/>
      <c r="AD12" s="18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7"/>
      <c r="AR12" s="17"/>
    </row>
    <row r="13" spans="1:44">
      <c r="A13" s="12"/>
      <c r="B13" s="17"/>
      <c r="C13" s="17"/>
      <c r="D13" s="16"/>
      <c r="E13" s="16"/>
      <c r="F13" s="16"/>
      <c r="G13" s="16"/>
      <c r="H13" s="16"/>
      <c r="I13" s="143"/>
      <c r="J13" s="16"/>
      <c r="K13" s="16"/>
      <c r="L13" s="16"/>
      <c r="M13" s="16"/>
      <c r="N13" s="16"/>
      <c r="O13" s="16"/>
      <c r="P13" s="16"/>
      <c r="Q13" s="17"/>
      <c r="R13" s="172"/>
      <c r="S13" s="172"/>
      <c r="T13" s="172"/>
      <c r="U13" s="172"/>
      <c r="V13" s="172"/>
      <c r="W13" s="172"/>
      <c r="X13" s="16"/>
      <c r="Y13" s="18"/>
      <c r="Z13" s="18"/>
      <c r="AA13" s="18"/>
      <c r="AB13" s="18"/>
      <c r="AC13" s="18"/>
      <c r="AD13" s="18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7"/>
      <c r="AR13" s="17"/>
    </row>
    <row r="14" spans="1:44">
      <c r="A14" s="12"/>
      <c r="B14" s="17"/>
      <c r="C14" s="17" t="s">
        <v>17</v>
      </c>
      <c r="D14" s="16"/>
      <c r="E14" s="16"/>
      <c r="F14" s="16"/>
      <c r="G14" s="16"/>
      <c r="H14" s="16" t="s">
        <v>14</v>
      </c>
      <c r="I14" s="144" t="s">
        <v>213</v>
      </c>
      <c r="J14" s="16"/>
      <c r="K14" s="16"/>
      <c r="L14" s="16"/>
      <c r="M14" s="16"/>
      <c r="N14" s="16"/>
      <c r="O14" s="16"/>
      <c r="P14" s="16"/>
      <c r="Q14" s="17"/>
      <c r="R14" s="172"/>
      <c r="S14" s="172"/>
      <c r="T14" s="172"/>
      <c r="U14" s="172"/>
      <c r="V14" s="172"/>
      <c r="W14" s="172"/>
      <c r="X14" s="16"/>
      <c r="Y14" s="18"/>
      <c r="Z14" s="18"/>
      <c r="AA14" s="18"/>
      <c r="AB14" s="18"/>
      <c r="AC14" s="18"/>
      <c r="AD14" s="18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7"/>
      <c r="AR14" s="17"/>
    </row>
    <row r="15" spans="1:44">
      <c r="A15" s="12"/>
      <c r="B15" s="17"/>
      <c r="C15" s="17"/>
      <c r="D15" s="16"/>
      <c r="E15" s="16"/>
      <c r="F15" s="16"/>
      <c r="G15" s="16"/>
      <c r="H15" s="16"/>
      <c r="I15" s="17"/>
      <c r="J15" s="17"/>
      <c r="K15" s="16"/>
      <c r="L15" s="16"/>
      <c r="M15" s="16"/>
      <c r="N15" s="16"/>
      <c r="O15" s="16"/>
      <c r="P15" s="16"/>
      <c r="Q15" s="17"/>
      <c r="R15" s="172"/>
      <c r="S15" s="172"/>
      <c r="T15" s="172"/>
      <c r="U15" s="172"/>
      <c r="V15" s="172"/>
      <c r="W15" s="172"/>
      <c r="X15" s="16"/>
      <c r="Y15" s="18"/>
      <c r="Z15" s="18"/>
      <c r="AA15" s="18"/>
      <c r="AB15" s="18"/>
      <c r="AC15" s="18"/>
      <c r="AD15" s="18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7"/>
      <c r="AR15" s="17"/>
    </row>
    <row r="16" spans="1:44">
      <c r="A16" s="12"/>
      <c r="B16" s="13" t="s">
        <v>75</v>
      </c>
      <c r="C16" s="14"/>
      <c r="D16" s="15"/>
      <c r="E16" s="15"/>
      <c r="F16" s="15"/>
      <c r="G16" s="15"/>
      <c r="H16" s="15"/>
      <c r="I16" s="14"/>
      <c r="J16" s="14"/>
      <c r="K16" s="15"/>
      <c r="L16" s="15"/>
      <c r="M16" s="15"/>
      <c r="N16" s="15"/>
      <c r="O16" s="15"/>
      <c r="P16" s="62"/>
      <c r="Q16" s="14"/>
      <c r="R16" s="173"/>
      <c r="S16" s="173"/>
      <c r="T16" s="173"/>
      <c r="U16" s="173"/>
      <c r="V16" s="173"/>
      <c r="W16" s="173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4"/>
      <c r="AR16" s="17"/>
    </row>
    <row r="17" spans="1:44">
      <c r="A17" s="12"/>
      <c r="B17" s="17"/>
      <c r="D17" s="17"/>
      <c r="E17" s="17"/>
      <c r="F17" s="16"/>
      <c r="G17" s="16"/>
      <c r="H17" s="16"/>
      <c r="I17" s="16"/>
      <c r="J17" s="17"/>
      <c r="K17" s="16"/>
      <c r="L17" s="16"/>
      <c r="M17" s="16"/>
      <c r="N17" s="16"/>
      <c r="O17" s="16"/>
      <c r="P17" s="63"/>
      <c r="Q17" s="17"/>
      <c r="R17" s="172"/>
      <c r="S17" s="172"/>
      <c r="T17" s="172"/>
      <c r="U17" s="172"/>
      <c r="V17" s="172"/>
      <c r="W17" s="172"/>
      <c r="X17" s="16"/>
      <c r="Y17" s="18"/>
      <c r="Z17" s="18"/>
      <c r="AA17" s="18"/>
      <c r="AB17" s="18"/>
      <c r="AC17" s="18"/>
      <c r="AD17" s="18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7"/>
      <c r="AR17" s="17"/>
    </row>
    <row r="18" spans="1:44">
      <c r="A18" s="12"/>
      <c r="B18" s="17"/>
      <c r="C18" s="17" t="s">
        <v>76</v>
      </c>
      <c r="D18" s="17"/>
      <c r="E18" s="17"/>
      <c r="F18" s="16"/>
      <c r="G18" s="16"/>
      <c r="H18" s="16"/>
      <c r="I18" s="16"/>
      <c r="J18" s="17"/>
      <c r="K18" s="16"/>
      <c r="L18" s="16"/>
      <c r="M18" s="16"/>
      <c r="N18" s="16"/>
      <c r="O18" s="16"/>
      <c r="P18" s="63"/>
      <c r="Q18" s="17"/>
      <c r="R18" s="172"/>
      <c r="S18" s="172"/>
      <c r="T18" s="172"/>
      <c r="U18" s="172"/>
      <c r="V18" s="172"/>
      <c r="W18" s="172"/>
      <c r="X18" s="16"/>
      <c r="Y18" s="18"/>
      <c r="Z18" s="18"/>
      <c r="AA18" s="18"/>
      <c r="AB18" s="18"/>
      <c r="AC18" s="18"/>
      <c r="AD18" s="18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7"/>
      <c r="AR18" s="17"/>
    </row>
    <row r="19" spans="1:44">
      <c r="A19" s="12"/>
      <c r="B19" s="17"/>
      <c r="D19" s="16"/>
      <c r="E19" s="17" t="s">
        <v>9</v>
      </c>
      <c r="F19" s="16"/>
      <c r="G19" s="16" t="s">
        <v>77</v>
      </c>
      <c r="H19" s="16" t="s">
        <v>73</v>
      </c>
      <c r="I19" s="16"/>
      <c r="J19" s="17"/>
      <c r="K19" s="59"/>
      <c r="L19" s="60"/>
      <c r="M19" s="60"/>
      <c r="N19" s="60"/>
      <c r="O19" s="60"/>
      <c r="P19" s="235" t="e">
        <f>VLOOKUP($I$10,'VD_Ref Data'!$D$11:$S$24,13,FALSE)</f>
        <v>#N/A</v>
      </c>
      <c r="Q19" s="17"/>
      <c r="R19" s="172"/>
      <c r="S19" s="172"/>
      <c r="T19" s="172"/>
      <c r="U19" s="172"/>
      <c r="V19" s="172"/>
      <c r="W19" s="172"/>
      <c r="X19" s="16"/>
      <c r="Y19" s="18"/>
      <c r="Z19" s="18"/>
      <c r="AA19" s="18"/>
      <c r="AB19" s="18"/>
      <c r="AC19" s="18"/>
      <c r="AD19" s="18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7"/>
      <c r="AR19" s="17"/>
    </row>
    <row r="20" spans="1:44">
      <c r="A20" s="12"/>
      <c r="B20" s="17"/>
      <c r="C20" s="16"/>
      <c r="D20" s="16"/>
      <c r="E20" s="17"/>
      <c r="F20" s="16"/>
      <c r="G20" s="16"/>
      <c r="H20" s="16"/>
      <c r="I20" s="16"/>
      <c r="J20" s="17"/>
      <c r="K20" s="26"/>
      <c r="L20" s="26"/>
      <c r="M20" s="26"/>
      <c r="N20" s="26"/>
      <c r="O20" s="26"/>
      <c r="P20" s="26"/>
      <c r="Q20" s="17"/>
      <c r="R20" s="172"/>
      <c r="S20" s="172"/>
      <c r="T20" s="172"/>
      <c r="U20" s="172"/>
      <c r="V20" s="172"/>
      <c r="W20" s="172"/>
      <c r="X20" s="16"/>
      <c r="Y20" s="18"/>
      <c r="Z20" s="18"/>
      <c r="AA20" s="18"/>
      <c r="AB20" s="18"/>
      <c r="AC20" s="18"/>
      <c r="AD20" s="18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7"/>
    </row>
    <row r="21" spans="1:44">
      <c r="A21" s="12"/>
      <c r="B21" s="17"/>
      <c r="C21" s="27" t="s">
        <v>78</v>
      </c>
      <c r="I21" s="16"/>
      <c r="J21" s="17"/>
      <c r="K21" s="236"/>
      <c r="L21" s="236"/>
      <c r="M21" s="236"/>
      <c r="N21" s="236"/>
      <c r="O21" s="236"/>
      <c r="P21" s="237"/>
      <c r="Q21" s="17"/>
      <c r="R21" s="172"/>
      <c r="S21" s="172"/>
      <c r="T21" s="172"/>
      <c r="U21" s="172"/>
      <c r="V21" s="172"/>
      <c r="W21" s="172"/>
      <c r="X21" s="16"/>
      <c r="Y21" s="18"/>
      <c r="Z21" s="18"/>
      <c r="AA21" s="18"/>
      <c r="AB21" s="18"/>
      <c r="AC21" s="18"/>
      <c r="AD21" s="18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7"/>
      <c r="AR21" s="17"/>
    </row>
    <row r="22" spans="1:44">
      <c r="A22" s="12"/>
      <c r="B22" s="17"/>
      <c r="C22" s="16"/>
      <c r="D22" s="16"/>
      <c r="E22" s="17" t="s">
        <v>9</v>
      </c>
      <c r="F22" s="16"/>
      <c r="G22" s="21" t="s">
        <v>25</v>
      </c>
      <c r="H22" s="16" t="s">
        <v>73</v>
      </c>
      <c r="I22" s="16"/>
      <c r="J22" s="17"/>
      <c r="K22" s="49"/>
      <c r="L22" s="50"/>
      <c r="M22" s="50"/>
      <c r="N22" s="50"/>
      <c r="O22" s="50"/>
      <c r="P22" s="235" t="e">
        <f>VLOOKUP($I$10,'VD_Ref Data'!$D$11:$S$24,15,FALSE)</f>
        <v>#N/A</v>
      </c>
      <c r="Q22" s="17"/>
      <c r="R22" s="172"/>
      <c r="S22" s="172"/>
      <c r="T22" s="172"/>
      <c r="U22" s="172"/>
      <c r="V22" s="172"/>
      <c r="W22" s="172"/>
      <c r="X22" s="16"/>
      <c r="Y22" s="18"/>
      <c r="Z22" s="18"/>
      <c r="AA22" s="18"/>
      <c r="AB22" s="18"/>
      <c r="AC22" s="18"/>
      <c r="AD22" s="18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7"/>
      <c r="AR22" s="17"/>
    </row>
    <row r="23" spans="1:44">
      <c r="A23" s="12"/>
      <c r="B23" s="17"/>
      <c r="C23" s="17"/>
      <c r="D23" s="16"/>
      <c r="E23" s="16"/>
      <c r="F23" s="16"/>
      <c r="G23" s="16"/>
      <c r="H23" s="16"/>
      <c r="I23" s="17"/>
      <c r="J23" s="17"/>
      <c r="K23" s="26"/>
      <c r="L23" s="26"/>
      <c r="M23" s="26"/>
      <c r="N23" s="26"/>
      <c r="O23" s="26"/>
      <c r="P23" s="26"/>
      <c r="Q23" s="17"/>
      <c r="R23" s="172"/>
      <c r="S23" s="172"/>
      <c r="T23" s="172"/>
      <c r="U23" s="172"/>
      <c r="V23" s="172"/>
      <c r="W23" s="172"/>
      <c r="X23" s="16"/>
      <c r="Y23" s="18"/>
      <c r="Z23" s="18"/>
      <c r="AA23" s="18"/>
      <c r="AB23" s="18"/>
      <c r="AC23" s="18"/>
      <c r="AD23" s="18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7"/>
      <c r="AR23" s="17"/>
    </row>
    <row r="24" spans="1:44">
      <c r="A24" s="12"/>
      <c r="B24" s="13" t="s">
        <v>79</v>
      </c>
      <c r="C24" s="14"/>
      <c r="D24" s="15"/>
      <c r="E24" s="15"/>
      <c r="F24" s="15"/>
      <c r="G24" s="15"/>
      <c r="H24" s="15"/>
      <c r="I24" s="14"/>
      <c r="J24" s="14"/>
      <c r="K24" s="222"/>
      <c r="L24" s="222"/>
      <c r="M24" s="222"/>
      <c r="N24" s="222"/>
      <c r="O24" s="222"/>
      <c r="P24" s="222"/>
      <c r="Q24" s="14"/>
      <c r="R24" s="173"/>
      <c r="S24" s="173"/>
      <c r="T24" s="173"/>
      <c r="U24" s="173"/>
      <c r="V24" s="173"/>
      <c r="W24" s="173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4"/>
      <c r="AR24" s="17"/>
    </row>
    <row r="25" spans="1:44">
      <c r="K25" s="90"/>
      <c r="L25" s="90"/>
      <c r="M25" s="90"/>
      <c r="N25" s="90"/>
      <c r="O25" s="90"/>
      <c r="P25" s="90"/>
    </row>
    <row r="26" spans="1:44">
      <c r="C26" s="17" t="s">
        <v>76</v>
      </c>
      <c r="K26" s="90"/>
      <c r="L26" s="90"/>
      <c r="M26" s="90"/>
      <c r="N26" s="90"/>
      <c r="O26" s="90"/>
      <c r="P26" s="90"/>
    </row>
    <row r="27" spans="1:44">
      <c r="A27" s="12"/>
      <c r="B27" s="17"/>
      <c r="D27" s="16"/>
      <c r="E27" s="17" t="s">
        <v>9</v>
      </c>
      <c r="F27" s="16"/>
      <c r="G27" s="16" t="s">
        <v>77</v>
      </c>
      <c r="H27" s="16" t="s">
        <v>73</v>
      </c>
      <c r="I27" s="16"/>
      <c r="J27" s="17"/>
      <c r="K27" s="59"/>
      <c r="L27" s="60"/>
      <c r="M27" s="60"/>
      <c r="N27" s="60"/>
      <c r="O27" s="60"/>
      <c r="P27" s="235" t="e">
        <f>VLOOKUP($I$10,'VD_Ref Data'!$D$11:$S$24,14,FALSE)</f>
        <v>#N/A</v>
      </c>
      <c r="Q27" s="17"/>
      <c r="R27" s="172"/>
      <c r="S27" s="172"/>
      <c r="T27" s="172"/>
      <c r="U27" s="172"/>
      <c r="V27" s="172"/>
      <c r="W27" s="172"/>
      <c r="X27" s="16"/>
      <c r="Y27" s="18"/>
      <c r="Z27" s="18"/>
      <c r="AA27" s="18"/>
      <c r="AB27" s="18"/>
      <c r="AC27" s="18"/>
      <c r="AD27" s="18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7"/>
      <c r="AR27" s="17"/>
    </row>
    <row r="28" spans="1:44">
      <c r="G28" s="16"/>
      <c r="K28" s="90"/>
      <c r="L28" s="90"/>
      <c r="M28" s="90"/>
      <c r="N28" s="90"/>
      <c r="O28" s="90"/>
      <c r="P28" s="238"/>
    </row>
    <row r="29" spans="1:44">
      <c r="C29" s="27" t="s">
        <v>78</v>
      </c>
      <c r="K29" s="90"/>
      <c r="L29" s="90"/>
      <c r="M29" s="90"/>
      <c r="N29" s="90"/>
      <c r="O29" s="90"/>
      <c r="P29" s="238"/>
    </row>
    <row r="30" spans="1:44">
      <c r="A30" s="12"/>
      <c r="B30" s="17"/>
      <c r="D30" s="16"/>
      <c r="E30" s="17" t="s">
        <v>9</v>
      </c>
      <c r="F30" s="16"/>
      <c r="G30" s="21" t="s">
        <v>25</v>
      </c>
      <c r="H30" s="16" t="s">
        <v>73</v>
      </c>
      <c r="I30" s="16"/>
      <c r="J30" s="17"/>
      <c r="K30" s="59"/>
      <c r="L30" s="60"/>
      <c r="M30" s="60"/>
      <c r="N30" s="60"/>
      <c r="O30" s="60"/>
      <c r="P30" s="235" t="e">
        <f>VLOOKUP($I$10,'VD_Ref Data'!$D$11:$S$24,16,FALSE)</f>
        <v>#N/A</v>
      </c>
      <c r="Q30" s="17"/>
      <c r="R30" s="172"/>
      <c r="S30" s="172"/>
      <c r="T30" s="172"/>
      <c r="U30" s="172"/>
      <c r="V30" s="172"/>
      <c r="W30" s="172"/>
      <c r="X30" s="16"/>
      <c r="Y30" s="18"/>
      <c r="Z30" s="18"/>
      <c r="AA30" s="18"/>
      <c r="AB30" s="18"/>
      <c r="AC30" s="18"/>
      <c r="AD30" s="18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7"/>
      <c r="AR30" s="17"/>
    </row>
    <row r="31" spans="1:44">
      <c r="A31" s="12"/>
      <c r="B31" s="17"/>
      <c r="C31" s="17"/>
      <c r="D31" s="16"/>
      <c r="E31" s="16"/>
      <c r="F31" s="16"/>
      <c r="G31" s="16"/>
      <c r="H31" s="16"/>
      <c r="I31" s="17"/>
      <c r="J31" s="17"/>
      <c r="K31" s="26"/>
      <c r="L31" s="26"/>
      <c r="M31" s="26"/>
      <c r="N31" s="26"/>
      <c r="O31" s="26"/>
      <c r="P31" s="26"/>
      <c r="Q31" s="17"/>
      <c r="R31" s="172"/>
      <c r="S31" s="172"/>
      <c r="T31" s="172"/>
      <c r="U31" s="172"/>
      <c r="V31" s="172"/>
      <c r="W31" s="172"/>
      <c r="X31" s="16"/>
      <c r="Y31" s="18"/>
      <c r="Z31" s="18"/>
      <c r="AA31" s="18"/>
      <c r="AB31" s="18"/>
      <c r="AC31" s="18"/>
      <c r="AD31" s="18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7"/>
      <c r="AR31" s="17"/>
    </row>
    <row r="32" spans="1:44">
      <c r="B32" s="13" t="s">
        <v>250</v>
      </c>
      <c r="C32" s="14"/>
      <c r="D32" s="15"/>
      <c r="E32" s="15"/>
      <c r="F32" s="15"/>
      <c r="G32" s="15"/>
      <c r="H32" s="15"/>
      <c r="I32" s="15"/>
      <c r="J32" s="15"/>
      <c r="K32" s="222"/>
      <c r="L32" s="222"/>
      <c r="M32" s="222"/>
      <c r="N32" s="222"/>
      <c r="O32" s="222"/>
      <c r="P32" s="222"/>
      <c r="Q32" s="15"/>
      <c r="R32" s="173"/>
      <c r="S32" s="173"/>
      <c r="T32" s="173"/>
      <c r="U32" s="173"/>
      <c r="V32" s="173"/>
      <c r="W32" s="173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7"/>
    </row>
    <row r="33" spans="2:44">
      <c r="B33" s="17"/>
      <c r="C33" s="17"/>
      <c r="D33" s="16"/>
      <c r="E33" s="16"/>
      <c r="F33" s="16"/>
      <c r="G33" s="16"/>
      <c r="H33" s="16"/>
      <c r="I33" s="17"/>
      <c r="J33" s="17"/>
      <c r="K33" s="26"/>
      <c r="L33" s="26"/>
      <c r="M33" s="26"/>
      <c r="N33" s="26"/>
      <c r="O33" s="26"/>
      <c r="P33" s="26"/>
      <c r="Q33" s="17"/>
      <c r="R33" s="172"/>
      <c r="S33" s="172"/>
      <c r="T33" s="172"/>
      <c r="U33" s="172"/>
      <c r="V33" s="172"/>
      <c r="W33" s="172"/>
      <c r="X33" s="12"/>
      <c r="AF33" s="16"/>
      <c r="AG33" s="16"/>
      <c r="AH33" s="16"/>
      <c r="AI33" s="16"/>
      <c r="AJ33" s="16"/>
      <c r="AP33" s="16"/>
      <c r="AQ33" s="17"/>
      <c r="AR33" s="17"/>
    </row>
    <row r="34" spans="2:44">
      <c r="B34" s="17"/>
      <c r="C34" s="17" t="s">
        <v>46</v>
      </c>
      <c r="D34" s="16"/>
      <c r="E34" s="16"/>
      <c r="F34" s="16"/>
      <c r="G34" s="16"/>
      <c r="H34" s="16"/>
      <c r="I34" s="16"/>
      <c r="J34" s="17"/>
      <c r="K34" s="223"/>
      <c r="L34" s="223"/>
      <c r="M34" s="223"/>
      <c r="N34" s="223"/>
      <c r="O34" s="223"/>
      <c r="P34" s="26"/>
      <c r="Q34" s="17"/>
      <c r="R34" s="174"/>
      <c r="S34" s="174"/>
      <c r="T34" s="174"/>
      <c r="U34" s="174"/>
      <c r="V34" s="174"/>
      <c r="W34" s="172"/>
      <c r="X34" s="12"/>
      <c r="AF34" s="16"/>
      <c r="AG34" s="16"/>
      <c r="AH34" s="16"/>
      <c r="AI34" s="16"/>
      <c r="AJ34" s="16"/>
      <c r="AP34" s="16"/>
      <c r="AQ34" s="17"/>
      <c r="AR34" s="17"/>
    </row>
    <row r="35" spans="2:44">
      <c r="B35" s="17"/>
      <c r="C35" s="16"/>
      <c r="D35" s="16"/>
      <c r="E35" s="16" t="s">
        <v>20</v>
      </c>
      <c r="F35" s="16"/>
      <c r="G35" s="16" t="s">
        <v>77</v>
      </c>
      <c r="H35" s="16" t="s">
        <v>74</v>
      </c>
      <c r="I35" s="113" t="e">
        <f>VLOOKUP($I$10,'VD_Ref Data'!$D$11:$S$24,2,FALSE)/1000</f>
        <v>#N/A</v>
      </c>
      <c r="J35" s="17"/>
      <c r="K35" s="221"/>
      <c r="L35" s="221"/>
      <c r="M35" s="221"/>
      <c r="N35" s="221"/>
      <c r="O35" s="221"/>
      <c r="P35" s="221"/>
      <c r="Q35" s="17"/>
      <c r="R35" s="175"/>
      <c r="S35" s="175"/>
      <c r="T35" s="175"/>
      <c r="U35" s="175"/>
      <c r="V35" s="175"/>
      <c r="W35" s="175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</row>
    <row r="36" spans="2:44">
      <c r="B36" s="17"/>
      <c r="C36" s="16"/>
      <c r="D36" s="16"/>
      <c r="E36" s="16" t="s">
        <v>23</v>
      </c>
      <c r="F36" s="16"/>
      <c r="G36" s="16" t="s">
        <v>77</v>
      </c>
      <c r="H36" s="16" t="s">
        <v>74</v>
      </c>
      <c r="I36" s="113" t="e">
        <f>VLOOKUP($I$10,'VD_Ref Data'!$D$11:$S$24,3,FALSE)/1000</f>
        <v>#N/A</v>
      </c>
      <c r="J36" s="17"/>
      <c r="K36" s="221"/>
      <c r="L36" s="221"/>
      <c r="M36" s="221"/>
      <c r="N36" s="221"/>
      <c r="O36" s="221"/>
      <c r="P36" s="221"/>
      <c r="Q36" s="17"/>
      <c r="R36" s="175"/>
      <c r="S36" s="175"/>
      <c r="T36" s="175"/>
      <c r="U36" s="175"/>
      <c r="V36" s="175"/>
      <c r="W36" s="175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</row>
    <row r="37" spans="2:44">
      <c r="B37" s="17"/>
      <c r="C37" s="16"/>
      <c r="D37" s="16"/>
      <c r="E37" s="16"/>
      <c r="F37" s="16"/>
      <c r="G37" s="16"/>
      <c r="H37" s="16"/>
      <c r="I37" s="154"/>
      <c r="J37" s="17"/>
      <c r="K37" s="221"/>
      <c r="L37" s="221"/>
      <c r="M37" s="221"/>
      <c r="N37" s="221"/>
      <c r="O37" s="221"/>
      <c r="P37" s="221"/>
      <c r="Q37" s="17"/>
      <c r="R37" s="175"/>
      <c r="S37" s="175"/>
      <c r="T37" s="175"/>
      <c r="U37" s="175"/>
      <c r="V37" s="175"/>
      <c r="W37" s="175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</row>
    <row r="38" spans="2:44">
      <c r="B38" s="17"/>
      <c r="C38" s="17" t="s">
        <v>80</v>
      </c>
      <c r="D38" s="16"/>
      <c r="E38" s="16"/>
      <c r="F38" s="16"/>
      <c r="G38" s="16"/>
      <c r="H38" s="16"/>
      <c r="I38" s="154"/>
      <c r="J38" s="17"/>
      <c r="K38" s="221"/>
      <c r="L38" s="221"/>
      <c r="M38" s="221"/>
      <c r="N38" s="221"/>
      <c r="O38" s="221"/>
      <c r="P38" s="221"/>
      <c r="Q38" s="17"/>
      <c r="R38" s="175"/>
      <c r="S38" s="175"/>
      <c r="T38" s="175"/>
      <c r="U38" s="175"/>
      <c r="V38" s="175"/>
      <c r="W38" s="175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</row>
    <row r="39" spans="2:44">
      <c r="B39" s="17"/>
      <c r="C39" s="16"/>
      <c r="D39" s="16"/>
      <c r="E39" s="16" t="s">
        <v>24</v>
      </c>
      <c r="F39" s="16"/>
      <c r="G39" s="34" t="s">
        <v>25</v>
      </c>
      <c r="H39" s="16" t="s">
        <v>81</v>
      </c>
      <c r="I39" s="113" t="e">
        <f>VLOOKUP($I$10,'VD_Ref Data'!$D$11:$S$24,4,FALSE)/1000</f>
        <v>#N/A</v>
      </c>
      <c r="J39" s="17"/>
      <c r="K39" s="221"/>
      <c r="L39" s="221"/>
      <c r="M39" s="221"/>
      <c r="N39" s="221"/>
      <c r="O39" s="221"/>
      <c r="P39" s="221"/>
      <c r="Q39" s="17"/>
      <c r="R39" s="175"/>
      <c r="S39" s="175"/>
      <c r="T39" s="175"/>
      <c r="U39" s="175"/>
      <c r="V39" s="175"/>
      <c r="W39" s="175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</row>
    <row r="40" spans="2:44">
      <c r="B40" s="17"/>
      <c r="C40" s="16"/>
      <c r="D40" s="16"/>
      <c r="E40" s="16" t="s">
        <v>27</v>
      </c>
      <c r="F40" s="16"/>
      <c r="G40" s="34" t="s">
        <v>25</v>
      </c>
      <c r="H40" s="16" t="s">
        <v>81</v>
      </c>
      <c r="I40" s="113" t="e">
        <f>VLOOKUP($I$10,'VD_Ref Data'!$D$11:$S$24,5,FALSE)/1000</f>
        <v>#N/A</v>
      </c>
      <c r="J40" s="17"/>
      <c r="K40" s="221"/>
      <c r="L40" s="221"/>
      <c r="M40" s="221"/>
      <c r="N40" s="221"/>
      <c r="O40" s="221"/>
      <c r="P40" s="221"/>
      <c r="Q40" s="17"/>
      <c r="R40" s="175"/>
      <c r="S40" s="175"/>
      <c r="T40" s="175"/>
      <c r="U40" s="175"/>
      <c r="V40" s="175"/>
      <c r="W40" s="175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</row>
    <row r="41" spans="2:44">
      <c r="B41" s="17"/>
      <c r="C41" s="16"/>
      <c r="D41" s="16"/>
      <c r="E41" s="16" t="s">
        <v>24</v>
      </c>
      <c r="F41" s="16"/>
      <c r="G41" s="16" t="s">
        <v>28</v>
      </c>
      <c r="H41" s="16" t="s">
        <v>81</v>
      </c>
      <c r="I41" s="113" t="e">
        <f>VLOOKUP($I$10,'VD_Ref Data'!$D$11:$S$24,6,FALSE)/1000</f>
        <v>#N/A</v>
      </c>
      <c r="J41" s="17"/>
      <c r="K41" s="221"/>
      <c r="L41" s="221"/>
      <c r="M41" s="221"/>
      <c r="N41" s="221"/>
      <c r="O41" s="221"/>
      <c r="P41" s="221"/>
      <c r="Q41" s="17"/>
      <c r="R41" s="175"/>
      <c r="S41" s="175"/>
      <c r="T41" s="175"/>
      <c r="U41" s="175"/>
      <c r="V41" s="175"/>
      <c r="W41" s="175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</row>
    <row r="42" spans="2:44">
      <c r="B42" s="17"/>
      <c r="C42" s="16"/>
      <c r="D42" s="16"/>
      <c r="E42" s="16" t="s">
        <v>27</v>
      </c>
      <c r="F42" s="16"/>
      <c r="G42" s="16" t="s">
        <v>28</v>
      </c>
      <c r="H42" s="16" t="s">
        <v>81</v>
      </c>
      <c r="I42" s="113" t="e">
        <f>VLOOKUP($I$10,'VD_Ref Data'!$D$11:$S$24,7,FALSE)/1000</f>
        <v>#N/A</v>
      </c>
      <c r="J42" s="17"/>
      <c r="K42" s="221"/>
      <c r="L42" s="221"/>
      <c r="M42" s="221"/>
      <c r="N42" s="221"/>
      <c r="O42" s="221"/>
      <c r="P42" s="221"/>
      <c r="Q42" s="17"/>
      <c r="R42" s="175"/>
      <c r="S42" s="175"/>
      <c r="T42" s="175"/>
      <c r="U42" s="175"/>
      <c r="V42" s="175"/>
      <c r="W42" s="175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</row>
    <row r="43" spans="2:44">
      <c r="B43" s="17"/>
      <c r="C43" s="17"/>
      <c r="D43" s="16"/>
      <c r="E43" s="16"/>
      <c r="F43" s="16"/>
      <c r="G43" s="16"/>
      <c r="H43" s="16"/>
      <c r="I43" s="155"/>
      <c r="J43" s="17"/>
      <c r="K43" s="221"/>
      <c r="L43" s="221"/>
      <c r="M43" s="221"/>
      <c r="N43" s="221"/>
      <c r="O43" s="221"/>
      <c r="P43" s="221"/>
      <c r="Q43" s="17"/>
      <c r="R43" s="175"/>
      <c r="S43" s="175"/>
      <c r="T43" s="175"/>
      <c r="U43" s="175"/>
      <c r="V43" s="175"/>
      <c r="W43" s="175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</row>
    <row r="44" spans="2:44">
      <c r="B44" s="17"/>
      <c r="C44" s="17" t="s">
        <v>82</v>
      </c>
      <c r="H44" s="16"/>
      <c r="I44" s="155"/>
      <c r="J44" s="17"/>
      <c r="K44" s="221"/>
      <c r="L44" s="221"/>
      <c r="M44" s="221"/>
      <c r="N44" s="221"/>
      <c r="O44" s="221"/>
      <c r="P44" s="221"/>
      <c r="Q44" s="17"/>
      <c r="R44" s="175"/>
      <c r="S44" s="175"/>
      <c r="T44" s="175"/>
      <c r="U44" s="175"/>
      <c r="V44" s="175"/>
      <c r="W44" s="175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</row>
    <row r="45" spans="2:44">
      <c r="B45" s="17"/>
      <c r="E45" s="28" t="s">
        <v>24</v>
      </c>
      <c r="F45" s="12" t="s">
        <v>83</v>
      </c>
      <c r="G45" s="21" t="s">
        <v>25</v>
      </c>
      <c r="H45" s="16" t="s">
        <v>84</v>
      </c>
      <c r="I45" s="113" t="e">
        <f>VLOOKUP($I$10,'VD_Ref Data'!$D$11:$S$24,8,FALSE)/1000</f>
        <v>#N/A</v>
      </c>
      <c r="J45" s="17"/>
      <c r="K45" s="221"/>
      <c r="L45" s="221"/>
      <c r="M45" s="221"/>
      <c r="N45" s="221"/>
      <c r="O45" s="221"/>
      <c r="P45" s="221"/>
      <c r="Q45" s="17"/>
      <c r="R45" s="175"/>
      <c r="S45" s="175"/>
      <c r="T45" s="175"/>
      <c r="U45" s="175"/>
      <c r="V45" s="175"/>
      <c r="W45" s="175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</row>
    <row r="46" spans="2:44">
      <c r="B46" s="17"/>
      <c r="E46" s="28" t="s">
        <v>27</v>
      </c>
      <c r="F46" s="12" t="s">
        <v>85</v>
      </c>
      <c r="G46" s="21" t="s">
        <v>25</v>
      </c>
      <c r="H46" s="16" t="s">
        <v>84</v>
      </c>
      <c r="I46" s="113" t="e">
        <f>VLOOKUP($I$10,'VD_Ref Data'!$D$11:$S$24,9,FALSE)/1000</f>
        <v>#N/A</v>
      </c>
      <c r="J46" s="17"/>
      <c r="K46" s="221"/>
      <c r="L46" s="221"/>
      <c r="M46" s="221"/>
      <c r="N46" s="221"/>
      <c r="O46" s="221"/>
      <c r="P46" s="221"/>
      <c r="Q46" s="17"/>
      <c r="R46" s="175"/>
      <c r="S46" s="175"/>
      <c r="T46" s="175"/>
      <c r="U46" s="175"/>
      <c r="V46" s="175"/>
      <c r="W46" s="175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</row>
    <row r="47" spans="2:44">
      <c r="B47" s="17"/>
      <c r="E47" s="28" t="s">
        <v>86</v>
      </c>
      <c r="F47" s="12" t="s">
        <v>87</v>
      </c>
      <c r="G47" s="21" t="s">
        <v>25</v>
      </c>
      <c r="H47" s="16" t="s">
        <v>84</v>
      </c>
      <c r="I47" s="113" t="e">
        <f>VLOOKUP($I$10,'VD_Ref Data'!$D$11:$S$24,10,FALSE)/1000</f>
        <v>#N/A</v>
      </c>
      <c r="J47" s="17"/>
      <c r="K47" s="221"/>
      <c r="L47" s="221"/>
      <c r="M47" s="221"/>
      <c r="N47" s="221"/>
      <c r="O47" s="221"/>
      <c r="P47" s="221"/>
      <c r="Q47" s="17"/>
      <c r="R47" s="175"/>
      <c r="S47" s="175"/>
      <c r="T47" s="175"/>
      <c r="U47" s="175"/>
      <c r="V47" s="175"/>
      <c r="W47" s="175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</row>
    <row r="48" spans="2:44">
      <c r="B48" s="17"/>
      <c r="E48" s="64" t="s">
        <v>86</v>
      </c>
      <c r="F48" s="12" t="s">
        <v>88</v>
      </c>
      <c r="G48" s="74" t="s">
        <v>25</v>
      </c>
      <c r="H48" s="16" t="s">
        <v>84</v>
      </c>
      <c r="I48" s="113" t="e">
        <f>VLOOKUP($I$10,'VD_Ref Data'!$D$11:$S$24,11,FALSE)/1000</f>
        <v>#N/A</v>
      </c>
      <c r="J48" s="17"/>
      <c r="K48" s="221"/>
      <c r="L48" s="221"/>
      <c r="M48" s="221"/>
      <c r="N48" s="221"/>
      <c r="O48" s="221"/>
      <c r="P48" s="221"/>
      <c r="Q48" s="17"/>
      <c r="R48" s="175"/>
      <c r="S48" s="175"/>
      <c r="T48" s="175"/>
      <c r="U48" s="175"/>
      <c r="V48" s="175"/>
      <c r="W48" s="175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</row>
    <row r="49" spans="1:44">
      <c r="B49" s="17"/>
      <c r="C49" s="17"/>
      <c r="D49" s="16"/>
      <c r="E49" s="16"/>
      <c r="F49" s="16"/>
      <c r="G49" s="16"/>
      <c r="H49" s="16"/>
      <c r="I49" s="17"/>
      <c r="J49" s="17"/>
      <c r="K49" s="26"/>
      <c r="L49" s="26"/>
      <c r="M49" s="26"/>
      <c r="N49" s="26"/>
      <c r="O49" s="26"/>
      <c r="P49" s="26"/>
      <c r="Q49" s="17"/>
      <c r="R49" s="172"/>
      <c r="S49" s="172"/>
      <c r="T49" s="172"/>
      <c r="U49" s="172"/>
      <c r="V49" s="172"/>
      <c r="W49" s="172"/>
      <c r="X49" s="24"/>
      <c r="AP49" s="16"/>
      <c r="AQ49" s="17"/>
      <c r="AR49" s="17"/>
    </row>
    <row r="50" spans="1:44">
      <c r="A50" s="6" t="s">
        <v>266</v>
      </c>
      <c r="B50" s="6"/>
      <c r="C50" s="6"/>
      <c r="D50" s="6"/>
      <c r="E50" s="6"/>
      <c r="F50" s="6"/>
      <c r="G50" s="6"/>
      <c r="H50" s="6"/>
      <c r="I50" s="6"/>
      <c r="J50" s="6"/>
      <c r="K50" s="239"/>
      <c r="L50" s="239"/>
      <c r="M50" s="239"/>
      <c r="N50" s="239"/>
      <c r="O50" s="239"/>
      <c r="P50" s="239"/>
      <c r="Q50" s="6"/>
      <c r="R50" s="170"/>
      <c r="S50" s="170"/>
      <c r="T50" s="170"/>
      <c r="U50" s="170"/>
      <c r="V50" s="170"/>
      <c r="W50" s="170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17"/>
    </row>
    <row r="51" spans="1:44">
      <c r="B51" s="17"/>
      <c r="C51" s="17"/>
      <c r="D51" s="16"/>
      <c r="E51" s="16"/>
      <c r="F51" s="16"/>
      <c r="G51" s="16"/>
      <c r="H51" s="16"/>
      <c r="I51" s="17"/>
      <c r="J51" s="17"/>
      <c r="K51" s="26"/>
      <c r="L51" s="26"/>
      <c r="M51" s="26"/>
      <c r="N51" s="26"/>
      <c r="O51" s="26"/>
      <c r="P51" s="26"/>
      <c r="Q51" s="17"/>
      <c r="R51" s="172"/>
      <c r="S51" s="172"/>
      <c r="T51" s="172"/>
      <c r="U51" s="172"/>
      <c r="V51" s="172"/>
      <c r="W51" s="172"/>
      <c r="X51" s="24"/>
      <c r="AP51" s="16"/>
      <c r="AQ51" s="17"/>
      <c r="AR51" s="17"/>
    </row>
    <row r="52" spans="1:44">
      <c r="A52" s="12"/>
      <c r="B52" s="13" t="s">
        <v>89</v>
      </c>
      <c r="C52" s="14"/>
      <c r="D52" s="15"/>
      <c r="E52" s="15"/>
      <c r="F52" s="15"/>
      <c r="G52" s="15"/>
      <c r="H52" s="15"/>
      <c r="I52" s="15"/>
      <c r="J52" s="15"/>
      <c r="K52" s="222"/>
      <c r="L52" s="222"/>
      <c r="M52" s="222"/>
      <c r="N52" s="222"/>
      <c r="O52" s="222"/>
      <c r="P52" s="222"/>
      <c r="Q52" s="15"/>
      <c r="R52" s="173"/>
      <c r="S52" s="173"/>
      <c r="T52" s="173"/>
      <c r="U52" s="173"/>
      <c r="V52" s="173"/>
      <c r="W52" s="173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4"/>
      <c r="AR52" s="17"/>
    </row>
    <row r="53" spans="1:44">
      <c r="A53" s="12"/>
      <c r="B53" s="17"/>
      <c r="C53" s="17"/>
      <c r="D53" s="16"/>
      <c r="E53" s="16"/>
      <c r="F53" s="16"/>
      <c r="G53" s="16"/>
      <c r="H53" s="16"/>
      <c r="I53" s="17"/>
      <c r="J53" s="17"/>
      <c r="K53" s="26"/>
      <c r="L53" s="26"/>
      <c r="M53" s="26"/>
      <c r="N53" s="26"/>
      <c r="O53" s="26"/>
      <c r="P53" s="26"/>
      <c r="Q53" s="17"/>
      <c r="R53" s="172"/>
      <c r="S53" s="172"/>
      <c r="T53" s="172"/>
      <c r="U53" s="172"/>
      <c r="V53" s="172"/>
      <c r="W53" s="172"/>
      <c r="X53" s="16"/>
      <c r="AP53" s="16"/>
      <c r="AQ53" s="17"/>
      <c r="AR53" s="17"/>
    </row>
    <row r="54" spans="1:44">
      <c r="A54" s="12"/>
      <c r="B54" s="17"/>
      <c r="C54" s="17" t="s">
        <v>46</v>
      </c>
      <c r="D54" s="16"/>
      <c r="E54" s="16"/>
      <c r="F54" s="16"/>
      <c r="G54" s="16"/>
      <c r="H54" s="16"/>
      <c r="I54" s="16"/>
      <c r="J54" s="17"/>
      <c r="K54" s="223"/>
      <c r="L54" s="223"/>
      <c r="M54" s="223"/>
      <c r="N54" s="223"/>
      <c r="O54" s="223"/>
      <c r="P54" s="26"/>
      <c r="Q54" s="17"/>
      <c r="R54" s="174"/>
      <c r="S54" s="174"/>
      <c r="T54" s="174"/>
      <c r="U54" s="174"/>
      <c r="V54" s="174"/>
      <c r="W54" s="172"/>
      <c r="X54" s="12"/>
      <c r="Y54" s="20"/>
      <c r="Z54" s="90"/>
      <c r="AA54" s="90"/>
      <c r="AB54" s="90"/>
      <c r="AC54" s="90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Q54" s="17"/>
      <c r="AR54" s="17"/>
    </row>
    <row r="55" spans="1:44">
      <c r="A55" s="12"/>
      <c r="B55" s="17"/>
      <c r="C55" s="16"/>
      <c r="D55" s="16"/>
      <c r="E55" s="16" t="s">
        <v>20</v>
      </c>
      <c r="F55" s="64"/>
      <c r="G55" s="16" t="s">
        <v>77</v>
      </c>
      <c r="H55" s="16" t="s">
        <v>22</v>
      </c>
      <c r="I55" s="16"/>
      <c r="J55" s="17"/>
      <c r="K55" s="240"/>
      <c r="L55" s="240"/>
      <c r="M55" s="240"/>
      <c r="N55" s="240"/>
      <c r="O55" s="240"/>
      <c r="P55" s="22">
        <f>SUM(K55:O55)</f>
        <v>0</v>
      </c>
      <c r="Q55" s="17"/>
      <c r="R55" s="176"/>
      <c r="S55" s="176"/>
      <c r="T55" s="176"/>
      <c r="U55" s="176"/>
      <c r="V55" s="176"/>
      <c r="W55" s="177">
        <f>SUM(R55:V55)</f>
        <v>0</v>
      </c>
      <c r="X55" s="115"/>
      <c r="Y55" s="240"/>
      <c r="Z55" s="240"/>
      <c r="AA55" s="240"/>
      <c r="AB55" s="240"/>
      <c r="AC55" s="240"/>
      <c r="AD55" s="22">
        <f>SUM(Y55:AC55)</f>
        <v>0</v>
      </c>
      <c r="AF55" s="76">
        <f t="shared" ref="AF55:AJ56" si="0">IF($I$12-AF$6&lt;0,"",IF(SUM(K55,R55)=0,0,(IF(OR(K55=0,R55=0),"Err",K55*1/R55))))</f>
        <v>0</v>
      </c>
      <c r="AG55" s="76" t="str">
        <f t="shared" si="0"/>
        <v/>
      </c>
      <c r="AH55" s="76" t="str">
        <f t="shared" si="0"/>
        <v/>
      </c>
      <c r="AI55" s="76" t="str">
        <f t="shared" si="0"/>
        <v/>
      </c>
      <c r="AJ55" s="76" t="str">
        <f t="shared" si="0"/>
        <v/>
      </c>
      <c r="AL55" s="39">
        <f>AVERAGE($AF55:AG55)</f>
        <v>0</v>
      </c>
      <c r="AM55" s="39">
        <f>AVERAGE($AF55:AH55)</f>
        <v>0</v>
      </c>
      <c r="AN55" s="39">
        <f>AVERAGE($AF55:AI55)</f>
        <v>0</v>
      </c>
      <c r="AO55" s="39">
        <f>AVERAGE($AF55:AJ55)</f>
        <v>0</v>
      </c>
      <c r="AQ55" s="17"/>
      <c r="AR55" s="17"/>
    </row>
    <row r="56" spans="1:44">
      <c r="A56" s="12"/>
      <c r="B56" s="17"/>
      <c r="C56" s="16"/>
      <c r="D56" s="16"/>
      <c r="E56" s="16" t="s">
        <v>23</v>
      </c>
      <c r="F56" s="16"/>
      <c r="G56" s="16" t="s">
        <v>77</v>
      </c>
      <c r="H56" s="16" t="s">
        <v>22</v>
      </c>
      <c r="I56" s="16"/>
      <c r="J56" s="17"/>
      <c r="K56" s="240"/>
      <c r="L56" s="240"/>
      <c r="M56" s="240"/>
      <c r="N56" s="240"/>
      <c r="O56" s="240"/>
      <c r="P56" s="22">
        <f>SUM(K56:O56)</f>
        <v>0</v>
      </c>
      <c r="Q56" s="17"/>
      <c r="R56" s="176"/>
      <c r="S56" s="176"/>
      <c r="T56" s="176"/>
      <c r="U56" s="176"/>
      <c r="V56" s="176"/>
      <c r="W56" s="177">
        <f>SUM(R56:V56)</f>
        <v>0</v>
      </c>
      <c r="X56" s="114"/>
      <c r="Y56" s="240"/>
      <c r="Z56" s="240"/>
      <c r="AA56" s="240"/>
      <c r="AB56" s="240"/>
      <c r="AC56" s="240"/>
      <c r="AD56" s="22">
        <f>SUM(Y56:AC56)</f>
        <v>0</v>
      </c>
      <c r="AF56" s="76">
        <f t="shared" si="0"/>
        <v>0</v>
      </c>
      <c r="AG56" s="76" t="str">
        <f t="shared" si="0"/>
        <v/>
      </c>
      <c r="AH56" s="76" t="str">
        <f t="shared" si="0"/>
        <v/>
      </c>
      <c r="AI56" s="76" t="str">
        <f t="shared" si="0"/>
        <v/>
      </c>
      <c r="AJ56" s="76" t="str">
        <f t="shared" si="0"/>
        <v/>
      </c>
      <c r="AL56" s="39">
        <f>AVERAGE($AF56:AG56)</f>
        <v>0</v>
      </c>
      <c r="AM56" s="39">
        <f>AVERAGE($AF56:AH56)</f>
        <v>0</v>
      </c>
      <c r="AN56" s="39">
        <f>AVERAGE($AF56:AI56)</f>
        <v>0</v>
      </c>
      <c r="AO56" s="39">
        <f>AVERAGE($AF56:AJ56)</f>
        <v>0</v>
      </c>
      <c r="AQ56" s="17"/>
      <c r="AR56" s="17"/>
    </row>
    <row r="57" spans="1:44">
      <c r="A57" s="12"/>
      <c r="B57" s="17"/>
      <c r="C57" s="16"/>
      <c r="D57" s="16"/>
      <c r="E57" s="17" t="s">
        <v>9</v>
      </c>
      <c r="F57" s="16"/>
      <c r="G57" s="16" t="s">
        <v>77</v>
      </c>
      <c r="H57" s="16" t="s">
        <v>22</v>
      </c>
      <c r="I57" s="16"/>
      <c r="J57" s="17"/>
      <c r="K57" s="22">
        <f t="shared" ref="K57:O57" si="1">SUM(K55:K56)</f>
        <v>0</v>
      </c>
      <c r="L57" s="22">
        <f t="shared" si="1"/>
        <v>0</v>
      </c>
      <c r="M57" s="22">
        <f t="shared" si="1"/>
        <v>0</v>
      </c>
      <c r="N57" s="22">
        <f t="shared" si="1"/>
        <v>0</v>
      </c>
      <c r="O57" s="22">
        <f t="shared" si="1"/>
        <v>0</v>
      </c>
      <c r="P57" s="22">
        <f>SUM(K57:O57)</f>
        <v>0</v>
      </c>
      <c r="Q57" s="17"/>
      <c r="R57" s="177">
        <f t="shared" ref="R57:V57" si="2">SUM(R55:R56)</f>
        <v>0</v>
      </c>
      <c r="S57" s="177">
        <f t="shared" si="2"/>
        <v>0</v>
      </c>
      <c r="T57" s="177">
        <f t="shared" si="2"/>
        <v>0</v>
      </c>
      <c r="U57" s="177">
        <f t="shared" si="2"/>
        <v>0</v>
      </c>
      <c r="V57" s="177">
        <f t="shared" si="2"/>
        <v>0</v>
      </c>
      <c r="W57" s="177">
        <f>SUM(R57:V57)</f>
        <v>0</v>
      </c>
      <c r="X57" s="12"/>
      <c r="Y57" s="22">
        <f t="shared" ref="Y57:AC57" si="3">SUM(Y55:Y56)</f>
        <v>0</v>
      </c>
      <c r="Z57" s="22">
        <f t="shared" si="3"/>
        <v>0</v>
      </c>
      <c r="AA57" s="22">
        <f t="shared" si="3"/>
        <v>0</v>
      </c>
      <c r="AB57" s="22">
        <f t="shared" si="3"/>
        <v>0</v>
      </c>
      <c r="AC57" s="22">
        <f t="shared" si="3"/>
        <v>0</v>
      </c>
      <c r="AD57" s="22">
        <f>SUM(Y57:AC57)</f>
        <v>0</v>
      </c>
      <c r="AF57" s="79"/>
      <c r="AG57" s="77"/>
      <c r="AH57" s="77"/>
      <c r="AI57" s="77"/>
      <c r="AJ57" s="78"/>
      <c r="AK57" s="16"/>
      <c r="AL57" s="79"/>
      <c r="AM57" s="77"/>
      <c r="AN57" s="77"/>
      <c r="AO57" s="78"/>
      <c r="AQ57" s="17"/>
      <c r="AR57" s="17"/>
    </row>
    <row r="58" spans="1:44">
      <c r="A58" s="12"/>
      <c r="B58" s="17"/>
      <c r="C58" s="16"/>
      <c r="D58" s="16"/>
      <c r="E58" s="16"/>
      <c r="F58" s="16"/>
      <c r="G58" s="16"/>
      <c r="H58" s="16"/>
      <c r="I58" s="16"/>
      <c r="J58" s="17"/>
      <c r="K58" s="223"/>
      <c r="L58" s="223"/>
      <c r="M58" s="223"/>
      <c r="N58" s="223"/>
      <c r="O58" s="223"/>
      <c r="P58" s="26"/>
      <c r="Q58" s="17"/>
      <c r="R58" s="174"/>
      <c r="S58" s="174"/>
      <c r="T58" s="174"/>
      <c r="U58" s="174"/>
      <c r="V58" s="174"/>
      <c r="W58" s="172"/>
      <c r="X58" s="12"/>
      <c r="Y58" s="20"/>
      <c r="Z58" s="20"/>
      <c r="AA58" s="20"/>
      <c r="AB58" s="20"/>
      <c r="AC58" s="20"/>
      <c r="AQ58" s="17"/>
      <c r="AR58" s="17"/>
    </row>
    <row r="59" spans="1:44">
      <c r="A59" s="16"/>
      <c r="B59" s="16"/>
      <c r="C59" s="17" t="s">
        <v>255</v>
      </c>
      <c r="D59" s="16"/>
      <c r="E59" s="16"/>
      <c r="F59" s="16"/>
      <c r="G59" s="24"/>
      <c r="H59" s="16"/>
      <c r="I59" s="16"/>
      <c r="J59" s="16"/>
      <c r="K59" s="26"/>
      <c r="L59" s="26"/>
      <c r="M59" s="26"/>
      <c r="N59" s="26"/>
      <c r="O59" s="26"/>
      <c r="P59" s="26"/>
      <c r="Q59" s="16"/>
      <c r="R59" s="172"/>
      <c r="S59" s="172"/>
      <c r="T59" s="172"/>
      <c r="U59" s="172"/>
      <c r="V59" s="172"/>
      <c r="W59" s="172"/>
      <c r="X59" s="12"/>
      <c r="AP59" s="16"/>
      <c r="AQ59" s="16"/>
      <c r="AR59" s="16"/>
    </row>
    <row r="60" spans="1:44">
      <c r="A60" s="16"/>
      <c r="B60" s="16"/>
      <c r="C60" s="16"/>
      <c r="D60" s="16"/>
      <c r="E60" s="25"/>
      <c r="F60" s="16"/>
      <c r="G60" s="24"/>
      <c r="H60" s="16"/>
      <c r="I60" s="26"/>
      <c r="J60" s="26"/>
      <c r="K60" s="26"/>
      <c r="L60" s="26"/>
      <c r="M60" s="26"/>
      <c r="N60" s="26"/>
      <c r="O60" s="26"/>
      <c r="P60" s="26"/>
      <c r="Q60" s="16"/>
      <c r="R60" s="172"/>
      <c r="S60" s="172"/>
      <c r="T60" s="172"/>
      <c r="U60" s="172"/>
      <c r="V60" s="172"/>
      <c r="W60" s="178"/>
      <c r="AQ60" s="16"/>
    </row>
    <row r="61" spans="1:44">
      <c r="A61" s="16"/>
      <c r="B61" s="16"/>
      <c r="C61" s="16"/>
      <c r="D61" s="16"/>
      <c r="E61" s="27" t="s">
        <v>29</v>
      </c>
      <c r="F61" s="27" t="s">
        <v>30</v>
      </c>
      <c r="G61" s="17" t="s">
        <v>31</v>
      </c>
      <c r="H61" s="17" t="s">
        <v>2</v>
      </c>
      <c r="I61" s="26"/>
      <c r="J61" s="26"/>
      <c r="K61" s="26"/>
      <c r="L61" s="26"/>
      <c r="M61" s="26"/>
      <c r="N61" s="26"/>
      <c r="O61" s="26"/>
      <c r="P61" s="26"/>
      <c r="Q61" s="16"/>
      <c r="R61" s="172"/>
      <c r="S61" s="172"/>
      <c r="T61" s="172"/>
      <c r="U61" s="172"/>
      <c r="V61" s="172"/>
      <c r="W61" s="172"/>
      <c r="X61" s="16"/>
      <c r="AQ61" s="16"/>
    </row>
    <row r="62" spans="1:44" ht="13.8">
      <c r="A62" s="16"/>
      <c r="B62" s="16"/>
      <c r="C62" s="16"/>
      <c r="D62" s="16"/>
      <c r="E62" s="33" t="s">
        <v>32</v>
      </c>
      <c r="F62" t="s">
        <v>33</v>
      </c>
      <c r="G62" s="16" t="s">
        <v>77</v>
      </c>
      <c r="H62" s="29" t="s">
        <v>34</v>
      </c>
      <c r="I62" s="29"/>
      <c r="J62" s="29"/>
      <c r="K62" s="41"/>
      <c r="L62" s="42"/>
      <c r="M62" s="42"/>
      <c r="N62" s="42"/>
      <c r="O62" s="42"/>
      <c r="P62" s="43"/>
      <c r="Q62" s="16"/>
      <c r="R62" s="241"/>
      <c r="S62" s="241"/>
      <c r="T62" s="241"/>
      <c r="U62" s="241"/>
      <c r="V62" s="241"/>
      <c r="W62" s="242">
        <f t="shared" ref="W62:W69" si="4">SUM(R62:V62)</f>
        <v>0</v>
      </c>
      <c r="X62" s="16"/>
      <c r="Y62" s="294"/>
      <c r="Z62" s="294"/>
      <c r="AA62" s="294"/>
      <c r="AB62" s="294"/>
      <c r="AC62" s="294"/>
      <c r="AD62" s="295">
        <f t="shared" ref="AD62:AD69" si="5">SUM(Y62:AC62)</f>
        <v>0</v>
      </c>
    </row>
    <row r="63" spans="1:44">
      <c r="A63" s="16"/>
      <c r="B63" s="16"/>
      <c r="C63" s="16"/>
      <c r="D63" s="16"/>
      <c r="E63" s="28" t="s">
        <v>35</v>
      </c>
      <c r="F63" t="s">
        <v>33</v>
      </c>
      <c r="G63" s="16" t="s">
        <v>77</v>
      </c>
      <c r="H63" s="29" t="s">
        <v>34</v>
      </c>
      <c r="I63" s="29"/>
      <c r="J63" s="29"/>
      <c r="K63" s="45"/>
      <c r="L63" s="46"/>
      <c r="M63" s="46"/>
      <c r="N63" s="46"/>
      <c r="O63" s="46"/>
      <c r="P63" s="47"/>
      <c r="Q63" s="16"/>
      <c r="R63" s="241"/>
      <c r="S63" s="241"/>
      <c r="T63" s="241"/>
      <c r="U63" s="241"/>
      <c r="V63" s="241"/>
      <c r="W63" s="242">
        <f t="shared" si="4"/>
        <v>0</v>
      </c>
      <c r="X63" s="16"/>
      <c r="Y63" s="294"/>
      <c r="Z63" s="294"/>
      <c r="AA63" s="294"/>
      <c r="AB63" s="294"/>
      <c r="AC63" s="294"/>
      <c r="AD63" s="295">
        <f t="shared" si="5"/>
        <v>0</v>
      </c>
    </row>
    <row r="64" spans="1:44">
      <c r="A64" s="16"/>
      <c r="B64" s="16"/>
      <c r="C64" s="16"/>
      <c r="D64" s="16"/>
      <c r="E64" s="28" t="s">
        <v>36</v>
      </c>
      <c r="F64" t="s">
        <v>33</v>
      </c>
      <c r="G64" s="16" t="s">
        <v>77</v>
      </c>
      <c r="H64" s="29" t="s">
        <v>34</v>
      </c>
      <c r="I64" s="29"/>
      <c r="J64" s="29"/>
      <c r="K64" s="45"/>
      <c r="L64" s="46"/>
      <c r="M64" s="46"/>
      <c r="N64" s="46"/>
      <c r="O64" s="46"/>
      <c r="P64" s="47"/>
      <c r="Q64" s="16"/>
      <c r="R64" s="241"/>
      <c r="S64" s="241"/>
      <c r="T64" s="241"/>
      <c r="U64" s="241"/>
      <c r="V64" s="241"/>
      <c r="W64" s="242">
        <f t="shared" si="4"/>
        <v>0</v>
      </c>
      <c r="X64" s="16"/>
      <c r="Y64" s="294"/>
      <c r="Z64" s="294"/>
      <c r="AA64" s="294"/>
      <c r="AB64" s="294"/>
      <c r="AC64" s="294"/>
      <c r="AD64" s="295">
        <f t="shared" si="5"/>
        <v>0</v>
      </c>
    </row>
    <row r="65" spans="1:43">
      <c r="A65" s="16"/>
      <c r="B65" s="16"/>
      <c r="C65" s="16"/>
      <c r="D65" s="16"/>
      <c r="E65" s="28" t="s">
        <v>37</v>
      </c>
      <c r="F65" t="s">
        <v>33</v>
      </c>
      <c r="G65" s="16" t="s">
        <v>77</v>
      </c>
      <c r="H65" s="29" t="s">
        <v>34</v>
      </c>
      <c r="I65" s="29"/>
      <c r="J65" s="29"/>
      <c r="K65" s="45"/>
      <c r="L65" s="46"/>
      <c r="M65" s="46"/>
      <c r="N65" s="46"/>
      <c r="O65" s="46"/>
      <c r="P65" s="47"/>
      <c r="Q65" s="16"/>
      <c r="R65" s="241"/>
      <c r="S65" s="241"/>
      <c r="T65" s="241"/>
      <c r="U65" s="241"/>
      <c r="V65" s="241"/>
      <c r="W65" s="242">
        <f t="shared" si="4"/>
        <v>0</v>
      </c>
      <c r="X65" s="16"/>
      <c r="Y65" s="294"/>
      <c r="Z65" s="294"/>
      <c r="AA65" s="294"/>
      <c r="AB65" s="294"/>
      <c r="AC65" s="294"/>
      <c r="AD65" s="295">
        <f t="shared" si="5"/>
        <v>0</v>
      </c>
    </row>
    <row r="66" spans="1:43">
      <c r="A66" s="16"/>
      <c r="B66" s="16"/>
      <c r="C66" s="16"/>
      <c r="D66" s="16"/>
      <c r="E66" s="28" t="s">
        <v>38</v>
      </c>
      <c r="F66" t="s">
        <v>33</v>
      </c>
      <c r="G66" s="16" t="s">
        <v>77</v>
      </c>
      <c r="H66" s="29" t="s">
        <v>34</v>
      </c>
      <c r="I66" s="29"/>
      <c r="J66" s="29"/>
      <c r="K66" s="45"/>
      <c r="L66" s="46"/>
      <c r="M66" s="46"/>
      <c r="N66" s="46"/>
      <c r="O66" s="46"/>
      <c r="P66" s="47"/>
      <c r="Q66" s="16"/>
      <c r="R66" s="241"/>
      <c r="S66" s="241"/>
      <c r="T66" s="241"/>
      <c r="U66" s="241"/>
      <c r="V66" s="241"/>
      <c r="W66" s="242">
        <f t="shared" si="4"/>
        <v>0</v>
      </c>
      <c r="X66" s="16"/>
      <c r="Y66" s="294"/>
      <c r="Z66" s="294"/>
      <c r="AA66" s="294"/>
      <c r="AB66" s="294"/>
      <c r="AC66" s="294"/>
      <c r="AD66" s="295">
        <f t="shared" si="5"/>
        <v>0</v>
      </c>
    </row>
    <row r="67" spans="1:43">
      <c r="A67" s="16"/>
      <c r="B67" s="16"/>
      <c r="C67" s="16"/>
      <c r="D67" s="16"/>
      <c r="E67" s="28" t="s">
        <v>39</v>
      </c>
      <c r="F67" t="s">
        <v>33</v>
      </c>
      <c r="G67" s="16" t="s">
        <v>77</v>
      </c>
      <c r="H67" s="29" t="s">
        <v>34</v>
      </c>
      <c r="I67" s="29"/>
      <c r="J67" s="29"/>
      <c r="K67" s="45"/>
      <c r="L67" s="46"/>
      <c r="M67" s="46"/>
      <c r="N67" s="46"/>
      <c r="O67" s="46"/>
      <c r="P67" s="47"/>
      <c r="Q67" s="16"/>
      <c r="R67" s="241"/>
      <c r="S67" s="241"/>
      <c r="T67" s="241"/>
      <c r="U67" s="241"/>
      <c r="V67" s="241"/>
      <c r="W67" s="242">
        <f t="shared" si="4"/>
        <v>0</v>
      </c>
      <c r="X67" s="16"/>
      <c r="Y67" s="294"/>
      <c r="Z67" s="294"/>
      <c r="AA67" s="294"/>
      <c r="AB67" s="294"/>
      <c r="AC67" s="294"/>
      <c r="AD67" s="295">
        <f t="shared" si="5"/>
        <v>0</v>
      </c>
    </row>
    <row r="68" spans="1:43">
      <c r="A68" s="16"/>
      <c r="B68" s="16"/>
      <c r="C68" s="16"/>
      <c r="D68" s="16"/>
      <c r="E68" s="28" t="s">
        <v>40</v>
      </c>
      <c r="F68" t="s">
        <v>33</v>
      </c>
      <c r="G68" s="16" t="s">
        <v>77</v>
      </c>
      <c r="H68" s="29" t="s">
        <v>34</v>
      </c>
      <c r="I68" s="29"/>
      <c r="J68" s="29"/>
      <c r="K68" s="45"/>
      <c r="L68" s="46"/>
      <c r="M68" s="46"/>
      <c r="N68" s="46"/>
      <c r="O68" s="46"/>
      <c r="P68" s="47"/>
      <c r="Q68" s="16"/>
      <c r="R68" s="241"/>
      <c r="S68" s="241"/>
      <c r="T68" s="241"/>
      <c r="U68" s="241"/>
      <c r="V68" s="241"/>
      <c r="W68" s="242">
        <f t="shared" si="4"/>
        <v>0</v>
      </c>
      <c r="X68" s="16"/>
      <c r="Y68" s="294"/>
      <c r="Z68" s="294"/>
      <c r="AA68" s="294"/>
      <c r="AB68" s="294"/>
      <c r="AC68" s="294"/>
      <c r="AD68" s="295">
        <f t="shared" si="5"/>
        <v>0</v>
      </c>
    </row>
    <row r="69" spans="1:43">
      <c r="A69" s="16"/>
      <c r="B69" s="16"/>
      <c r="C69" s="16"/>
      <c r="D69" s="16"/>
      <c r="E69" s="17" t="s">
        <v>41</v>
      </c>
      <c r="F69" t="s">
        <v>33</v>
      </c>
      <c r="G69" s="16" t="s">
        <v>77</v>
      </c>
      <c r="H69" s="29" t="s">
        <v>34</v>
      </c>
      <c r="I69" s="29"/>
      <c r="J69" s="29"/>
      <c r="K69" s="49"/>
      <c r="L69" s="50"/>
      <c r="M69" s="50"/>
      <c r="N69" s="50"/>
      <c r="O69" s="50"/>
      <c r="P69" s="51"/>
      <c r="Q69" s="16"/>
      <c r="R69" s="242">
        <f t="shared" ref="R69:V69" si="6">SUM(R62:R68)</f>
        <v>0</v>
      </c>
      <c r="S69" s="242">
        <f t="shared" si="6"/>
        <v>0</v>
      </c>
      <c r="T69" s="242">
        <f t="shared" si="6"/>
        <v>0</v>
      </c>
      <c r="U69" s="242">
        <f t="shared" si="6"/>
        <v>0</v>
      </c>
      <c r="V69" s="242">
        <f t="shared" si="6"/>
        <v>0</v>
      </c>
      <c r="W69" s="242">
        <f t="shared" si="4"/>
        <v>0</v>
      </c>
      <c r="X69" s="16"/>
      <c r="Y69" s="295">
        <f t="shared" ref="Y69:AC69" si="7">SUM(Y62:Y68)</f>
        <v>0</v>
      </c>
      <c r="Z69" s="295">
        <f t="shared" si="7"/>
        <v>0</v>
      </c>
      <c r="AA69" s="295">
        <f t="shared" si="7"/>
        <v>0</v>
      </c>
      <c r="AB69" s="295">
        <f t="shared" si="7"/>
        <v>0</v>
      </c>
      <c r="AC69" s="295">
        <f t="shared" si="7"/>
        <v>0</v>
      </c>
      <c r="AD69" s="295">
        <f t="shared" si="5"/>
        <v>0</v>
      </c>
    </row>
    <row r="70" spans="1:43">
      <c r="A70" s="16"/>
      <c r="B70" s="16"/>
      <c r="C70" s="16"/>
      <c r="D70" s="16"/>
      <c r="E70" s="17"/>
      <c r="F70" s="16"/>
      <c r="G70" s="24"/>
      <c r="H70" s="16"/>
      <c r="I70" s="16"/>
      <c r="J70" s="16"/>
      <c r="K70" s="26"/>
      <c r="L70" s="26"/>
      <c r="M70" s="26"/>
      <c r="N70" s="26"/>
      <c r="O70" s="26"/>
      <c r="P70" s="26"/>
      <c r="Q70" s="16"/>
      <c r="R70" s="172"/>
      <c r="S70" s="172"/>
      <c r="T70" s="172"/>
      <c r="U70" s="172"/>
      <c r="V70" s="172"/>
      <c r="W70" s="172"/>
      <c r="X70" s="16"/>
      <c r="Y70" s="18"/>
      <c r="Z70" s="18"/>
      <c r="AA70" s="18"/>
      <c r="AB70" s="18"/>
      <c r="AC70" s="18"/>
      <c r="AD70" s="18"/>
    </row>
    <row r="71" spans="1:43">
      <c r="A71" s="16"/>
      <c r="B71" s="16"/>
      <c r="C71" s="16"/>
      <c r="D71" s="16"/>
      <c r="E71" s="27" t="s">
        <v>29</v>
      </c>
      <c r="F71" s="27" t="s">
        <v>30</v>
      </c>
      <c r="G71" s="17" t="s">
        <v>31</v>
      </c>
      <c r="H71" s="17" t="s">
        <v>2</v>
      </c>
      <c r="I71" s="17" t="s">
        <v>42</v>
      </c>
      <c r="J71" s="17"/>
      <c r="K71" s="26"/>
      <c r="L71" s="26"/>
      <c r="M71" s="26"/>
      <c r="N71" s="26"/>
      <c r="O71" s="26"/>
      <c r="P71" s="26"/>
      <c r="Q71" s="16"/>
      <c r="R71" s="172"/>
      <c r="S71" s="172"/>
      <c r="T71" s="172"/>
      <c r="U71" s="172"/>
      <c r="V71" s="172"/>
      <c r="W71" s="172"/>
      <c r="X71" s="16"/>
      <c r="Y71" s="18"/>
      <c r="Z71" s="18"/>
      <c r="AA71" s="18"/>
      <c r="AB71" s="18"/>
      <c r="AC71" s="18"/>
      <c r="AD71" s="18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</row>
    <row r="72" spans="1:43" ht="13.8">
      <c r="A72" s="16"/>
      <c r="B72" s="16"/>
      <c r="C72" s="16"/>
      <c r="D72" s="16"/>
      <c r="E72" s="33" t="s">
        <v>32</v>
      </c>
      <c r="F72" t="s">
        <v>33</v>
      </c>
      <c r="G72" s="16" t="s">
        <v>77</v>
      </c>
      <c r="H72" s="31" t="s">
        <v>22</v>
      </c>
      <c r="I72" s="32">
        <v>0</v>
      </c>
      <c r="J72" s="31"/>
      <c r="K72" s="220"/>
      <c r="L72" s="220"/>
      <c r="M72" s="220"/>
      <c r="N72" s="220"/>
      <c r="O72" s="220"/>
      <c r="P72" s="22">
        <f t="shared" ref="P72:P79" si="8">SUM(K72:O72)</f>
        <v>0</v>
      </c>
      <c r="Q72" s="16"/>
      <c r="R72" s="243"/>
      <c r="S72" s="243"/>
      <c r="T72" s="243"/>
      <c r="U72" s="243"/>
      <c r="V72" s="243"/>
      <c r="W72" s="244">
        <f t="shared" ref="W72:W79" si="9">SUM(R72:V72)</f>
        <v>0</v>
      </c>
      <c r="X72" s="16"/>
      <c r="Y72" s="220"/>
      <c r="Z72" s="220"/>
      <c r="AA72" s="220"/>
      <c r="AB72" s="220"/>
      <c r="AC72" s="220"/>
      <c r="AD72" s="22">
        <f t="shared" ref="AD72:AD79" si="10">SUM(Y72:AC72)</f>
        <v>0</v>
      </c>
      <c r="AF72" s="76">
        <f t="shared" ref="AF72:AJ78" si="11">IF($I$12-AF$6&lt;0,"",IF(SUM(K72,R72)=0,0,(IF(OR(K72=0,R72=0),"Err",K72*1/R72))))</f>
        <v>0</v>
      </c>
      <c r="AG72" s="76" t="str">
        <f t="shared" si="11"/>
        <v/>
      </c>
      <c r="AH72" s="76" t="str">
        <f t="shared" si="11"/>
        <v/>
      </c>
      <c r="AI72" s="76" t="str">
        <f t="shared" si="11"/>
        <v/>
      </c>
      <c r="AJ72" s="76" t="str">
        <f t="shared" si="11"/>
        <v/>
      </c>
      <c r="AK72" s="16"/>
      <c r="AL72" s="39">
        <f>AVERAGE($AF72:AG72)</f>
        <v>0</v>
      </c>
      <c r="AM72" s="39">
        <f>AVERAGE($AF72:AH72)</f>
        <v>0</v>
      </c>
      <c r="AN72" s="39">
        <f>AVERAGE($AF72:AI72)</f>
        <v>0</v>
      </c>
      <c r="AO72" s="39">
        <f>AVERAGE($AF72:AJ72)</f>
        <v>0</v>
      </c>
      <c r="AP72" s="16"/>
    </row>
    <row r="73" spans="1:43">
      <c r="A73" s="16"/>
      <c r="B73" s="16"/>
      <c r="C73" s="16"/>
      <c r="D73" s="16"/>
      <c r="E73" s="28" t="s">
        <v>35</v>
      </c>
      <c r="F73" t="s">
        <v>33</v>
      </c>
      <c r="G73" s="16" t="s">
        <v>77</v>
      </c>
      <c r="H73" s="31" t="s">
        <v>22</v>
      </c>
      <c r="I73" s="32">
        <f t="shared" ref="I73:I78" si="12">I72+0.2</f>
        <v>0.2</v>
      </c>
      <c r="J73" s="31"/>
      <c r="K73" s="220"/>
      <c r="L73" s="220"/>
      <c r="M73" s="220"/>
      <c r="N73" s="220"/>
      <c r="O73" s="220"/>
      <c r="P73" s="22">
        <f t="shared" si="8"/>
        <v>0</v>
      </c>
      <c r="Q73" s="16"/>
      <c r="R73" s="243"/>
      <c r="S73" s="243"/>
      <c r="T73" s="243"/>
      <c r="U73" s="243"/>
      <c r="V73" s="243"/>
      <c r="W73" s="244">
        <f t="shared" si="9"/>
        <v>0</v>
      </c>
      <c r="X73" s="16"/>
      <c r="Y73" s="220"/>
      <c r="Z73" s="220"/>
      <c r="AA73" s="220"/>
      <c r="AB73" s="220"/>
      <c r="AC73" s="220"/>
      <c r="AD73" s="22">
        <f t="shared" si="10"/>
        <v>0</v>
      </c>
      <c r="AF73" s="76">
        <f t="shared" si="11"/>
        <v>0</v>
      </c>
      <c r="AG73" s="76" t="str">
        <f t="shared" si="11"/>
        <v/>
      </c>
      <c r="AH73" s="76" t="str">
        <f t="shared" si="11"/>
        <v/>
      </c>
      <c r="AI73" s="76" t="str">
        <f t="shared" si="11"/>
        <v/>
      </c>
      <c r="AJ73" s="76" t="str">
        <f t="shared" si="11"/>
        <v/>
      </c>
      <c r="AK73" s="16"/>
      <c r="AL73" s="39">
        <f>AVERAGE($AF73:AG73)</f>
        <v>0</v>
      </c>
      <c r="AM73" s="39">
        <f>AVERAGE($AF73:AH73)</f>
        <v>0</v>
      </c>
      <c r="AN73" s="39">
        <f>AVERAGE($AF73:AI73)</f>
        <v>0</v>
      </c>
      <c r="AO73" s="39">
        <f>AVERAGE($AF73:AJ73)</f>
        <v>0</v>
      </c>
      <c r="AP73" s="16"/>
    </row>
    <row r="74" spans="1:43">
      <c r="A74" s="16"/>
      <c r="B74" s="16"/>
      <c r="C74" s="16"/>
      <c r="D74" s="16"/>
      <c r="E74" s="28" t="s">
        <v>36</v>
      </c>
      <c r="F74" t="s">
        <v>33</v>
      </c>
      <c r="G74" s="16" t="s">
        <v>77</v>
      </c>
      <c r="H74" s="31" t="s">
        <v>22</v>
      </c>
      <c r="I74" s="32">
        <f t="shared" si="12"/>
        <v>0.4</v>
      </c>
      <c r="J74" s="31"/>
      <c r="K74" s="220"/>
      <c r="L74" s="220"/>
      <c r="M74" s="220"/>
      <c r="N74" s="220"/>
      <c r="O74" s="220"/>
      <c r="P74" s="22">
        <f t="shared" si="8"/>
        <v>0</v>
      </c>
      <c r="Q74" s="16"/>
      <c r="R74" s="243"/>
      <c r="S74" s="243"/>
      <c r="T74" s="243"/>
      <c r="U74" s="243"/>
      <c r="V74" s="243"/>
      <c r="W74" s="244">
        <f t="shared" si="9"/>
        <v>0</v>
      </c>
      <c r="X74" s="24"/>
      <c r="Y74" s="220"/>
      <c r="Z74" s="220"/>
      <c r="AA74" s="220"/>
      <c r="AB74" s="220"/>
      <c r="AC74" s="220"/>
      <c r="AD74" s="22">
        <f t="shared" si="10"/>
        <v>0</v>
      </c>
      <c r="AF74" s="76">
        <f t="shared" si="11"/>
        <v>0</v>
      </c>
      <c r="AG74" s="76" t="str">
        <f t="shared" si="11"/>
        <v/>
      </c>
      <c r="AH74" s="76" t="str">
        <f t="shared" si="11"/>
        <v/>
      </c>
      <c r="AI74" s="76" t="str">
        <f t="shared" si="11"/>
        <v/>
      </c>
      <c r="AJ74" s="76" t="str">
        <f t="shared" si="11"/>
        <v/>
      </c>
      <c r="AK74" s="16"/>
      <c r="AL74" s="39">
        <f>AVERAGE($AF74:AG74)</f>
        <v>0</v>
      </c>
      <c r="AM74" s="39">
        <f>AVERAGE($AF74:AH74)</f>
        <v>0</v>
      </c>
      <c r="AN74" s="39">
        <f>AVERAGE($AF74:AI74)</f>
        <v>0</v>
      </c>
      <c r="AO74" s="39">
        <f>AVERAGE($AF74:AJ74)</f>
        <v>0</v>
      </c>
      <c r="AP74" s="16"/>
    </row>
    <row r="75" spans="1:43">
      <c r="A75" s="16"/>
      <c r="B75" s="16"/>
      <c r="C75" s="16"/>
      <c r="D75" s="16"/>
      <c r="E75" s="28" t="s">
        <v>37</v>
      </c>
      <c r="F75" t="s">
        <v>33</v>
      </c>
      <c r="G75" s="16" t="s">
        <v>77</v>
      </c>
      <c r="H75" s="31" t="s">
        <v>22</v>
      </c>
      <c r="I75" s="32">
        <f t="shared" si="12"/>
        <v>0.60000000000000009</v>
      </c>
      <c r="J75" s="31"/>
      <c r="K75" s="220"/>
      <c r="L75" s="220"/>
      <c r="M75" s="220"/>
      <c r="N75" s="220"/>
      <c r="O75" s="220"/>
      <c r="P75" s="22">
        <f t="shared" si="8"/>
        <v>0</v>
      </c>
      <c r="Q75" s="16"/>
      <c r="R75" s="243"/>
      <c r="S75" s="243"/>
      <c r="T75" s="243"/>
      <c r="U75" s="243"/>
      <c r="V75" s="243"/>
      <c r="W75" s="244">
        <f t="shared" si="9"/>
        <v>0</v>
      </c>
      <c r="X75" s="16"/>
      <c r="Y75" s="220"/>
      <c r="Z75" s="220"/>
      <c r="AA75" s="220"/>
      <c r="AB75" s="220"/>
      <c r="AC75" s="220"/>
      <c r="AD75" s="22">
        <f t="shared" si="10"/>
        <v>0</v>
      </c>
      <c r="AF75" s="76">
        <f t="shared" si="11"/>
        <v>0</v>
      </c>
      <c r="AG75" s="76" t="str">
        <f t="shared" si="11"/>
        <v/>
      </c>
      <c r="AH75" s="76" t="str">
        <f t="shared" si="11"/>
        <v/>
      </c>
      <c r="AI75" s="76" t="str">
        <f t="shared" si="11"/>
        <v/>
      </c>
      <c r="AJ75" s="76" t="str">
        <f t="shared" si="11"/>
        <v/>
      </c>
      <c r="AK75" s="16"/>
      <c r="AL75" s="39">
        <f>AVERAGE($AF75:AG75)</f>
        <v>0</v>
      </c>
      <c r="AM75" s="39">
        <f>AVERAGE($AF75:AH75)</f>
        <v>0</v>
      </c>
      <c r="AN75" s="39">
        <f>AVERAGE($AF75:AI75)</f>
        <v>0</v>
      </c>
      <c r="AO75" s="39">
        <f>AVERAGE($AF75:AJ75)</f>
        <v>0</v>
      </c>
      <c r="AP75" s="16"/>
    </row>
    <row r="76" spans="1:43">
      <c r="A76" s="16"/>
      <c r="B76" s="16"/>
      <c r="C76" s="16"/>
      <c r="D76" s="16"/>
      <c r="E76" s="28" t="s">
        <v>38</v>
      </c>
      <c r="F76" t="s">
        <v>33</v>
      </c>
      <c r="G76" s="16" t="s">
        <v>77</v>
      </c>
      <c r="H76" s="31" t="s">
        <v>22</v>
      </c>
      <c r="I76" s="32">
        <f t="shared" si="12"/>
        <v>0.8</v>
      </c>
      <c r="J76" s="31"/>
      <c r="K76" s="220"/>
      <c r="L76" s="220"/>
      <c r="M76" s="220"/>
      <c r="N76" s="220"/>
      <c r="O76" s="220"/>
      <c r="P76" s="22">
        <f t="shared" si="8"/>
        <v>0</v>
      </c>
      <c r="Q76" s="16"/>
      <c r="R76" s="243"/>
      <c r="S76" s="243"/>
      <c r="T76" s="243"/>
      <c r="U76" s="243"/>
      <c r="V76" s="243"/>
      <c r="W76" s="244">
        <f t="shared" si="9"/>
        <v>0</v>
      </c>
      <c r="X76" s="16"/>
      <c r="Y76" s="220"/>
      <c r="Z76" s="220"/>
      <c r="AA76" s="220"/>
      <c r="AB76" s="220"/>
      <c r="AC76" s="220"/>
      <c r="AD76" s="22">
        <f t="shared" si="10"/>
        <v>0</v>
      </c>
      <c r="AF76" s="76">
        <f t="shared" si="11"/>
        <v>0</v>
      </c>
      <c r="AG76" s="76" t="str">
        <f t="shared" si="11"/>
        <v/>
      </c>
      <c r="AH76" s="76" t="str">
        <f t="shared" si="11"/>
        <v/>
      </c>
      <c r="AI76" s="76" t="str">
        <f t="shared" si="11"/>
        <v/>
      </c>
      <c r="AJ76" s="76" t="str">
        <f t="shared" si="11"/>
        <v/>
      </c>
      <c r="AK76" s="16"/>
      <c r="AL76" s="39">
        <f>AVERAGE($AF76:AG76)</f>
        <v>0</v>
      </c>
      <c r="AM76" s="39">
        <f>AVERAGE($AF76:AH76)</f>
        <v>0</v>
      </c>
      <c r="AN76" s="39">
        <f>AVERAGE($AF76:AI76)</f>
        <v>0</v>
      </c>
      <c r="AO76" s="39">
        <f>AVERAGE($AF76:AJ76)</f>
        <v>0</v>
      </c>
      <c r="AP76" s="16"/>
    </row>
    <row r="77" spans="1:43">
      <c r="A77" s="16"/>
      <c r="B77" s="16"/>
      <c r="C77" s="16"/>
      <c r="D77" s="16"/>
      <c r="E77" s="28" t="s">
        <v>39</v>
      </c>
      <c r="F77" t="s">
        <v>33</v>
      </c>
      <c r="G77" s="16" t="s">
        <v>77</v>
      </c>
      <c r="H77" s="31" t="s">
        <v>22</v>
      </c>
      <c r="I77" s="32">
        <f t="shared" si="12"/>
        <v>1</v>
      </c>
      <c r="J77" s="31"/>
      <c r="K77" s="220"/>
      <c r="L77" s="220"/>
      <c r="M77" s="220"/>
      <c r="N77" s="220"/>
      <c r="O77" s="220"/>
      <c r="P77" s="22">
        <f t="shared" si="8"/>
        <v>0</v>
      </c>
      <c r="Q77" s="16"/>
      <c r="R77" s="243"/>
      <c r="S77" s="243"/>
      <c r="T77" s="243"/>
      <c r="U77" s="243"/>
      <c r="V77" s="243"/>
      <c r="W77" s="244">
        <f t="shared" si="9"/>
        <v>0</v>
      </c>
      <c r="X77" s="16"/>
      <c r="Y77" s="220"/>
      <c r="Z77" s="220"/>
      <c r="AA77" s="220"/>
      <c r="AB77" s="220"/>
      <c r="AC77" s="220"/>
      <c r="AD77" s="22">
        <f t="shared" si="10"/>
        <v>0</v>
      </c>
      <c r="AF77" s="76">
        <f t="shared" si="11"/>
        <v>0</v>
      </c>
      <c r="AG77" s="76" t="str">
        <f t="shared" si="11"/>
        <v/>
      </c>
      <c r="AH77" s="76" t="str">
        <f t="shared" si="11"/>
        <v/>
      </c>
      <c r="AI77" s="76" t="str">
        <f t="shared" si="11"/>
        <v/>
      </c>
      <c r="AJ77" s="76" t="str">
        <f t="shared" si="11"/>
        <v/>
      </c>
      <c r="AK77" s="16"/>
      <c r="AL77" s="39">
        <f>AVERAGE($AF77:AG77)</f>
        <v>0</v>
      </c>
      <c r="AM77" s="39">
        <f>AVERAGE($AF77:AH77)</f>
        <v>0</v>
      </c>
      <c r="AN77" s="39">
        <f>AVERAGE($AF77:AI77)</f>
        <v>0</v>
      </c>
      <c r="AO77" s="39">
        <f>AVERAGE($AF77:AJ77)</f>
        <v>0</v>
      </c>
      <c r="AP77" s="16"/>
    </row>
    <row r="78" spans="1:43">
      <c r="A78" s="16"/>
      <c r="B78" s="16"/>
      <c r="C78" s="16"/>
      <c r="D78" s="16"/>
      <c r="E78" s="28" t="s">
        <v>40</v>
      </c>
      <c r="F78" t="s">
        <v>33</v>
      </c>
      <c r="G78" s="16" t="s">
        <v>77</v>
      </c>
      <c r="H78" s="29" t="s">
        <v>22</v>
      </c>
      <c r="I78" s="32">
        <f t="shared" si="12"/>
        <v>1.2</v>
      </c>
      <c r="J78" s="29"/>
      <c r="K78" s="220"/>
      <c r="L78" s="220"/>
      <c r="M78" s="220"/>
      <c r="N78" s="220"/>
      <c r="O78" s="220"/>
      <c r="P78" s="22">
        <f t="shared" si="8"/>
        <v>0</v>
      </c>
      <c r="Q78" s="16"/>
      <c r="R78" s="243"/>
      <c r="S78" s="243"/>
      <c r="T78" s="243"/>
      <c r="U78" s="243"/>
      <c r="V78" s="243"/>
      <c r="W78" s="244">
        <f t="shared" si="9"/>
        <v>0</v>
      </c>
      <c r="X78" s="16"/>
      <c r="Y78" s="220"/>
      <c r="Z78" s="220"/>
      <c r="AA78" s="220"/>
      <c r="AB78" s="220"/>
      <c r="AC78" s="220"/>
      <c r="AD78" s="22">
        <f t="shared" si="10"/>
        <v>0</v>
      </c>
      <c r="AF78" s="76">
        <f t="shared" si="11"/>
        <v>0</v>
      </c>
      <c r="AG78" s="76" t="str">
        <f t="shared" si="11"/>
        <v/>
      </c>
      <c r="AH78" s="76" t="str">
        <f t="shared" si="11"/>
        <v/>
      </c>
      <c r="AI78" s="76" t="str">
        <f t="shared" si="11"/>
        <v/>
      </c>
      <c r="AJ78" s="76" t="str">
        <f t="shared" si="11"/>
        <v/>
      </c>
      <c r="AK78" s="16"/>
      <c r="AL78" s="39">
        <f>AVERAGE($AF78:AG78)</f>
        <v>0</v>
      </c>
      <c r="AM78" s="39">
        <f>AVERAGE($AF78:AH78)</f>
        <v>0</v>
      </c>
      <c r="AN78" s="39">
        <f>AVERAGE($AF78:AI78)</f>
        <v>0</v>
      </c>
      <c r="AO78" s="39">
        <f>AVERAGE($AF78:AJ78)</f>
        <v>0</v>
      </c>
      <c r="AP78" s="16"/>
    </row>
    <row r="79" spans="1:43">
      <c r="A79" s="16"/>
      <c r="B79" s="16"/>
      <c r="C79" s="16"/>
      <c r="D79" s="16"/>
      <c r="E79" s="17" t="s">
        <v>43</v>
      </c>
      <c r="F79" t="s">
        <v>33</v>
      </c>
      <c r="G79" s="16" t="s">
        <v>77</v>
      </c>
      <c r="H79" s="31" t="s">
        <v>22</v>
      </c>
      <c r="I79" s="31"/>
      <c r="J79" s="31"/>
      <c r="K79" s="35">
        <f t="shared" ref="K79:O79" si="13">SUM(K72:K78)</f>
        <v>0</v>
      </c>
      <c r="L79" s="35">
        <f t="shared" si="13"/>
        <v>0</v>
      </c>
      <c r="M79" s="35">
        <f t="shared" si="13"/>
        <v>0</v>
      </c>
      <c r="N79" s="35">
        <f t="shared" si="13"/>
        <v>0</v>
      </c>
      <c r="O79" s="35">
        <f t="shared" si="13"/>
        <v>0</v>
      </c>
      <c r="P79" s="22">
        <f t="shared" si="8"/>
        <v>0</v>
      </c>
      <c r="Q79" s="16"/>
      <c r="R79" s="244">
        <f t="shared" ref="R79:V79" si="14">SUM(R72:R78)</f>
        <v>0</v>
      </c>
      <c r="S79" s="244">
        <f t="shared" si="14"/>
        <v>0</v>
      </c>
      <c r="T79" s="244">
        <f t="shared" si="14"/>
        <v>0</v>
      </c>
      <c r="U79" s="244">
        <f t="shared" si="14"/>
        <v>0</v>
      </c>
      <c r="V79" s="244">
        <f t="shared" si="14"/>
        <v>0</v>
      </c>
      <c r="W79" s="244">
        <f t="shared" si="9"/>
        <v>0</v>
      </c>
      <c r="X79" s="16"/>
      <c r="Y79" s="35">
        <f t="shared" ref="Y79:AC79" si="15">SUM(Y72:Y78)</f>
        <v>0</v>
      </c>
      <c r="Z79" s="36">
        <f t="shared" si="15"/>
        <v>0</v>
      </c>
      <c r="AA79" s="36">
        <f t="shared" si="15"/>
        <v>0</v>
      </c>
      <c r="AB79" s="36">
        <f t="shared" si="15"/>
        <v>0</v>
      </c>
      <c r="AC79" s="36">
        <f t="shared" si="15"/>
        <v>0</v>
      </c>
      <c r="AD79" s="22">
        <f t="shared" si="10"/>
        <v>0</v>
      </c>
      <c r="AF79" s="79"/>
      <c r="AG79" s="77"/>
      <c r="AH79" s="77"/>
      <c r="AI79" s="77"/>
      <c r="AJ79" s="78"/>
      <c r="AK79" s="16"/>
      <c r="AL79" s="79"/>
      <c r="AM79" s="77"/>
      <c r="AN79" s="77"/>
      <c r="AO79" s="78"/>
      <c r="AP79" s="16"/>
    </row>
    <row r="80" spans="1:43">
      <c r="A80" s="12"/>
      <c r="B80" s="17"/>
      <c r="C80" s="16"/>
      <c r="D80" s="16"/>
      <c r="E80" s="16"/>
      <c r="F80" s="16"/>
      <c r="G80" s="16"/>
      <c r="H80" s="16"/>
      <c r="I80" s="24"/>
      <c r="J80" s="16"/>
      <c r="K80" s="221"/>
      <c r="L80" s="221"/>
      <c r="M80" s="221"/>
      <c r="N80" s="221"/>
      <c r="O80" s="221"/>
      <c r="P80" s="221"/>
      <c r="Q80" s="17"/>
      <c r="R80" s="175"/>
      <c r="S80" s="175"/>
      <c r="T80" s="175"/>
      <c r="U80" s="175"/>
      <c r="V80" s="175"/>
      <c r="W80" s="175"/>
      <c r="X80" s="16"/>
      <c r="AP80" s="17"/>
      <c r="AQ80" s="17"/>
    </row>
    <row r="81" spans="1:44">
      <c r="A81" s="16"/>
      <c r="B81" s="16"/>
      <c r="C81" s="17" t="s">
        <v>256</v>
      </c>
      <c r="D81" s="16"/>
      <c r="E81" s="16"/>
      <c r="F81" s="16"/>
      <c r="G81" s="24"/>
      <c r="H81" s="16"/>
      <c r="I81" s="16"/>
      <c r="J81" s="16"/>
      <c r="K81" s="26"/>
      <c r="L81" s="26"/>
      <c r="M81" s="26"/>
      <c r="N81" s="26"/>
      <c r="O81" s="26"/>
      <c r="P81" s="26"/>
      <c r="Q81" s="16"/>
      <c r="R81" s="172"/>
      <c r="S81" s="172"/>
      <c r="T81" s="172"/>
      <c r="U81" s="172"/>
      <c r="V81" s="172"/>
      <c r="W81" s="172"/>
      <c r="X81" s="16"/>
      <c r="Y81" s="18"/>
      <c r="Z81" s="18"/>
      <c r="AA81" s="18"/>
      <c r="AB81" s="18"/>
      <c r="AC81" s="18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</row>
    <row r="82" spans="1:44">
      <c r="A82" s="16"/>
      <c r="B82" s="16"/>
      <c r="C82" s="16"/>
      <c r="D82" s="16"/>
      <c r="E82" s="25"/>
      <c r="F82" s="16"/>
      <c r="G82" s="24"/>
      <c r="H82" s="16"/>
      <c r="I82" s="26"/>
      <c r="J82" s="26"/>
      <c r="K82" s="26"/>
      <c r="L82" s="26"/>
      <c r="M82" s="26"/>
      <c r="N82" s="26"/>
      <c r="O82" s="26"/>
      <c r="P82" s="26"/>
      <c r="Q82" s="16"/>
      <c r="R82" s="172"/>
      <c r="S82" s="172"/>
      <c r="T82" s="172"/>
      <c r="U82" s="172"/>
      <c r="V82" s="172"/>
      <c r="W82" s="172"/>
      <c r="X82" s="16"/>
      <c r="Y82" s="18"/>
      <c r="Z82" s="18"/>
      <c r="AA82" s="18"/>
      <c r="AB82" s="18"/>
      <c r="AC82" s="18"/>
      <c r="AD82" s="16"/>
      <c r="AE82" s="16"/>
      <c r="AQ82" s="16"/>
      <c r="AR82" s="16"/>
    </row>
    <row r="83" spans="1:44">
      <c r="A83" s="16"/>
      <c r="B83" s="16"/>
      <c r="C83" s="16"/>
      <c r="D83" s="16"/>
      <c r="E83" s="27" t="s">
        <v>29</v>
      </c>
      <c r="F83" s="27" t="s">
        <v>30</v>
      </c>
      <c r="G83" s="17" t="s">
        <v>31</v>
      </c>
      <c r="H83" s="17" t="s">
        <v>2</v>
      </c>
      <c r="I83" s="16"/>
      <c r="J83" s="26"/>
      <c r="K83" s="26"/>
      <c r="L83" s="26"/>
      <c r="M83" s="26"/>
      <c r="N83" s="26"/>
      <c r="O83" s="26"/>
      <c r="P83" s="26"/>
      <c r="Q83" s="16"/>
      <c r="R83" s="172"/>
      <c r="S83" s="172"/>
      <c r="T83" s="172"/>
      <c r="U83" s="172"/>
      <c r="V83" s="172"/>
      <c r="W83" s="172"/>
      <c r="X83" s="16"/>
      <c r="Y83" s="18"/>
      <c r="Z83" s="18"/>
      <c r="AA83" s="18"/>
      <c r="AB83" s="18"/>
      <c r="AC83" s="18"/>
      <c r="AD83" s="16"/>
      <c r="AE83" s="16"/>
      <c r="AQ83" s="16"/>
      <c r="AR83" s="16"/>
    </row>
    <row r="84" spans="1:44" ht="13.8">
      <c r="A84" s="16"/>
      <c r="B84" s="16"/>
      <c r="C84" s="16"/>
      <c r="D84" s="16"/>
      <c r="E84" s="33" t="s">
        <v>32</v>
      </c>
      <c r="F84" t="s">
        <v>44</v>
      </c>
      <c r="G84" s="16" t="s">
        <v>77</v>
      </c>
      <c r="H84" s="29" t="s">
        <v>34</v>
      </c>
      <c r="I84" s="16"/>
      <c r="J84" s="29"/>
      <c r="K84" s="41"/>
      <c r="L84" s="42"/>
      <c r="M84" s="42"/>
      <c r="N84" s="42"/>
      <c r="O84" s="42"/>
      <c r="P84" s="43"/>
      <c r="Q84" s="16"/>
      <c r="R84" s="241"/>
      <c r="S84" s="241"/>
      <c r="T84" s="241"/>
      <c r="U84" s="241"/>
      <c r="V84" s="241"/>
      <c r="W84" s="242">
        <f t="shared" ref="W84:W91" si="16">SUM(R84:V84)</f>
        <v>0</v>
      </c>
      <c r="X84" s="16"/>
      <c r="Y84" s="294"/>
      <c r="Z84" s="294"/>
      <c r="AA84" s="294"/>
      <c r="AB84" s="294"/>
      <c r="AC84" s="294"/>
      <c r="AD84" s="295">
        <f t="shared" ref="AD84:AD91" si="17">SUM(Y84:AC84)</f>
        <v>0</v>
      </c>
      <c r="AE84" s="16"/>
      <c r="AQ84" s="16"/>
      <c r="AR84" s="16"/>
    </row>
    <row r="85" spans="1:44">
      <c r="A85" s="16"/>
      <c r="B85" s="16"/>
      <c r="C85" s="16"/>
      <c r="D85" s="16"/>
      <c r="E85" s="28" t="s">
        <v>35</v>
      </c>
      <c r="F85" t="s">
        <v>44</v>
      </c>
      <c r="G85" s="16" t="s">
        <v>77</v>
      </c>
      <c r="H85" s="29" t="s">
        <v>34</v>
      </c>
      <c r="I85" s="16"/>
      <c r="J85" s="29"/>
      <c r="K85" s="45"/>
      <c r="L85" s="46"/>
      <c r="M85" s="46"/>
      <c r="N85" s="46"/>
      <c r="O85" s="46"/>
      <c r="P85" s="47"/>
      <c r="Q85" s="16"/>
      <c r="R85" s="241"/>
      <c r="S85" s="241"/>
      <c r="T85" s="241"/>
      <c r="U85" s="241"/>
      <c r="V85" s="241"/>
      <c r="W85" s="242">
        <f t="shared" si="16"/>
        <v>0</v>
      </c>
      <c r="X85" s="16"/>
      <c r="Y85" s="294"/>
      <c r="Z85" s="294"/>
      <c r="AA85" s="294"/>
      <c r="AB85" s="294"/>
      <c r="AC85" s="294"/>
      <c r="AD85" s="295">
        <f t="shared" si="17"/>
        <v>0</v>
      </c>
      <c r="AE85" s="16"/>
      <c r="AQ85" s="16"/>
      <c r="AR85" s="16"/>
    </row>
    <row r="86" spans="1:44">
      <c r="A86" s="16"/>
      <c r="B86" s="16"/>
      <c r="C86" s="16"/>
      <c r="D86" s="16"/>
      <c r="E86" s="28" t="s">
        <v>36</v>
      </c>
      <c r="F86" t="s">
        <v>44</v>
      </c>
      <c r="G86" s="16" t="s">
        <v>77</v>
      </c>
      <c r="H86" s="29" t="s">
        <v>34</v>
      </c>
      <c r="I86" s="16"/>
      <c r="J86" s="29"/>
      <c r="K86" s="45"/>
      <c r="L86" s="46"/>
      <c r="M86" s="46"/>
      <c r="N86" s="46"/>
      <c r="O86" s="46"/>
      <c r="P86" s="47"/>
      <c r="Q86" s="16"/>
      <c r="R86" s="241"/>
      <c r="S86" s="241"/>
      <c r="T86" s="241"/>
      <c r="U86" s="241"/>
      <c r="V86" s="241"/>
      <c r="W86" s="242">
        <f t="shared" si="16"/>
        <v>0</v>
      </c>
      <c r="X86" s="16"/>
      <c r="Y86" s="294"/>
      <c r="Z86" s="294"/>
      <c r="AA86" s="294"/>
      <c r="AB86" s="294"/>
      <c r="AC86" s="294"/>
      <c r="AD86" s="295">
        <f t="shared" si="17"/>
        <v>0</v>
      </c>
      <c r="AE86" s="16"/>
      <c r="AQ86" s="16"/>
      <c r="AR86" s="16"/>
    </row>
    <row r="87" spans="1:44">
      <c r="A87" s="16"/>
      <c r="B87" s="16"/>
      <c r="C87" s="16"/>
      <c r="D87" s="16"/>
      <c r="E87" s="28" t="s">
        <v>37</v>
      </c>
      <c r="F87" t="s">
        <v>44</v>
      </c>
      <c r="G87" s="16" t="s">
        <v>77</v>
      </c>
      <c r="H87" s="29" t="s">
        <v>34</v>
      </c>
      <c r="I87" s="16"/>
      <c r="J87" s="29"/>
      <c r="K87" s="45"/>
      <c r="L87" s="46"/>
      <c r="M87" s="46"/>
      <c r="N87" s="46"/>
      <c r="O87" s="46"/>
      <c r="P87" s="47"/>
      <c r="Q87" s="16"/>
      <c r="R87" s="241"/>
      <c r="S87" s="241"/>
      <c r="T87" s="241"/>
      <c r="U87" s="241"/>
      <c r="V87" s="241"/>
      <c r="W87" s="242">
        <f t="shared" si="16"/>
        <v>0</v>
      </c>
      <c r="X87" s="16"/>
      <c r="Y87" s="294"/>
      <c r="Z87" s="294"/>
      <c r="AA87" s="294"/>
      <c r="AB87" s="294"/>
      <c r="AC87" s="294"/>
      <c r="AD87" s="295">
        <f t="shared" si="17"/>
        <v>0</v>
      </c>
      <c r="AE87" s="16"/>
      <c r="AQ87" s="16"/>
      <c r="AR87" s="16"/>
    </row>
    <row r="88" spans="1:44">
      <c r="A88" s="16"/>
      <c r="B88" s="16"/>
      <c r="C88" s="16"/>
      <c r="D88" s="16"/>
      <c r="E88" s="28" t="s">
        <v>38</v>
      </c>
      <c r="F88" t="s">
        <v>44</v>
      </c>
      <c r="G88" s="16" t="s">
        <v>77</v>
      </c>
      <c r="H88" s="29" t="s">
        <v>34</v>
      </c>
      <c r="I88" s="16"/>
      <c r="J88" s="29"/>
      <c r="K88" s="45"/>
      <c r="L88" s="46"/>
      <c r="M88" s="46"/>
      <c r="N88" s="46"/>
      <c r="O88" s="46"/>
      <c r="P88" s="47"/>
      <c r="Q88" s="16"/>
      <c r="R88" s="241"/>
      <c r="S88" s="241"/>
      <c r="T88" s="241"/>
      <c r="U88" s="241"/>
      <c r="V88" s="241"/>
      <c r="W88" s="242">
        <f t="shared" si="16"/>
        <v>0</v>
      </c>
      <c r="X88" s="16"/>
      <c r="Y88" s="294"/>
      <c r="Z88" s="294"/>
      <c r="AA88" s="294"/>
      <c r="AB88" s="294"/>
      <c r="AC88" s="294"/>
      <c r="AD88" s="295">
        <f t="shared" si="17"/>
        <v>0</v>
      </c>
      <c r="AE88" s="16"/>
      <c r="AQ88" s="16"/>
      <c r="AR88" s="16"/>
    </row>
    <row r="89" spans="1:44">
      <c r="A89" s="16"/>
      <c r="B89" s="16"/>
      <c r="C89" s="16"/>
      <c r="D89" s="16"/>
      <c r="E89" s="28" t="s">
        <v>39</v>
      </c>
      <c r="F89" t="s">
        <v>44</v>
      </c>
      <c r="G89" s="16" t="s">
        <v>77</v>
      </c>
      <c r="H89" s="29" t="s">
        <v>34</v>
      </c>
      <c r="I89" s="16"/>
      <c r="J89" s="29"/>
      <c r="K89" s="45"/>
      <c r="L89" s="46"/>
      <c r="M89" s="46"/>
      <c r="N89" s="46"/>
      <c r="O89" s="46"/>
      <c r="P89" s="47"/>
      <c r="Q89" s="16"/>
      <c r="R89" s="241"/>
      <c r="S89" s="241"/>
      <c r="T89" s="241"/>
      <c r="U89" s="241"/>
      <c r="V89" s="241"/>
      <c r="W89" s="242">
        <f t="shared" si="16"/>
        <v>0</v>
      </c>
      <c r="X89" s="16"/>
      <c r="Y89" s="294"/>
      <c r="Z89" s="294"/>
      <c r="AA89" s="294"/>
      <c r="AB89" s="294"/>
      <c r="AC89" s="294"/>
      <c r="AD89" s="295">
        <f t="shared" si="17"/>
        <v>0</v>
      </c>
      <c r="AE89" s="16"/>
      <c r="AQ89" s="16"/>
      <c r="AR89" s="16"/>
    </row>
    <row r="90" spans="1:44">
      <c r="A90" s="16"/>
      <c r="B90" s="16"/>
      <c r="C90" s="16"/>
      <c r="D90" s="16"/>
      <c r="E90" s="28" t="s">
        <v>40</v>
      </c>
      <c r="F90" t="s">
        <v>44</v>
      </c>
      <c r="G90" s="16" t="s">
        <v>77</v>
      </c>
      <c r="H90" s="29" t="s">
        <v>34</v>
      </c>
      <c r="I90" s="16"/>
      <c r="J90" s="29"/>
      <c r="K90" s="45"/>
      <c r="L90" s="46"/>
      <c r="M90" s="46"/>
      <c r="N90" s="46"/>
      <c r="O90" s="46"/>
      <c r="P90" s="47"/>
      <c r="Q90" s="16"/>
      <c r="R90" s="241"/>
      <c r="S90" s="241"/>
      <c r="T90" s="241"/>
      <c r="U90" s="241"/>
      <c r="V90" s="241"/>
      <c r="W90" s="242">
        <f t="shared" si="16"/>
        <v>0</v>
      </c>
      <c r="X90" s="16"/>
      <c r="Y90" s="294"/>
      <c r="Z90" s="294"/>
      <c r="AA90" s="294"/>
      <c r="AB90" s="294"/>
      <c r="AC90" s="294"/>
      <c r="AD90" s="295">
        <f t="shared" si="17"/>
        <v>0</v>
      </c>
      <c r="AE90" s="16"/>
      <c r="AQ90" s="16"/>
      <c r="AR90" s="16"/>
    </row>
    <row r="91" spans="1:44">
      <c r="A91" s="16"/>
      <c r="B91" s="16"/>
      <c r="C91" s="16"/>
      <c r="D91" s="16"/>
      <c r="E91" s="17" t="s">
        <v>41</v>
      </c>
      <c r="F91" t="s">
        <v>44</v>
      </c>
      <c r="G91" s="16" t="s">
        <v>77</v>
      </c>
      <c r="H91" s="29" t="s">
        <v>34</v>
      </c>
      <c r="I91" s="29"/>
      <c r="J91" s="29"/>
      <c r="K91" s="49"/>
      <c r="L91" s="50"/>
      <c r="M91" s="50"/>
      <c r="N91" s="50"/>
      <c r="O91" s="50"/>
      <c r="P91" s="51"/>
      <c r="Q91" s="16"/>
      <c r="R91" s="242">
        <f t="shared" ref="R91:V91" si="18">SUM(R84:R90)</f>
        <v>0</v>
      </c>
      <c r="S91" s="242">
        <f t="shared" si="18"/>
        <v>0</v>
      </c>
      <c r="T91" s="242">
        <f t="shared" si="18"/>
        <v>0</v>
      </c>
      <c r="U91" s="242">
        <f t="shared" si="18"/>
        <v>0</v>
      </c>
      <c r="V91" s="242">
        <f t="shared" si="18"/>
        <v>0</v>
      </c>
      <c r="W91" s="242">
        <f t="shared" si="16"/>
        <v>0</v>
      </c>
      <c r="X91" s="16"/>
      <c r="Y91" s="295">
        <f t="shared" ref="Y91:AC91" si="19">SUM(Y84:Y90)</f>
        <v>0</v>
      </c>
      <c r="Z91" s="295">
        <f t="shared" si="19"/>
        <v>0</v>
      </c>
      <c r="AA91" s="295">
        <f t="shared" si="19"/>
        <v>0</v>
      </c>
      <c r="AB91" s="295">
        <f t="shared" si="19"/>
        <v>0</v>
      </c>
      <c r="AC91" s="295">
        <f t="shared" si="19"/>
        <v>0</v>
      </c>
      <c r="AD91" s="295">
        <f t="shared" si="17"/>
        <v>0</v>
      </c>
      <c r="AE91" s="16"/>
      <c r="AQ91" s="16"/>
      <c r="AR91" s="16"/>
    </row>
    <row r="92" spans="1:44">
      <c r="A92" s="16"/>
      <c r="B92" s="16"/>
      <c r="C92" s="16"/>
      <c r="D92" s="16"/>
      <c r="E92" s="25"/>
      <c r="F92" s="16"/>
      <c r="G92" s="24"/>
      <c r="H92" s="16"/>
      <c r="I92" s="16"/>
      <c r="J92" s="16"/>
      <c r="K92" s="26"/>
      <c r="L92" s="26"/>
      <c r="M92" s="26"/>
      <c r="N92" s="26"/>
      <c r="O92" s="26"/>
      <c r="P92" s="26"/>
      <c r="Q92" s="16"/>
      <c r="R92" s="172"/>
      <c r="S92" s="172"/>
      <c r="T92" s="172"/>
      <c r="U92" s="172"/>
      <c r="V92" s="172"/>
      <c r="W92" s="172"/>
      <c r="X92" s="16"/>
      <c r="Y92" s="18"/>
      <c r="Z92" s="18"/>
      <c r="AA92" s="18"/>
      <c r="AB92" s="18"/>
      <c r="AC92" s="18"/>
      <c r="AD92" s="18"/>
      <c r="AE92" s="16"/>
      <c r="AQ92" s="16"/>
      <c r="AR92" s="16"/>
    </row>
    <row r="93" spans="1:44">
      <c r="A93" s="16"/>
      <c r="B93" s="16"/>
      <c r="C93" s="16"/>
      <c r="D93" s="16"/>
      <c r="E93" s="27" t="s">
        <v>29</v>
      </c>
      <c r="F93" s="27" t="s">
        <v>30</v>
      </c>
      <c r="G93" s="17" t="s">
        <v>31</v>
      </c>
      <c r="H93" s="17" t="s">
        <v>2</v>
      </c>
      <c r="I93" s="17" t="s">
        <v>42</v>
      </c>
      <c r="J93" s="17"/>
      <c r="K93" s="26"/>
      <c r="L93" s="26"/>
      <c r="M93" s="26"/>
      <c r="N93" s="26"/>
      <c r="O93" s="26"/>
      <c r="P93" s="26"/>
      <c r="Q93" s="16"/>
      <c r="R93" s="172"/>
      <c r="S93" s="172"/>
      <c r="T93" s="172"/>
      <c r="U93" s="172"/>
      <c r="V93" s="172"/>
      <c r="W93" s="172"/>
      <c r="X93" s="16"/>
      <c r="Y93" s="18"/>
      <c r="Z93" s="18"/>
      <c r="AA93" s="18"/>
      <c r="AB93" s="18"/>
      <c r="AC93" s="18"/>
      <c r="AD93" s="18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</row>
    <row r="94" spans="1:44" ht="13.8">
      <c r="A94" s="16"/>
      <c r="B94" s="16"/>
      <c r="C94" s="16"/>
      <c r="D94" s="16"/>
      <c r="E94" s="33" t="s">
        <v>32</v>
      </c>
      <c r="F94" t="s">
        <v>44</v>
      </c>
      <c r="G94" s="16" t="s">
        <v>77</v>
      </c>
      <c r="H94" s="31" t="s">
        <v>22</v>
      </c>
      <c r="I94" s="32">
        <v>0</v>
      </c>
      <c r="J94" s="31"/>
      <c r="K94" s="220"/>
      <c r="L94" s="220"/>
      <c r="M94" s="220"/>
      <c r="N94" s="220"/>
      <c r="O94" s="220"/>
      <c r="P94" s="22">
        <f t="shared" ref="P94:P101" si="20">SUM(K94:O94)</f>
        <v>0</v>
      </c>
      <c r="Q94" s="16"/>
      <c r="R94" s="75"/>
      <c r="S94" s="75"/>
      <c r="T94" s="75"/>
      <c r="U94" s="75"/>
      <c r="V94" s="75"/>
      <c r="W94" s="245">
        <f t="shared" ref="W94:W101" si="21">SUM(R94:V94)</f>
        <v>0</v>
      </c>
      <c r="X94" s="16"/>
      <c r="Y94" s="220"/>
      <c r="Z94" s="220"/>
      <c r="AA94" s="220"/>
      <c r="AB94" s="220"/>
      <c r="AC94" s="220"/>
      <c r="AD94" s="22">
        <f t="shared" ref="AD94:AD101" si="22">SUM(Y94:AC94)</f>
        <v>0</v>
      </c>
      <c r="AE94" s="16"/>
      <c r="AF94" s="76">
        <f t="shared" ref="AF94:AJ100" si="23">IF($I$12-AF$6&lt;0,"",IF(SUM(K94,R94)=0,0,(IF(OR(K94=0,R94=0),"Err",K94*1/R94))))</f>
        <v>0</v>
      </c>
      <c r="AG94" s="76" t="str">
        <f t="shared" si="23"/>
        <v/>
      </c>
      <c r="AH94" s="76" t="str">
        <f t="shared" si="23"/>
        <v/>
      </c>
      <c r="AI94" s="76" t="str">
        <f t="shared" si="23"/>
        <v/>
      </c>
      <c r="AJ94" s="76" t="str">
        <f t="shared" si="23"/>
        <v/>
      </c>
      <c r="AK94" s="16"/>
      <c r="AL94" s="39">
        <f>AVERAGE($AF94:AG94)</f>
        <v>0</v>
      </c>
      <c r="AM94" s="39">
        <f>AVERAGE($AF94:AH94)</f>
        <v>0</v>
      </c>
      <c r="AN94" s="39">
        <f>AVERAGE($AF94:AI94)</f>
        <v>0</v>
      </c>
      <c r="AO94" s="39">
        <f>AVERAGE($AF94:AJ94)</f>
        <v>0</v>
      </c>
      <c r="AP94" s="16"/>
      <c r="AQ94" s="16"/>
      <c r="AR94" s="16"/>
    </row>
    <row r="95" spans="1:44">
      <c r="A95" s="16"/>
      <c r="B95" s="16"/>
      <c r="C95" s="16"/>
      <c r="D95" s="16"/>
      <c r="E95" s="28" t="s">
        <v>35</v>
      </c>
      <c r="F95" t="s">
        <v>44</v>
      </c>
      <c r="G95" s="16" t="s">
        <v>77</v>
      </c>
      <c r="H95" s="31" t="s">
        <v>22</v>
      </c>
      <c r="I95" s="32">
        <f t="shared" ref="I95:I100" si="24">I94+0.2</f>
        <v>0.2</v>
      </c>
      <c r="J95" s="31"/>
      <c r="K95" s="220"/>
      <c r="L95" s="220"/>
      <c r="M95" s="220"/>
      <c r="N95" s="220"/>
      <c r="O95" s="220"/>
      <c r="P95" s="22">
        <f t="shared" si="20"/>
        <v>0</v>
      </c>
      <c r="Q95" s="16"/>
      <c r="R95" s="75"/>
      <c r="S95" s="75"/>
      <c r="T95" s="75"/>
      <c r="U95" s="75"/>
      <c r="V95" s="75"/>
      <c r="W95" s="245">
        <f t="shared" si="21"/>
        <v>0</v>
      </c>
      <c r="X95" s="16"/>
      <c r="Y95" s="220"/>
      <c r="Z95" s="220"/>
      <c r="AA95" s="220"/>
      <c r="AB95" s="220"/>
      <c r="AC95" s="220"/>
      <c r="AD95" s="22">
        <f t="shared" si="22"/>
        <v>0</v>
      </c>
      <c r="AE95" s="16"/>
      <c r="AF95" s="76">
        <f t="shared" si="23"/>
        <v>0</v>
      </c>
      <c r="AG95" s="76" t="str">
        <f t="shared" si="23"/>
        <v/>
      </c>
      <c r="AH95" s="76" t="str">
        <f t="shared" si="23"/>
        <v/>
      </c>
      <c r="AI95" s="76" t="str">
        <f t="shared" si="23"/>
        <v/>
      </c>
      <c r="AJ95" s="76" t="str">
        <f t="shared" si="23"/>
        <v/>
      </c>
      <c r="AK95" s="16"/>
      <c r="AL95" s="39">
        <f>AVERAGE($AF95:AG95)</f>
        <v>0</v>
      </c>
      <c r="AM95" s="39">
        <f>AVERAGE($AF95:AH95)</f>
        <v>0</v>
      </c>
      <c r="AN95" s="39">
        <f>AVERAGE($AF95:AI95)</f>
        <v>0</v>
      </c>
      <c r="AO95" s="39">
        <f>AVERAGE($AF95:AJ95)</f>
        <v>0</v>
      </c>
      <c r="AP95" s="16"/>
      <c r="AQ95" s="16"/>
      <c r="AR95" s="16"/>
    </row>
    <row r="96" spans="1:44">
      <c r="A96" s="16"/>
      <c r="B96" s="16"/>
      <c r="C96" s="16"/>
      <c r="D96" s="16"/>
      <c r="E96" s="28" t="s">
        <v>36</v>
      </c>
      <c r="F96" t="s">
        <v>44</v>
      </c>
      <c r="G96" s="16" t="s">
        <v>77</v>
      </c>
      <c r="H96" s="31" t="s">
        <v>22</v>
      </c>
      <c r="I96" s="32">
        <f t="shared" si="24"/>
        <v>0.4</v>
      </c>
      <c r="J96" s="31"/>
      <c r="K96" s="220"/>
      <c r="L96" s="220"/>
      <c r="M96" s="220"/>
      <c r="N96" s="220"/>
      <c r="O96" s="220"/>
      <c r="P96" s="22">
        <f t="shared" si="20"/>
        <v>0</v>
      </c>
      <c r="Q96" s="16"/>
      <c r="R96" s="75"/>
      <c r="S96" s="75"/>
      <c r="T96" s="75"/>
      <c r="U96" s="75"/>
      <c r="V96" s="75"/>
      <c r="W96" s="245">
        <f t="shared" si="21"/>
        <v>0</v>
      </c>
      <c r="X96" s="16"/>
      <c r="Y96" s="220"/>
      <c r="Z96" s="220"/>
      <c r="AA96" s="220"/>
      <c r="AB96" s="220"/>
      <c r="AC96" s="220"/>
      <c r="AD96" s="22">
        <f t="shared" si="22"/>
        <v>0</v>
      </c>
      <c r="AE96" s="16"/>
      <c r="AF96" s="76">
        <f t="shared" si="23"/>
        <v>0</v>
      </c>
      <c r="AG96" s="76" t="str">
        <f t="shared" si="23"/>
        <v/>
      </c>
      <c r="AH96" s="76" t="str">
        <f t="shared" si="23"/>
        <v/>
      </c>
      <c r="AI96" s="76" t="str">
        <f t="shared" si="23"/>
        <v/>
      </c>
      <c r="AJ96" s="76" t="str">
        <f t="shared" si="23"/>
        <v/>
      </c>
      <c r="AK96" s="16"/>
      <c r="AL96" s="39">
        <f>AVERAGE($AF96:AG96)</f>
        <v>0</v>
      </c>
      <c r="AM96" s="39">
        <f>AVERAGE($AF96:AH96)</f>
        <v>0</v>
      </c>
      <c r="AN96" s="39">
        <f>AVERAGE($AF96:AI96)</f>
        <v>0</v>
      </c>
      <c r="AO96" s="39">
        <f>AVERAGE($AF96:AJ96)</f>
        <v>0</v>
      </c>
      <c r="AP96" s="16"/>
      <c r="AQ96" s="16"/>
      <c r="AR96" s="16"/>
    </row>
    <row r="97" spans="1:44">
      <c r="A97" s="16"/>
      <c r="B97" s="16"/>
      <c r="C97" s="16"/>
      <c r="D97" s="16"/>
      <c r="E97" s="28" t="s">
        <v>37</v>
      </c>
      <c r="F97" t="s">
        <v>44</v>
      </c>
      <c r="G97" s="16" t="s">
        <v>77</v>
      </c>
      <c r="H97" s="31" t="s">
        <v>22</v>
      </c>
      <c r="I97" s="32">
        <f t="shared" si="24"/>
        <v>0.60000000000000009</v>
      </c>
      <c r="J97" s="31"/>
      <c r="K97" s="220"/>
      <c r="L97" s="220"/>
      <c r="M97" s="220"/>
      <c r="N97" s="220"/>
      <c r="O97" s="220"/>
      <c r="P97" s="22">
        <f t="shared" si="20"/>
        <v>0</v>
      </c>
      <c r="Q97" s="16"/>
      <c r="R97" s="75"/>
      <c r="S97" s="75"/>
      <c r="T97" s="75"/>
      <c r="U97" s="75"/>
      <c r="V97" s="75"/>
      <c r="W97" s="245">
        <f t="shared" si="21"/>
        <v>0</v>
      </c>
      <c r="X97" s="16"/>
      <c r="Y97" s="220"/>
      <c r="Z97" s="220"/>
      <c r="AA97" s="220"/>
      <c r="AB97" s="220"/>
      <c r="AC97" s="220"/>
      <c r="AD97" s="22">
        <f t="shared" si="22"/>
        <v>0</v>
      </c>
      <c r="AE97" s="16"/>
      <c r="AF97" s="76">
        <f t="shared" si="23"/>
        <v>0</v>
      </c>
      <c r="AG97" s="76" t="str">
        <f t="shared" si="23"/>
        <v/>
      </c>
      <c r="AH97" s="76" t="str">
        <f t="shared" si="23"/>
        <v/>
      </c>
      <c r="AI97" s="76" t="str">
        <f t="shared" si="23"/>
        <v/>
      </c>
      <c r="AJ97" s="76" t="str">
        <f t="shared" si="23"/>
        <v/>
      </c>
      <c r="AK97" s="16"/>
      <c r="AL97" s="39">
        <f>AVERAGE($AF97:AG97)</f>
        <v>0</v>
      </c>
      <c r="AM97" s="39">
        <f>AVERAGE($AF97:AH97)</f>
        <v>0</v>
      </c>
      <c r="AN97" s="39">
        <f>AVERAGE($AF97:AI97)</f>
        <v>0</v>
      </c>
      <c r="AO97" s="39">
        <f>AVERAGE($AF97:AJ97)</f>
        <v>0</v>
      </c>
      <c r="AP97" s="16"/>
      <c r="AQ97" s="16"/>
      <c r="AR97" s="16"/>
    </row>
    <row r="98" spans="1:44">
      <c r="A98" s="16"/>
      <c r="B98" s="16"/>
      <c r="C98" s="16"/>
      <c r="D98" s="16"/>
      <c r="E98" s="28" t="s">
        <v>38</v>
      </c>
      <c r="F98" t="s">
        <v>44</v>
      </c>
      <c r="G98" s="16" t="s">
        <v>77</v>
      </c>
      <c r="H98" s="31" t="s">
        <v>22</v>
      </c>
      <c r="I98" s="32">
        <f t="shared" si="24"/>
        <v>0.8</v>
      </c>
      <c r="J98" s="31"/>
      <c r="K98" s="220"/>
      <c r="L98" s="220"/>
      <c r="M98" s="220"/>
      <c r="N98" s="220"/>
      <c r="O98" s="220"/>
      <c r="P98" s="22">
        <f t="shared" si="20"/>
        <v>0</v>
      </c>
      <c r="Q98" s="16"/>
      <c r="R98" s="75"/>
      <c r="S98" s="75"/>
      <c r="T98" s="75"/>
      <c r="U98" s="75"/>
      <c r="V98" s="75"/>
      <c r="W98" s="245">
        <f t="shared" si="21"/>
        <v>0</v>
      </c>
      <c r="X98" s="16"/>
      <c r="Y98" s="220"/>
      <c r="Z98" s="220"/>
      <c r="AA98" s="220"/>
      <c r="AB98" s="220"/>
      <c r="AC98" s="220"/>
      <c r="AD98" s="22">
        <f t="shared" si="22"/>
        <v>0</v>
      </c>
      <c r="AE98" s="16"/>
      <c r="AF98" s="76">
        <f t="shared" si="23"/>
        <v>0</v>
      </c>
      <c r="AG98" s="76" t="str">
        <f t="shared" si="23"/>
        <v/>
      </c>
      <c r="AH98" s="76" t="str">
        <f t="shared" si="23"/>
        <v/>
      </c>
      <c r="AI98" s="76" t="str">
        <f t="shared" si="23"/>
        <v/>
      </c>
      <c r="AJ98" s="76" t="str">
        <f t="shared" si="23"/>
        <v/>
      </c>
      <c r="AK98" s="16"/>
      <c r="AL98" s="39">
        <f>AVERAGE($AF98:AG98)</f>
        <v>0</v>
      </c>
      <c r="AM98" s="39">
        <f>AVERAGE($AF98:AH98)</f>
        <v>0</v>
      </c>
      <c r="AN98" s="39">
        <f>AVERAGE($AF98:AI98)</f>
        <v>0</v>
      </c>
      <c r="AO98" s="39">
        <f>AVERAGE($AF98:AJ98)</f>
        <v>0</v>
      </c>
      <c r="AP98" s="16"/>
      <c r="AQ98" s="16"/>
      <c r="AR98" s="16"/>
    </row>
    <row r="99" spans="1:44">
      <c r="A99" s="16"/>
      <c r="B99" s="16"/>
      <c r="C99" s="16"/>
      <c r="D99" s="16"/>
      <c r="E99" s="28" t="s">
        <v>39</v>
      </c>
      <c r="F99" t="s">
        <v>44</v>
      </c>
      <c r="G99" s="16" t="s">
        <v>77</v>
      </c>
      <c r="H99" s="31" t="s">
        <v>22</v>
      </c>
      <c r="I99" s="32">
        <f t="shared" si="24"/>
        <v>1</v>
      </c>
      <c r="J99" s="31"/>
      <c r="K99" s="220"/>
      <c r="L99" s="220"/>
      <c r="M99" s="220"/>
      <c r="N99" s="220"/>
      <c r="O99" s="220"/>
      <c r="P99" s="22">
        <f t="shared" si="20"/>
        <v>0</v>
      </c>
      <c r="Q99" s="16"/>
      <c r="R99" s="75"/>
      <c r="S99" s="75"/>
      <c r="T99" s="75"/>
      <c r="U99" s="75"/>
      <c r="V99" s="75"/>
      <c r="W99" s="245">
        <f t="shared" si="21"/>
        <v>0</v>
      </c>
      <c r="X99" s="16"/>
      <c r="Y99" s="220"/>
      <c r="Z99" s="220"/>
      <c r="AA99" s="220"/>
      <c r="AB99" s="220"/>
      <c r="AC99" s="220"/>
      <c r="AD99" s="22">
        <f t="shared" si="22"/>
        <v>0</v>
      </c>
      <c r="AE99" s="16"/>
      <c r="AF99" s="76">
        <f t="shared" si="23"/>
        <v>0</v>
      </c>
      <c r="AG99" s="76" t="str">
        <f t="shared" si="23"/>
        <v/>
      </c>
      <c r="AH99" s="76" t="str">
        <f t="shared" si="23"/>
        <v/>
      </c>
      <c r="AI99" s="76" t="str">
        <f t="shared" si="23"/>
        <v/>
      </c>
      <c r="AJ99" s="76" t="str">
        <f t="shared" si="23"/>
        <v/>
      </c>
      <c r="AK99" s="16"/>
      <c r="AL99" s="39">
        <f>AVERAGE($AF99:AG99)</f>
        <v>0</v>
      </c>
      <c r="AM99" s="39">
        <f>AVERAGE($AF99:AH99)</f>
        <v>0</v>
      </c>
      <c r="AN99" s="39">
        <f>AVERAGE($AF99:AI99)</f>
        <v>0</v>
      </c>
      <c r="AO99" s="39">
        <f>AVERAGE($AF99:AJ99)</f>
        <v>0</v>
      </c>
      <c r="AP99" s="16"/>
      <c r="AQ99" s="16"/>
      <c r="AR99" s="16"/>
    </row>
    <row r="100" spans="1:44">
      <c r="A100" s="16"/>
      <c r="B100" s="16"/>
      <c r="C100" s="16"/>
      <c r="D100" s="16"/>
      <c r="E100" s="28" t="s">
        <v>40</v>
      </c>
      <c r="F100" t="s">
        <v>44</v>
      </c>
      <c r="G100" s="16" t="s">
        <v>77</v>
      </c>
      <c r="H100" s="29" t="s">
        <v>22</v>
      </c>
      <c r="I100" s="32">
        <f t="shared" si="24"/>
        <v>1.2</v>
      </c>
      <c r="J100" s="29"/>
      <c r="K100" s="220"/>
      <c r="L100" s="220"/>
      <c r="M100" s="220"/>
      <c r="N100" s="220"/>
      <c r="O100" s="220"/>
      <c r="P100" s="22">
        <f t="shared" si="20"/>
        <v>0</v>
      </c>
      <c r="Q100" s="16"/>
      <c r="R100" s="75"/>
      <c r="S100" s="75"/>
      <c r="T100" s="75"/>
      <c r="U100" s="75"/>
      <c r="V100" s="75"/>
      <c r="W100" s="245">
        <f t="shared" si="21"/>
        <v>0</v>
      </c>
      <c r="X100" s="16"/>
      <c r="Y100" s="220"/>
      <c r="Z100" s="220"/>
      <c r="AA100" s="220"/>
      <c r="AB100" s="220"/>
      <c r="AC100" s="220"/>
      <c r="AD100" s="22">
        <f t="shared" si="22"/>
        <v>0</v>
      </c>
      <c r="AE100" s="16"/>
      <c r="AF100" s="76">
        <f t="shared" si="23"/>
        <v>0</v>
      </c>
      <c r="AG100" s="76" t="str">
        <f t="shared" si="23"/>
        <v/>
      </c>
      <c r="AH100" s="76" t="str">
        <f t="shared" si="23"/>
        <v/>
      </c>
      <c r="AI100" s="76" t="str">
        <f t="shared" si="23"/>
        <v/>
      </c>
      <c r="AJ100" s="76" t="str">
        <f t="shared" si="23"/>
        <v/>
      </c>
      <c r="AK100" s="16"/>
      <c r="AL100" s="39">
        <f>AVERAGE($AF100:AG100)</f>
        <v>0</v>
      </c>
      <c r="AM100" s="39">
        <f>AVERAGE($AF100:AH100)</f>
        <v>0</v>
      </c>
      <c r="AN100" s="39">
        <f>AVERAGE($AF100:AI100)</f>
        <v>0</v>
      </c>
      <c r="AO100" s="39">
        <f>AVERAGE($AF100:AJ100)</f>
        <v>0</v>
      </c>
      <c r="AP100" s="16"/>
      <c r="AQ100" s="16"/>
      <c r="AR100" s="16"/>
    </row>
    <row r="101" spans="1:44">
      <c r="A101" s="16"/>
      <c r="B101" s="16"/>
      <c r="C101" s="16"/>
      <c r="D101" s="16"/>
      <c r="E101" s="17" t="s">
        <v>43</v>
      </c>
      <c r="F101" t="s">
        <v>44</v>
      </c>
      <c r="G101" s="16" t="s">
        <v>77</v>
      </c>
      <c r="H101" s="31" t="s">
        <v>22</v>
      </c>
      <c r="I101" s="31"/>
      <c r="J101" s="31"/>
      <c r="K101" s="35">
        <f t="shared" ref="K101:O101" si="25">SUM(K94:K100)</f>
        <v>0</v>
      </c>
      <c r="L101" s="35">
        <f t="shared" si="25"/>
        <v>0</v>
      </c>
      <c r="M101" s="35">
        <f t="shared" si="25"/>
        <v>0</v>
      </c>
      <c r="N101" s="35">
        <f t="shared" si="25"/>
        <v>0</v>
      </c>
      <c r="O101" s="35">
        <f t="shared" si="25"/>
        <v>0</v>
      </c>
      <c r="P101" s="22">
        <f t="shared" si="20"/>
        <v>0</v>
      </c>
      <c r="Q101" s="16"/>
      <c r="R101" s="246">
        <f t="shared" ref="R101:V101" si="26">SUM(R94:R100)</f>
        <v>0</v>
      </c>
      <c r="S101" s="247">
        <f t="shared" si="26"/>
        <v>0</v>
      </c>
      <c r="T101" s="247">
        <f t="shared" si="26"/>
        <v>0</v>
      </c>
      <c r="U101" s="247">
        <f t="shared" si="26"/>
        <v>0</v>
      </c>
      <c r="V101" s="247">
        <f t="shared" si="26"/>
        <v>0</v>
      </c>
      <c r="W101" s="245">
        <f t="shared" si="21"/>
        <v>0</v>
      </c>
      <c r="X101" s="16"/>
      <c r="Y101" s="35">
        <f t="shared" ref="Y101:AC101" si="27">SUM(Y94:Y100)</f>
        <v>0</v>
      </c>
      <c r="Z101" s="36">
        <f>SUM(Z94:Z100)</f>
        <v>0</v>
      </c>
      <c r="AA101" s="36">
        <f t="shared" si="27"/>
        <v>0</v>
      </c>
      <c r="AB101" s="36">
        <f t="shared" si="27"/>
        <v>0</v>
      </c>
      <c r="AC101" s="36">
        <f t="shared" si="27"/>
        <v>0</v>
      </c>
      <c r="AD101" s="22">
        <f t="shared" si="22"/>
        <v>0</v>
      </c>
      <c r="AE101" s="16"/>
      <c r="AF101" s="79"/>
      <c r="AG101" s="77"/>
      <c r="AH101" s="77"/>
      <c r="AI101" s="77"/>
      <c r="AJ101" s="78"/>
      <c r="AK101" s="16"/>
      <c r="AL101" s="79"/>
      <c r="AM101" s="77"/>
      <c r="AN101" s="77"/>
      <c r="AO101" s="78"/>
      <c r="AP101" s="16"/>
      <c r="AQ101" s="16"/>
      <c r="AR101" s="16"/>
    </row>
    <row r="102" spans="1:44">
      <c r="A102" s="17"/>
      <c r="B102" s="17"/>
      <c r="C102" s="17"/>
      <c r="D102" s="17"/>
      <c r="E102" s="24"/>
      <c r="F102" s="24"/>
      <c r="G102" s="24"/>
      <c r="H102" s="24"/>
      <c r="I102" s="24"/>
      <c r="J102" s="24"/>
      <c r="K102" s="234"/>
      <c r="L102" s="234"/>
      <c r="M102" s="26"/>
      <c r="N102" s="234"/>
      <c r="O102" s="234"/>
      <c r="P102" s="234"/>
      <c r="Q102" s="24"/>
      <c r="R102" s="175"/>
      <c r="S102" s="175"/>
      <c r="T102" s="175"/>
      <c r="U102" s="175"/>
      <c r="V102" s="175"/>
      <c r="W102" s="175"/>
      <c r="X102" s="24"/>
      <c r="Y102" s="24"/>
      <c r="Z102" s="24"/>
      <c r="AA102" s="24"/>
      <c r="AB102" s="24"/>
      <c r="AC102" s="24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</row>
    <row r="103" spans="1:44">
      <c r="A103" s="12"/>
      <c r="B103" s="17"/>
      <c r="C103" s="17" t="s">
        <v>80</v>
      </c>
      <c r="D103" s="16"/>
      <c r="E103" s="16"/>
      <c r="F103" s="16"/>
      <c r="G103" s="16"/>
      <c r="H103" s="16"/>
      <c r="I103" s="16"/>
      <c r="J103" s="17"/>
      <c r="K103" s="223"/>
      <c r="L103" s="223"/>
      <c r="M103" s="223"/>
      <c r="N103" s="223"/>
      <c r="O103" s="223"/>
      <c r="P103" s="26"/>
      <c r="Q103" s="17"/>
      <c r="R103" s="179"/>
      <c r="S103" s="179"/>
      <c r="T103" s="179"/>
      <c r="U103" s="179"/>
      <c r="V103" s="179"/>
      <c r="W103" s="172"/>
      <c r="X103" s="12"/>
      <c r="AQ103" s="17"/>
      <c r="AR103" s="17"/>
    </row>
    <row r="104" spans="1:44">
      <c r="A104" s="12"/>
      <c r="B104" s="17"/>
      <c r="C104" s="16"/>
      <c r="D104" s="16"/>
      <c r="E104" s="16" t="s">
        <v>24</v>
      </c>
      <c r="F104" s="16"/>
      <c r="G104" s="21" t="s">
        <v>25</v>
      </c>
      <c r="H104" s="16" t="s">
        <v>26</v>
      </c>
      <c r="I104" s="16"/>
      <c r="J104" s="17"/>
      <c r="K104" s="220"/>
      <c r="L104" s="220"/>
      <c r="M104" s="220"/>
      <c r="N104" s="220"/>
      <c r="O104" s="220"/>
      <c r="P104" s="22">
        <f>SUM(K104:O104)</f>
        <v>0</v>
      </c>
      <c r="Q104" s="17"/>
      <c r="R104" s="224"/>
      <c r="S104" s="224"/>
      <c r="T104" s="224"/>
      <c r="U104" s="224"/>
      <c r="V104" s="224"/>
      <c r="W104" s="177">
        <f>SUM(R104:V104)</f>
        <v>0</v>
      </c>
      <c r="X104" s="12"/>
      <c r="Y104" s="65"/>
      <c r="Z104" s="66"/>
      <c r="AA104" s="66"/>
      <c r="AB104" s="66"/>
      <c r="AC104" s="66"/>
      <c r="AD104" s="67"/>
      <c r="AF104" s="76">
        <f t="shared" ref="AF104:AJ107" si="28">IF($I$12-AF$6&lt;0,"",IF(SUM(K104,R104)=0,0,(IF(OR(K104=0,R104=0),"Err",K104*1/R104))))</f>
        <v>0</v>
      </c>
      <c r="AG104" s="76" t="str">
        <f t="shared" si="28"/>
        <v/>
      </c>
      <c r="AH104" s="76" t="str">
        <f t="shared" si="28"/>
        <v/>
      </c>
      <c r="AI104" s="76" t="str">
        <f t="shared" si="28"/>
        <v/>
      </c>
      <c r="AJ104" s="76" t="str">
        <f t="shared" si="28"/>
        <v/>
      </c>
      <c r="AK104" s="16"/>
      <c r="AL104" s="39">
        <f>AVERAGE($AF104:AG104)</f>
        <v>0</v>
      </c>
      <c r="AM104" s="39">
        <f>AVERAGE($AF104:AH104)</f>
        <v>0</v>
      </c>
      <c r="AN104" s="39">
        <f>AVERAGE($AF104:AI104)</f>
        <v>0</v>
      </c>
      <c r="AO104" s="39">
        <f>AVERAGE($AF104:AJ104)</f>
        <v>0</v>
      </c>
      <c r="AQ104" s="17"/>
      <c r="AR104" s="17"/>
    </row>
    <row r="105" spans="1:44">
      <c r="A105" s="12"/>
      <c r="B105" s="17"/>
      <c r="C105" s="16"/>
      <c r="D105" s="16"/>
      <c r="E105" s="16" t="s">
        <v>27</v>
      </c>
      <c r="F105" s="16"/>
      <c r="G105" s="21" t="s">
        <v>25</v>
      </c>
      <c r="H105" s="16" t="s">
        <v>26</v>
      </c>
      <c r="I105" s="16"/>
      <c r="J105" s="17"/>
      <c r="K105" s="220"/>
      <c r="L105" s="220"/>
      <c r="M105" s="220"/>
      <c r="N105" s="220"/>
      <c r="O105" s="220"/>
      <c r="P105" s="22">
        <f>SUM(K105:O105)</f>
        <v>0</v>
      </c>
      <c r="Q105" s="17"/>
      <c r="R105" s="224"/>
      <c r="S105" s="224"/>
      <c r="T105" s="224"/>
      <c r="U105" s="224"/>
      <c r="V105" s="224"/>
      <c r="W105" s="177">
        <f>SUM(R105:V105)</f>
        <v>0</v>
      </c>
      <c r="X105" s="12"/>
      <c r="Y105" s="71"/>
      <c r="Z105" s="72"/>
      <c r="AA105" s="72"/>
      <c r="AB105" s="72"/>
      <c r="AC105" s="72"/>
      <c r="AD105" s="73"/>
      <c r="AF105" s="76">
        <f t="shared" si="28"/>
        <v>0</v>
      </c>
      <c r="AG105" s="76" t="str">
        <f t="shared" si="28"/>
        <v/>
      </c>
      <c r="AH105" s="76" t="str">
        <f t="shared" si="28"/>
        <v/>
      </c>
      <c r="AI105" s="76" t="str">
        <f t="shared" si="28"/>
        <v/>
      </c>
      <c r="AJ105" s="76" t="str">
        <f t="shared" si="28"/>
        <v/>
      </c>
      <c r="AK105" s="16"/>
      <c r="AL105" s="39">
        <f>AVERAGE($AF105:AG105)</f>
        <v>0</v>
      </c>
      <c r="AM105" s="39">
        <f>AVERAGE($AF105:AH105)</f>
        <v>0</v>
      </c>
      <c r="AN105" s="39">
        <f>AVERAGE($AF105:AI105)</f>
        <v>0</v>
      </c>
      <c r="AO105" s="39">
        <f>AVERAGE($AF105:AJ105)</f>
        <v>0</v>
      </c>
      <c r="AQ105" s="17"/>
      <c r="AR105" s="17"/>
    </row>
    <row r="106" spans="1:44">
      <c r="A106" s="12"/>
      <c r="B106" s="17"/>
      <c r="C106" s="16"/>
      <c r="D106" s="16"/>
      <c r="E106" s="16" t="s">
        <v>24</v>
      </c>
      <c r="F106" s="16"/>
      <c r="G106" s="16" t="s">
        <v>28</v>
      </c>
      <c r="H106" s="16" t="s">
        <v>26</v>
      </c>
      <c r="I106" s="16"/>
      <c r="J106" s="17"/>
      <c r="K106" s="220"/>
      <c r="L106" s="220"/>
      <c r="M106" s="220"/>
      <c r="N106" s="220"/>
      <c r="O106" s="220"/>
      <c r="P106" s="22">
        <f>SUM(K106:O106)</f>
        <v>0</v>
      </c>
      <c r="Q106" s="17"/>
      <c r="R106" s="224"/>
      <c r="S106" s="224"/>
      <c r="T106" s="224"/>
      <c r="U106" s="224"/>
      <c r="V106" s="224"/>
      <c r="W106" s="177">
        <f>SUM(R106:V106)</f>
        <v>0</v>
      </c>
      <c r="X106" s="12"/>
      <c r="Y106" s="71"/>
      <c r="Z106" s="72"/>
      <c r="AA106" s="72"/>
      <c r="AB106" s="72"/>
      <c r="AC106" s="72"/>
      <c r="AD106" s="73"/>
      <c r="AF106" s="76">
        <f t="shared" si="28"/>
        <v>0</v>
      </c>
      <c r="AG106" s="76" t="str">
        <f t="shared" si="28"/>
        <v/>
      </c>
      <c r="AH106" s="76" t="str">
        <f t="shared" si="28"/>
        <v/>
      </c>
      <c r="AI106" s="76" t="str">
        <f t="shared" si="28"/>
        <v/>
      </c>
      <c r="AJ106" s="76" t="str">
        <f t="shared" si="28"/>
        <v/>
      </c>
      <c r="AK106" s="16"/>
      <c r="AL106" s="39">
        <f>AVERAGE($AF106:AG106)</f>
        <v>0</v>
      </c>
      <c r="AM106" s="39">
        <f>AVERAGE($AF106:AH106)</f>
        <v>0</v>
      </c>
      <c r="AN106" s="39">
        <f>AVERAGE($AF106:AI106)</f>
        <v>0</v>
      </c>
      <c r="AO106" s="39">
        <f>AVERAGE($AF106:AJ106)</f>
        <v>0</v>
      </c>
      <c r="AQ106" s="17"/>
      <c r="AR106" s="17"/>
    </row>
    <row r="107" spans="1:44">
      <c r="A107" s="12"/>
      <c r="B107" s="17"/>
      <c r="C107" s="16"/>
      <c r="D107" s="16"/>
      <c r="E107" s="16" t="s">
        <v>27</v>
      </c>
      <c r="F107" s="16"/>
      <c r="G107" s="16" t="s">
        <v>28</v>
      </c>
      <c r="H107" s="16" t="s">
        <v>26</v>
      </c>
      <c r="I107" s="16"/>
      <c r="J107" s="17"/>
      <c r="K107" s="220"/>
      <c r="L107" s="220"/>
      <c r="M107" s="220"/>
      <c r="N107" s="220"/>
      <c r="O107" s="220"/>
      <c r="P107" s="22">
        <f>SUM(K107:O107)</f>
        <v>0</v>
      </c>
      <c r="Q107" s="17"/>
      <c r="R107" s="224"/>
      <c r="S107" s="224"/>
      <c r="T107" s="224"/>
      <c r="U107" s="224"/>
      <c r="V107" s="224"/>
      <c r="W107" s="177">
        <f>SUM(R107:V107)</f>
        <v>0</v>
      </c>
      <c r="X107" s="12"/>
      <c r="Y107" s="71"/>
      <c r="Z107" s="72"/>
      <c r="AA107" s="72"/>
      <c r="AB107" s="72"/>
      <c r="AC107" s="72"/>
      <c r="AD107" s="73"/>
      <c r="AF107" s="76">
        <f t="shared" si="28"/>
        <v>0</v>
      </c>
      <c r="AG107" s="76" t="str">
        <f t="shared" si="28"/>
        <v/>
      </c>
      <c r="AH107" s="76" t="str">
        <f t="shared" si="28"/>
        <v/>
      </c>
      <c r="AI107" s="76" t="str">
        <f t="shared" si="28"/>
        <v/>
      </c>
      <c r="AJ107" s="76" t="str">
        <f t="shared" si="28"/>
        <v/>
      </c>
      <c r="AK107" s="16"/>
      <c r="AL107" s="39">
        <f>AVERAGE($AF107:AG107)</f>
        <v>0</v>
      </c>
      <c r="AM107" s="39">
        <f>AVERAGE($AF107:AH107)</f>
        <v>0</v>
      </c>
      <c r="AN107" s="39">
        <f>AVERAGE($AF107:AI107)</f>
        <v>0</v>
      </c>
      <c r="AO107" s="39">
        <f>AVERAGE($AF107:AJ107)</f>
        <v>0</v>
      </c>
      <c r="AQ107" s="17"/>
      <c r="AR107" s="17"/>
    </row>
    <row r="108" spans="1:44">
      <c r="A108" s="12"/>
      <c r="B108" s="17"/>
      <c r="C108" s="16"/>
      <c r="D108" s="16"/>
      <c r="E108" s="17" t="s">
        <v>9</v>
      </c>
      <c r="F108" s="16"/>
      <c r="G108" s="16" t="s">
        <v>21</v>
      </c>
      <c r="H108" s="16" t="s">
        <v>26</v>
      </c>
      <c r="I108" s="16"/>
      <c r="J108" s="17"/>
      <c r="K108" s="22">
        <f t="shared" ref="K108:O108" si="29">SUM(K104:K107)</f>
        <v>0</v>
      </c>
      <c r="L108" s="22">
        <f t="shared" si="29"/>
        <v>0</v>
      </c>
      <c r="M108" s="22">
        <f t="shared" si="29"/>
        <v>0</v>
      </c>
      <c r="N108" s="22">
        <f t="shared" si="29"/>
        <v>0</v>
      </c>
      <c r="O108" s="22">
        <f t="shared" si="29"/>
        <v>0</v>
      </c>
      <c r="P108" s="22">
        <f>SUM(K108:O108)</f>
        <v>0</v>
      </c>
      <c r="Q108" s="17"/>
      <c r="R108" s="177">
        <f t="shared" ref="R108:V108" si="30">SUM(R104:R107)</f>
        <v>0</v>
      </c>
      <c r="S108" s="177">
        <f t="shared" si="30"/>
        <v>0</v>
      </c>
      <c r="T108" s="177">
        <f t="shared" si="30"/>
        <v>0</v>
      </c>
      <c r="U108" s="177">
        <f t="shared" si="30"/>
        <v>0</v>
      </c>
      <c r="V108" s="177">
        <f t="shared" si="30"/>
        <v>0</v>
      </c>
      <c r="W108" s="177">
        <f>SUM(R108:V108)</f>
        <v>0</v>
      </c>
      <c r="X108" s="12"/>
      <c r="Y108" s="68"/>
      <c r="Z108" s="69"/>
      <c r="AA108" s="69"/>
      <c r="AB108" s="69"/>
      <c r="AC108" s="69"/>
      <c r="AD108" s="70"/>
      <c r="AF108" s="79"/>
      <c r="AG108" s="77"/>
      <c r="AH108" s="77"/>
      <c r="AI108" s="77"/>
      <c r="AJ108" s="78"/>
      <c r="AK108" s="16"/>
      <c r="AL108" s="79"/>
      <c r="AM108" s="77"/>
      <c r="AN108" s="77"/>
      <c r="AO108" s="78"/>
      <c r="AQ108" s="17"/>
      <c r="AR108" s="17"/>
    </row>
    <row r="109" spans="1:44">
      <c r="K109" s="90"/>
      <c r="L109" s="90"/>
      <c r="M109" s="90"/>
      <c r="N109" s="90"/>
      <c r="O109" s="90"/>
      <c r="P109" s="90"/>
      <c r="R109" s="180"/>
      <c r="S109" s="181"/>
      <c r="T109" s="181"/>
      <c r="U109" s="180"/>
      <c r="V109" s="181"/>
      <c r="X109" s="12"/>
      <c r="AF109" s="80"/>
    </row>
    <row r="110" spans="1:44">
      <c r="B110" s="17"/>
      <c r="C110" s="17" t="s">
        <v>90</v>
      </c>
      <c r="K110" s="90"/>
      <c r="L110" s="90"/>
      <c r="M110" s="90"/>
      <c r="N110" s="90"/>
      <c r="O110" s="90"/>
      <c r="P110" s="90"/>
      <c r="X110" s="12"/>
      <c r="AF110" s="80"/>
    </row>
    <row r="111" spans="1:44">
      <c r="B111" s="17"/>
      <c r="E111" s="28" t="s">
        <v>24</v>
      </c>
      <c r="F111" s="12" t="s">
        <v>83</v>
      </c>
      <c r="G111" s="21" t="s">
        <v>25</v>
      </c>
      <c r="H111" s="31" t="s">
        <v>34</v>
      </c>
      <c r="K111" s="294"/>
      <c r="L111" s="294"/>
      <c r="M111" s="294"/>
      <c r="N111" s="294"/>
      <c r="O111" s="294"/>
      <c r="P111" s="295">
        <f>SUM(K111:O111)</f>
        <v>0</v>
      </c>
      <c r="R111" s="241"/>
      <c r="S111" s="241"/>
      <c r="T111" s="241"/>
      <c r="U111" s="241"/>
      <c r="V111" s="241"/>
      <c r="W111" s="242">
        <f>SUM(R111:V111)</f>
        <v>0</v>
      </c>
      <c r="X111" s="12"/>
      <c r="Y111" s="65"/>
      <c r="Z111" s="66"/>
      <c r="AA111" s="66"/>
      <c r="AB111" s="66"/>
      <c r="AC111" s="66"/>
      <c r="AD111" s="67"/>
      <c r="AF111" s="76">
        <f t="shared" ref="AF111:AJ114" si="31">IF($I$12-AF$6&lt;0,"",IF(SUM(K111,R111)=0,0,(IF(OR(K111=0,R111=0),"Err",K111*1/R111))))</f>
        <v>0</v>
      </c>
      <c r="AG111" s="76" t="str">
        <f t="shared" si="31"/>
        <v/>
      </c>
      <c r="AH111" s="76" t="str">
        <f t="shared" si="31"/>
        <v/>
      </c>
      <c r="AI111" s="76" t="str">
        <f t="shared" si="31"/>
        <v/>
      </c>
      <c r="AJ111" s="76" t="str">
        <f t="shared" si="31"/>
        <v/>
      </c>
      <c r="AK111" s="16"/>
      <c r="AL111" s="39">
        <f>AVERAGE($AF111:AG111)</f>
        <v>0</v>
      </c>
      <c r="AM111" s="39">
        <f>AVERAGE($AF111:AH111)</f>
        <v>0</v>
      </c>
      <c r="AN111" s="39">
        <f>AVERAGE($AF111:AI111)</f>
        <v>0</v>
      </c>
      <c r="AO111" s="39">
        <f>AVERAGE($AF111:AJ111)</f>
        <v>0</v>
      </c>
    </row>
    <row r="112" spans="1:44">
      <c r="B112" s="17"/>
      <c r="E112" s="28" t="s">
        <v>27</v>
      </c>
      <c r="F112" s="12" t="s">
        <v>85</v>
      </c>
      <c r="G112" s="21" t="s">
        <v>25</v>
      </c>
      <c r="H112" s="31" t="s">
        <v>34</v>
      </c>
      <c r="K112" s="294"/>
      <c r="L112" s="294"/>
      <c r="M112" s="294"/>
      <c r="N112" s="294"/>
      <c r="O112" s="294"/>
      <c r="P112" s="295">
        <f>SUM(K112:O112)</f>
        <v>0</v>
      </c>
      <c r="R112" s="241"/>
      <c r="S112" s="241"/>
      <c r="T112" s="241"/>
      <c r="U112" s="241"/>
      <c r="V112" s="241"/>
      <c r="W112" s="242">
        <f>SUM(R112:V112)</f>
        <v>0</v>
      </c>
      <c r="X112" s="12"/>
      <c r="Y112" s="71"/>
      <c r="Z112" s="72"/>
      <c r="AA112" s="72"/>
      <c r="AB112" s="72"/>
      <c r="AC112" s="72"/>
      <c r="AD112" s="73"/>
      <c r="AF112" s="76">
        <f t="shared" si="31"/>
        <v>0</v>
      </c>
      <c r="AG112" s="76" t="str">
        <f t="shared" si="31"/>
        <v/>
      </c>
      <c r="AH112" s="76" t="str">
        <f t="shared" si="31"/>
        <v/>
      </c>
      <c r="AI112" s="76" t="str">
        <f t="shared" si="31"/>
        <v/>
      </c>
      <c r="AJ112" s="76" t="str">
        <f t="shared" si="31"/>
        <v/>
      </c>
      <c r="AK112" s="16"/>
      <c r="AL112" s="39">
        <f>AVERAGE($AF112:AG112)</f>
        <v>0</v>
      </c>
      <c r="AM112" s="39">
        <f>AVERAGE($AF112:AH112)</f>
        <v>0</v>
      </c>
      <c r="AN112" s="39">
        <f>AVERAGE($AF112:AI112)</f>
        <v>0</v>
      </c>
      <c r="AO112" s="39">
        <f>AVERAGE($AF112:AJ112)</f>
        <v>0</v>
      </c>
    </row>
    <row r="113" spans="1:44">
      <c r="B113" s="17"/>
      <c r="E113" s="28" t="s">
        <v>86</v>
      </c>
      <c r="F113" s="12" t="s">
        <v>87</v>
      </c>
      <c r="G113" s="21" t="s">
        <v>25</v>
      </c>
      <c r="H113" s="31" t="s">
        <v>34</v>
      </c>
      <c r="K113" s="294"/>
      <c r="L113" s="294"/>
      <c r="M113" s="294"/>
      <c r="N113" s="294"/>
      <c r="O113" s="294"/>
      <c r="P113" s="295">
        <f>SUM(K113:O113)</f>
        <v>0</v>
      </c>
      <c r="R113" s="241"/>
      <c r="S113" s="241"/>
      <c r="T113" s="241"/>
      <c r="U113" s="241"/>
      <c r="V113" s="241"/>
      <c r="W113" s="242">
        <f>SUM(R113:V113)</f>
        <v>0</v>
      </c>
      <c r="X113" s="12"/>
      <c r="Y113" s="71"/>
      <c r="Z113" s="72"/>
      <c r="AA113" s="72"/>
      <c r="AB113" s="72"/>
      <c r="AC113" s="72"/>
      <c r="AD113" s="73"/>
      <c r="AF113" s="76">
        <f t="shared" si="31"/>
        <v>0</v>
      </c>
      <c r="AG113" s="76" t="str">
        <f t="shared" si="31"/>
        <v/>
      </c>
      <c r="AH113" s="76" t="str">
        <f t="shared" si="31"/>
        <v/>
      </c>
      <c r="AI113" s="76" t="str">
        <f t="shared" si="31"/>
        <v/>
      </c>
      <c r="AJ113" s="76" t="str">
        <f t="shared" si="31"/>
        <v/>
      </c>
      <c r="AK113" s="16"/>
      <c r="AL113" s="39">
        <f>AVERAGE($AF113:AG113)</f>
        <v>0</v>
      </c>
      <c r="AM113" s="39">
        <f>AVERAGE($AF113:AH113)</f>
        <v>0</v>
      </c>
      <c r="AN113" s="39">
        <f>AVERAGE($AF113:AI113)</f>
        <v>0</v>
      </c>
      <c r="AO113" s="39">
        <f>AVERAGE($AF113:AJ113)</f>
        <v>0</v>
      </c>
    </row>
    <row r="114" spans="1:44">
      <c r="B114" s="17"/>
      <c r="E114" s="64" t="s">
        <v>86</v>
      </c>
      <c r="F114" s="12" t="s">
        <v>88</v>
      </c>
      <c r="G114" s="74" t="s">
        <v>25</v>
      </c>
      <c r="H114" s="31" t="s">
        <v>34</v>
      </c>
      <c r="K114" s="294"/>
      <c r="L114" s="294"/>
      <c r="M114" s="294"/>
      <c r="N114" s="294"/>
      <c r="O114" s="294"/>
      <c r="P114" s="295">
        <f>SUM(K114:O114)</f>
        <v>0</v>
      </c>
      <c r="R114" s="241"/>
      <c r="S114" s="241"/>
      <c r="T114" s="241"/>
      <c r="U114" s="241"/>
      <c r="V114" s="241"/>
      <c r="W114" s="242">
        <f>SUM(R114:V114)</f>
        <v>0</v>
      </c>
      <c r="X114" s="12"/>
      <c r="Y114" s="71"/>
      <c r="Z114" s="72"/>
      <c r="AA114" s="72"/>
      <c r="AB114" s="72"/>
      <c r="AC114" s="72"/>
      <c r="AD114" s="73"/>
      <c r="AF114" s="76">
        <f t="shared" si="31"/>
        <v>0</v>
      </c>
      <c r="AG114" s="76" t="str">
        <f t="shared" si="31"/>
        <v/>
      </c>
      <c r="AH114" s="76" t="str">
        <f t="shared" si="31"/>
        <v/>
      </c>
      <c r="AI114" s="76" t="str">
        <f t="shared" si="31"/>
        <v/>
      </c>
      <c r="AJ114" s="76" t="str">
        <f t="shared" si="31"/>
        <v/>
      </c>
      <c r="AK114" s="16"/>
      <c r="AL114" s="39">
        <f>AVERAGE($AF114:AG114)</f>
        <v>0</v>
      </c>
      <c r="AM114" s="39">
        <f>AVERAGE($AF114:AH114)</f>
        <v>0</v>
      </c>
      <c r="AN114" s="39">
        <f>AVERAGE($AF114:AI114)</f>
        <v>0</v>
      </c>
      <c r="AO114" s="39">
        <f>AVERAGE($AF114:AJ114)</f>
        <v>0</v>
      </c>
    </row>
    <row r="115" spans="1:44">
      <c r="A115" s="12"/>
      <c r="B115" s="17"/>
      <c r="C115" s="16"/>
      <c r="D115" s="16"/>
      <c r="E115" s="17" t="s">
        <v>9</v>
      </c>
      <c r="F115" s="16"/>
      <c r="G115" s="21" t="s">
        <v>25</v>
      </c>
      <c r="H115" s="31" t="s">
        <v>34</v>
      </c>
      <c r="I115" s="16"/>
      <c r="J115" s="17"/>
      <c r="K115" s="295">
        <f t="shared" ref="K115:O115" si="32">SUM(K111:K114)</f>
        <v>0</v>
      </c>
      <c r="L115" s="295">
        <f t="shared" si="32"/>
        <v>0</v>
      </c>
      <c r="M115" s="295">
        <f t="shared" si="32"/>
        <v>0</v>
      </c>
      <c r="N115" s="295">
        <f t="shared" si="32"/>
        <v>0</v>
      </c>
      <c r="O115" s="295">
        <f t="shared" si="32"/>
        <v>0</v>
      </c>
      <c r="P115" s="295">
        <f>SUM(K115:O115)</f>
        <v>0</v>
      </c>
      <c r="Q115" s="17"/>
      <c r="R115" s="242">
        <f t="shared" ref="R115:V115" si="33">SUM(R111:R114)</f>
        <v>0</v>
      </c>
      <c r="S115" s="242">
        <f t="shared" si="33"/>
        <v>0</v>
      </c>
      <c r="T115" s="242">
        <f t="shared" si="33"/>
        <v>0</v>
      </c>
      <c r="U115" s="242">
        <f t="shared" si="33"/>
        <v>0</v>
      </c>
      <c r="V115" s="242">
        <f t="shared" si="33"/>
        <v>0</v>
      </c>
      <c r="W115" s="242">
        <f>SUM(R115:V115)</f>
        <v>0</v>
      </c>
      <c r="X115" s="12"/>
      <c r="Y115" s="68"/>
      <c r="Z115" s="69"/>
      <c r="AA115" s="69"/>
      <c r="AB115" s="69"/>
      <c r="AC115" s="69"/>
      <c r="AD115" s="70"/>
      <c r="AF115" s="79"/>
      <c r="AG115" s="77"/>
      <c r="AH115" s="77"/>
      <c r="AI115" s="77"/>
      <c r="AJ115" s="78"/>
      <c r="AK115" s="16"/>
      <c r="AL115" s="79"/>
      <c r="AM115" s="77"/>
      <c r="AN115" s="77"/>
      <c r="AO115" s="78"/>
      <c r="AP115" s="16"/>
      <c r="AQ115" s="17"/>
      <c r="AR115" s="17"/>
    </row>
    <row r="116" spans="1:44">
      <c r="K116" s="90"/>
      <c r="L116" s="90"/>
      <c r="M116" s="90"/>
      <c r="N116" s="90"/>
      <c r="O116" s="90"/>
      <c r="P116" s="90"/>
      <c r="R116" s="180"/>
      <c r="S116" s="181"/>
      <c r="T116" s="181"/>
      <c r="U116" s="181"/>
      <c r="V116" s="181"/>
      <c r="W116" s="180"/>
    </row>
    <row r="117" spans="1:44">
      <c r="B117" s="17"/>
      <c r="C117" s="17" t="s">
        <v>91</v>
      </c>
      <c r="K117" s="90"/>
      <c r="L117" s="90"/>
      <c r="M117" s="90"/>
      <c r="N117" s="90"/>
      <c r="O117" s="90"/>
      <c r="P117" s="90"/>
      <c r="X117" s="12"/>
      <c r="AF117" s="80"/>
    </row>
    <row r="118" spans="1:44">
      <c r="B118" s="17"/>
      <c r="E118" s="28" t="s">
        <v>24</v>
      </c>
      <c r="F118" s="12" t="s">
        <v>83</v>
      </c>
      <c r="G118" s="21" t="s">
        <v>25</v>
      </c>
      <c r="H118" s="31" t="s">
        <v>34</v>
      </c>
      <c r="K118" s="294"/>
      <c r="L118" s="294"/>
      <c r="M118" s="294"/>
      <c r="N118" s="294"/>
      <c r="O118" s="294"/>
      <c r="P118" s="295">
        <f>SUM(K118:O118)</f>
        <v>0</v>
      </c>
      <c r="R118" s="241"/>
      <c r="S118" s="241"/>
      <c r="T118" s="241"/>
      <c r="U118" s="241"/>
      <c r="V118" s="241"/>
      <c r="W118" s="242">
        <f>SUM(R118:V118)</f>
        <v>0</v>
      </c>
      <c r="X118" s="12"/>
      <c r="Y118" s="65"/>
      <c r="Z118" s="66"/>
      <c r="AA118" s="66"/>
      <c r="AB118" s="66"/>
      <c r="AC118" s="66"/>
      <c r="AD118" s="67"/>
      <c r="AF118" s="76">
        <f t="shared" ref="AF118:AJ121" si="34">IF($I$12-AF$6&lt;0,"",IF(SUM(K118,R118)=0,0,(IF(OR(K118=0,R118=0),"Err",K118*1/R118))))</f>
        <v>0</v>
      </c>
      <c r="AG118" s="76" t="str">
        <f t="shared" si="34"/>
        <v/>
      </c>
      <c r="AH118" s="76" t="str">
        <f t="shared" si="34"/>
        <v/>
      </c>
      <c r="AI118" s="76" t="str">
        <f t="shared" si="34"/>
        <v/>
      </c>
      <c r="AJ118" s="76" t="str">
        <f t="shared" si="34"/>
        <v/>
      </c>
      <c r="AK118" s="16"/>
      <c r="AL118" s="39">
        <f>AVERAGE($AF118:AG118)</f>
        <v>0</v>
      </c>
      <c r="AM118" s="39">
        <f>AVERAGE($AF118:AH118)</f>
        <v>0</v>
      </c>
      <c r="AN118" s="39">
        <f>AVERAGE($AF118:AI118)</f>
        <v>0</v>
      </c>
      <c r="AO118" s="39">
        <f>AVERAGE($AF118:AJ118)</f>
        <v>0</v>
      </c>
    </row>
    <row r="119" spans="1:44">
      <c r="B119" s="17"/>
      <c r="E119" s="28" t="s">
        <v>27</v>
      </c>
      <c r="F119" s="12" t="s">
        <v>85</v>
      </c>
      <c r="G119" s="21" t="s">
        <v>25</v>
      </c>
      <c r="H119" s="31" t="s">
        <v>34</v>
      </c>
      <c r="K119" s="294"/>
      <c r="L119" s="294"/>
      <c r="M119" s="294"/>
      <c r="N119" s="294"/>
      <c r="O119" s="294"/>
      <c r="P119" s="295">
        <f>SUM(K119:O119)</f>
        <v>0</v>
      </c>
      <c r="R119" s="241"/>
      <c r="S119" s="241"/>
      <c r="T119" s="241"/>
      <c r="U119" s="241"/>
      <c r="V119" s="241"/>
      <c r="W119" s="242">
        <f>SUM(R119:V119)</f>
        <v>0</v>
      </c>
      <c r="X119" s="12"/>
      <c r="Y119" s="71"/>
      <c r="Z119" s="72"/>
      <c r="AA119" s="72"/>
      <c r="AB119" s="72"/>
      <c r="AC119" s="72"/>
      <c r="AD119" s="73"/>
      <c r="AF119" s="76">
        <f t="shared" si="34"/>
        <v>0</v>
      </c>
      <c r="AG119" s="76" t="str">
        <f t="shared" si="34"/>
        <v/>
      </c>
      <c r="AH119" s="76" t="str">
        <f t="shared" si="34"/>
        <v/>
      </c>
      <c r="AI119" s="76" t="str">
        <f t="shared" si="34"/>
        <v/>
      </c>
      <c r="AJ119" s="76" t="str">
        <f t="shared" si="34"/>
        <v/>
      </c>
      <c r="AK119" s="16"/>
      <c r="AL119" s="39">
        <f>AVERAGE($AF119:AG119)</f>
        <v>0</v>
      </c>
      <c r="AM119" s="39">
        <f>AVERAGE($AF119:AH119)</f>
        <v>0</v>
      </c>
      <c r="AN119" s="39">
        <f>AVERAGE($AF119:AI119)</f>
        <v>0</v>
      </c>
      <c r="AO119" s="39">
        <f>AVERAGE($AF119:AJ119)</f>
        <v>0</v>
      </c>
    </row>
    <row r="120" spans="1:44">
      <c r="B120" s="17"/>
      <c r="E120" s="28" t="s">
        <v>86</v>
      </c>
      <c r="F120" s="12" t="s">
        <v>87</v>
      </c>
      <c r="G120" s="21" t="s">
        <v>25</v>
      </c>
      <c r="H120" s="31" t="s">
        <v>34</v>
      </c>
      <c r="K120" s="294"/>
      <c r="L120" s="294"/>
      <c r="M120" s="294"/>
      <c r="N120" s="294"/>
      <c r="O120" s="294"/>
      <c r="P120" s="295">
        <f>SUM(K120:O120)</f>
        <v>0</v>
      </c>
      <c r="R120" s="241"/>
      <c r="S120" s="241"/>
      <c r="T120" s="241"/>
      <c r="U120" s="241"/>
      <c r="V120" s="241"/>
      <c r="W120" s="242">
        <f>SUM(R120:V120)</f>
        <v>0</v>
      </c>
      <c r="X120" s="12"/>
      <c r="Y120" s="71"/>
      <c r="Z120" s="72"/>
      <c r="AA120" s="72"/>
      <c r="AB120" s="72"/>
      <c r="AC120" s="72"/>
      <c r="AD120" s="73"/>
      <c r="AF120" s="76">
        <f t="shared" si="34"/>
        <v>0</v>
      </c>
      <c r="AG120" s="76" t="str">
        <f t="shared" si="34"/>
        <v/>
      </c>
      <c r="AH120" s="76" t="str">
        <f t="shared" si="34"/>
        <v/>
      </c>
      <c r="AI120" s="76" t="str">
        <f t="shared" si="34"/>
        <v/>
      </c>
      <c r="AJ120" s="76" t="str">
        <f t="shared" si="34"/>
        <v/>
      </c>
      <c r="AK120" s="16"/>
      <c r="AL120" s="39">
        <f>AVERAGE($AF120:AG120)</f>
        <v>0</v>
      </c>
      <c r="AM120" s="39">
        <f>AVERAGE($AF120:AH120)</f>
        <v>0</v>
      </c>
      <c r="AN120" s="39">
        <f>AVERAGE($AF120:AI120)</f>
        <v>0</v>
      </c>
      <c r="AO120" s="39">
        <f>AVERAGE($AF120:AJ120)</f>
        <v>0</v>
      </c>
    </row>
    <row r="121" spans="1:44">
      <c r="B121" s="17"/>
      <c r="E121" s="64" t="s">
        <v>86</v>
      </c>
      <c r="F121" s="12" t="s">
        <v>88</v>
      </c>
      <c r="G121" s="74" t="s">
        <v>25</v>
      </c>
      <c r="H121" s="31" t="s">
        <v>34</v>
      </c>
      <c r="K121" s="294"/>
      <c r="L121" s="294"/>
      <c r="M121" s="294"/>
      <c r="N121" s="294"/>
      <c r="O121" s="294"/>
      <c r="P121" s="295">
        <f>SUM(K121:O121)</f>
        <v>0</v>
      </c>
      <c r="R121" s="241"/>
      <c r="S121" s="241"/>
      <c r="T121" s="241"/>
      <c r="U121" s="241"/>
      <c r="V121" s="241"/>
      <c r="W121" s="242">
        <f>SUM(R121:V121)</f>
        <v>0</v>
      </c>
      <c r="X121" s="12"/>
      <c r="Y121" s="71"/>
      <c r="Z121" s="72"/>
      <c r="AA121" s="72"/>
      <c r="AB121" s="72"/>
      <c r="AC121" s="72"/>
      <c r="AD121" s="73"/>
      <c r="AF121" s="76">
        <f t="shared" si="34"/>
        <v>0</v>
      </c>
      <c r="AG121" s="76" t="str">
        <f t="shared" si="34"/>
        <v/>
      </c>
      <c r="AH121" s="76" t="str">
        <f t="shared" si="34"/>
        <v/>
      </c>
      <c r="AI121" s="76" t="str">
        <f t="shared" si="34"/>
        <v/>
      </c>
      <c r="AJ121" s="76" t="str">
        <f t="shared" si="34"/>
        <v/>
      </c>
      <c r="AK121" s="16"/>
      <c r="AL121" s="39">
        <f>AVERAGE($AF121:AG121)</f>
        <v>0</v>
      </c>
      <c r="AM121" s="39">
        <f>AVERAGE($AF121:AH121)</f>
        <v>0</v>
      </c>
      <c r="AN121" s="39">
        <f>AVERAGE($AF121:AI121)</f>
        <v>0</v>
      </c>
      <c r="AO121" s="39">
        <f>AVERAGE($AF121:AJ121)</f>
        <v>0</v>
      </c>
    </row>
    <row r="122" spans="1:44">
      <c r="A122" s="12"/>
      <c r="B122" s="17"/>
      <c r="C122" s="16"/>
      <c r="D122" s="16"/>
      <c r="E122" s="17" t="s">
        <v>9</v>
      </c>
      <c r="F122" s="16"/>
      <c r="G122" s="21" t="s">
        <v>25</v>
      </c>
      <c r="H122" s="31" t="s">
        <v>34</v>
      </c>
      <c r="I122" s="16"/>
      <c r="J122" s="17"/>
      <c r="K122" s="295">
        <f t="shared" ref="K122:O122" si="35">SUM(K118:K121)</f>
        <v>0</v>
      </c>
      <c r="L122" s="295">
        <f t="shared" si="35"/>
        <v>0</v>
      </c>
      <c r="M122" s="295">
        <f t="shared" si="35"/>
        <v>0</v>
      </c>
      <c r="N122" s="295">
        <f t="shared" si="35"/>
        <v>0</v>
      </c>
      <c r="O122" s="295">
        <f t="shared" si="35"/>
        <v>0</v>
      </c>
      <c r="P122" s="295">
        <f>SUM(K122:O122)</f>
        <v>0</v>
      </c>
      <c r="Q122" s="17"/>
      <c r="R122" s="242">
        <f t="shared" ref="R122:V122" si="36">SUM(R118:R121)</f>
        <v>0</v>
      </c>
      <c r="S122" s="242">
        <f t="shared" si="36"/>
        <v>0</v>
      </c>
      <c r="T122" s="242">
        <f t="shared" si="36"/>
        <v>0</v>
      </c>
      <c r="U122" s="242">
        <f t="shared" si="36"/>
        <v>0</v>
      </c>
      <c r="V122" s="242">
        <f t="shared" si="36"/>
        <v>0</v>
      </c>
      <c r="W122" s="242">
        <f>SUM(R122:V122)</f>
        <v>0</v>
      </c>
      <c r="X122" s="12"/>
      <c r="Y122" s="68"/>
      <c r="Z122" s="69"/>
      <c r="AA122" s="69"/>
      <c r="AB122" s="69"/>
      <c r="AC122" s="69"/>
      <c r="AD122" s="70"/>
      <c r="AF122" s="79"/>
      <c r="AG122" s="77"/>
      <c r="AH122" s="77"/>
      <c r="AI122" s="77"/>
      <c r="AJ122" s="78"/>
      <c r="AK122" s="16"/>
      <c r="AL122" s="79"/>
      <c r="AM122" s="77"/>
      <c r="AN122" s="77"/>
      <c r="AO122" s="78"/>
      <c r="AP122" s="16"/>
      <c r="AQ122" s="17"/>
      <c r="AR122" s="17"/>
    </row>
    <row r="123" spans="1:44">
      <c r="K123" s="90"/>
      <c r="L123" s="90"/>
      <c r="M123" s="90"/>
      <c r="N123" s="90"/>
      <c r="O123" s="90"/>
      <c r="P123" s="90"/>
    </row>
    <row r="124" spans="1:44">
      <c r="B124" s="17"/>
      <c r="C124" s="17" t="s">
        <v>92</v>
      </c>
      <c r="K124" s="90"/>
      <c r="L124" s="90"/>
      <c r="M124" s="90"/>
      <c r="N124" s="90"/>
      <c r="O124" s="90"/>
      <c r="P124" s="90"/>
      <c r="X124" s="12"/>
      <c r="AF124" s="80"/>
    </row>
    <row r="125" spans="1:44">
      <c r="B125" s="17"/>
      <c r="E125" s="28" t="s">
        <v>24</v>
      </c>
      <c r="F125" s="12" t="s">
        <v>83</v>
      </c>
      <c r="G125" s="21" t="s">
        <v>25</v>
      </c>
      <c r="H125" s="31" t="s">
        <v>34</v>
      </c>
      <c r="K125" s="296">
        <f t="shared" ref="K125:O125" si="37">K111+K118</f>
        <v>0</v>
      </c>
      <c r="L125" s="296">
        <f t="shared" si="37"/>
        <v>0</v>
      </c>
      <c r="M125" s="296">
        <f t="shared" si="37"/>
        <v>0</v>
      </c>
      <c r="N125" s="296">
        <f t="shared" si="37"/>
        <v>0</v>
      </c>
      <c r="O125" s="296">
        <f t="shared" si="37"/>
        <v>0</v>
      </c>
      <c r="P125" s="295">
        <f>SUM(K125:O125)</f>
        <v>0</v>
      </c>
      <c r="R125" s="248">
        <f t="shared" ref="R125:V125" si="38">R111+R118</f>
        <v>0</v>
      </c>
      <c r="S125" s="248">
        <f t="shared" si="38"/>
        <v>0</v>
      </c>
      <c r="T125" s="248">
        <f t="shared" si="38"/>
        <v>0</v>
      </c>
      <c r="U125" s="248">
        <f t="shared" si="38"/>
        <v>0</v>
      </c>
      <c r="V125" s="248">
        <f t="shared" si="38"/>
        <v>0</v>
      </c>
      <c r="W125" s="242">
        <f>SUM(R125:V125)</f>
        <v>0</v>
      </c>
      <c r="X125" s="12"/>
      <c r="Y125" s="65"/>
      <c r="Z125" s="66"/>
      <c r="AA125" s="66"/>
      <c r="AB125" s="66"/>
      <c r="AC125" s="66"/>
      <c r="AD125" s="67"/>
      <c r="AF125" s="76">
        <f t="shared" ref="AF125:AJ128" si="39">IF($I$12-AF$6&lt;0,"",IF(SUM(K125,R125)=0,0,(IF(OR(K125=0,R125=0),"Err",K125*1/R125))))</f>
        <v>0</v>
      </c>
      <c r="AG125" s="76" t="str">
        <f t="shared" si="39"/>
        <v/>
      </c>
      <c r="AH125" s="76" t="str">
        <f t="shared" si="39"/>
        <v/>
      </c>
      <c r="AI125" s="76" t="str">
        <f t="shared" si="39"/>
        <v/>
      </c>
      <c r="AJ125" s="76" t="str">
        <f t="shared" si="39"/>
        <v/>
      </c>
      <c r="AK125" s="16"/>
      <c r="AL125" s="39">
        <f>AVERAGE($AF125:AG125)</f>
        <v>0</v>
      </c>
      <c r="AM125" s="39">
        <f>AVERAGE($AF125:AH125)</f>
        <v>0</v>
      </c>
      <c r="AN125" s="39">
        <f>AVERAGE($AF125:AI125)</f>
        <v>0</v>
      </c>
      <c r="AO125" s="39">
        <f>AVERAGE($AF125:AJ125)</f>
        <v>0</v>
      </c>
    </row>
    <row r="126" spans="1:44">
      <c r="B126" s="17"/>
      <c r="E126" s="28" t="s">
        <v>27</v>
      </c>
      <c r="F126" s="12" t="s">
        <v>85</v>
      </c>
      <c r="G126" s="21" t="s">
        <v>25</v>
      </c>
      <c r="H126" s="31" t="s">
        <v>34</v>
      </c>
      <c r="K126" s="296">
        <f t="shared" ref="K126:O126" si="40">K112+K119</f>
        <v>0</v>
      </c>
      <c r="L126" s="296">
        <f t="shared" si="40"/>
        <v>0</v>
      </c>
      <c r="M126" s="296">
        <f t="shared" si="40"/>
        <v>0</v>
      </c>
      <c r="N126" s="296">
        <f t="shared" si="40"/>
        <v>0</v>
      </c>
      <c r="O126" s="296">
        <f t="shared" si="40"/>
        <v>0</v>
      </c>
      <c r="P126" s="295">
        <f>SUM(K126:O126)</f>
        <v>0</v>
      </c>
      <c r="R126" s="248">
        <f t="shared" ref="R126:V126" si="41">R112+R119</f>
        <v>0</v>
      </c>
      <c r="S126" s="248">
        <f t="shared" si="41"/>
        <v>0</v>
      </c>
      <c r="T126" s="248">
        <f t="shared" si="41"/>
        <v>0</v>
      </c>
      <c r="U126" s="248">
        <f t="shared" si="41"/>
        <v>0</v>
      </c>
      <c r="V126" s="248">
        <f t="shared" si="41"/>
        <v>0</v>
      </c>
      <c r="W126" s="242">
        <f>SUM(R126:V126)</f>
        <v>0</v>
      </c>
      <c r="X126" s="12"/>
      <c r="Y126" s="71"/>
      <c r="Z126" s="72"/>
      <c r="AA126" s="72"/>
      <c r="AB126" s="72"/>
      <c r="AC126" s="72"/>
      <c r="AD126" s="73"/>
      <c r="AF126" s="76">
        <f t="shared" si="39"/>
        <v>0</v>
      </c>
      <c r="AG126" s="76" t="str">
        <f t="shared" si="39"/>
        <v/>
      </c>
      <c r="AH126" s="76" t="str">
        <f t="shared" si="39"/>
        <v/>
      </c>
      <c r="AI126" s="76" t="str">
        <f t="shared" si="39"/>
        <v/>
      </c>
      <c r="AJ126" s="76" t="str">
        <f t="shared" si="39"/>
        <v/>
      </c>
      <c r="AK126" s="16"/>
      <c r="AL126" s="39">
        <f>AVERAGE($AF126:AG126)</f>
        <v>0</v>
      </c>
      <c r="AM126" s="39">
        <f>AVERAGE($AF126:AH126)</f>
        <v>0</v>
      </c>
      <c r="AN126" s="39">
        <f>AVERAGE($AF126:AI126)</f>
        <v>0</v>
      </c>
      <c r="AO126" s="39">
        <f>AVERAGE($AF126:AJ126)</f>
        <v>0</v>
      </c>
    </row>
    <row r="127" spans="1:44">
      <c r="B127" s="17"/>
      <c r="E127" s="28" t="s">
        <v>86</v>
      </c>
      <c r="F127" s="12" t="s">
        <v>87</v>
      </c>
      <c r="G127" s="21" t="s">
        <v>25</v>
      </c>
      <c r="H127" s="31" t="s">
        <v>34</v>
      </c>
      <c r="K127" s="296">
        <f t="shared" ref="K127:O127" si="42">K113+K120</f>
        <v>0</v>
      </c>
      <c r="L127" s="296">
        <f t="shared" si="42"/>
        <v>0</v>
      </c>
      <c r="M127" s="296">
        <f t="shared" si="42"/>
        <v>0</v>
      </c>
      <c r="N127" s="296">
        <f t="shared" si="42"/>
        <v>0</v>
      </c>
      <c r="O127" s="296">
        <f t="shared" si="42"/>
        <v>0</v>
      </c>
      <c r="P127" s="295">
        <f>SUM(K127:O127)</f>
        <v>0</v>
      </c>
      <c r="R127" s="248">
        <f t="shared" ref="R127:V127" si="43">R113+R120</f>
        <v>0</v>
      </c>
      <c r="S127" s="248">
        <f t="shared" si="43"/>
        <v>0</v>
      </c>
      <c r="T127" s="248">
        <f t="shared" si="43"/>
        <v>0</v>
      </c>
      <c r="U127" s="248">
        <f t="shared" si="43"/>
        <v>0</v>
      </c>
      <c r="V127" s="248">
        <f t="shared" si="43"/>
        <v>0</v>
      </c>
      <c r="W127" s="242">
        <f>SUM(R127:V127)</f>
        <v>0</v>
      </c>
      <c r="X127" s="12"/>
      <c r="Y127" s="71"/>
      <c r="Z127" s="72"/>
      <c r="AA127" s="72"/>
      <c r="AB127" s="72"/>
      <c r="AC127" s="72"/>
      <c r="AD127" s="73"/>
      <c r="AF127" s="76">
        <f t="shared" si="39"/>
        <v>0</v>
      </c>
      <c r="AG127" s="76" t="str">
        <f t="shared" si="39"/>
        <v/>
      </c>
      <c r="AH127" s="76" t="str">
        <f t="shared" si="39"/>
        <v/>
      </c>
      <c r="AI127" s="76" t="str">
        <f t="shared" si="39"/>
        <v/>
      </c>
      <c r="AJ127" s="76" t="str">
        <f t="shared" si="39"/>
        <v/>
      </c>
      <c r="AK127" s="16"/>
      <c r="AL127" s="39">
        <f>AVERAGE($AF127:AG127)</f>
        <v>0</v>
      </c>
      <c r="AM127" s="39">
        <f>AVERAGE($AF127:AH127)</f>
        <v>0</v>
      </c>
      <c r="AN127" s="39">
        <f>AVERAGE($AF127:AI127)</f>
        <v>0</v>
      </c>
      <c r="AO127" s="39">
        <f>AVERAGE($AF127:AJ127)</f>
        <v>0</v>
      </c>
    </row>
    <row r="128" spans="1:44">
      <c r="B128" s="17"/>
      <c r="E128" s="64" t="s">
        <v>86</v>
      </c>
      <c r="F128" s="12" t="s">
        <v>88</v>
      </c>
      <c r="G128" s="74" t="s">
        <v>25</v>
      </c>
      <c r="H128" s="31" t="s">
        <v>34</v>
      </c>
      <c r="K128" s="296">
        <f t="shared" ref="K128:O128" si="44">K114+K121</f>
        <v>0</v>
      </c>
      <c r="L128" s="296">
        <f t="shared" si="44"/>
        <v>0</v>
      </c>
      <c r="M128" s="296">
        <f t="shared" si="44"/>
        <v>0</v>
      </c>
      <c r="N128" s="296">
        <f t="shared" si="44"/>
        <v>0</v>
      </c>
      <c r="O128" s="296">
        <f t="shared" si="44"/>
        <v>0</v>
      </c>
      <c r="P128" s="295">
        <f>SUM(K128:O128)</f>
        <v>0</v>
      </c>
      <c r="R128" s="248">
        <f t="shared" ref="R128:V128" si="45">R114+R121</f>
        <v>0</v>
      </c>
      <c r="S128" s="248">
        <f t="shared" si="45"/>
        <v>0</v>
      </c>
      <c r="T128" s="248">
        <f t="shared" si="45"/>
        <v>0</v>
      </c>
      <c r="U128" s="248">
        <f t="shared" si="45"/>
        <v>0</v>
      </c>
      <c r="V128" s="248">
        <f t="shared" si="45"/>
        <v>0</v>
      </c>
      <c r="W128" s="242">
        <f>SUM(R128:V128)</f>
        <v>0</v>
      </c>
      <c r="X128" s="12"/>
      <c r="Y128" s="71"/>
      <c r="Z128" s="72"/>
      <c r="AA128" s="72"/>
      <c r="AB128" s="72"/>
      <c r="AC128" s="72"/>
      <c r="AD128" s="73"/>
      <c r="AF128" s="76">
        <f t="shared" si="39"/>
        <v>0</v>
      </c>
      <c r="AG128" s="76" t="str">
        <f t="shared" si="39"/>
        <v/>
      </c>
      <c r="AH128" s="76" t="str">
        <f t="shared" si="39"/>
        <v/>
      </c>
      <c r="AI128" s="76" t="str">
        <f t="shared" si="39"/>
        <v/>
      </c>
      <c r="AJ128" s="76" t="str">
        <f t="shared" si="39"/>
        <v/>
      </c>
      <c r="AK128" s="16"/>
      <c r="AL128" s="39">
        <f>AVERAGE($AF128:AG128)</f>
        <v>0</v>
      </c>
      <c r="AM128" s="39">
        <f>AVERAGE($AF128:AH128)</f>
        <v>0</v>
      </c>
      <c r="AN128" s="39">
        <f>AVERAGE($AF128:AI128)</f>
        <v>0</v>
      </c>
      <c r="AO128" s="39">
        <f>AVERAGE($AF128:AJ128)</f>
        <v>0</v>
      </c>
    </row>
    <row r="129" spans="1:44">
      <c r="A129" s="12"/>
      <c r="B129" s="17"/>
      <c r="C129" s="16"/>
      <c r="D129" s="16"/>
      <c r="E129" s="17" t="s">
        <v>9</v>
      </c>
      <c r="F129" s="16"/>
      <c r="G129" s="21" t="s">
        <v>25</v>
      </c>
      <c r="H129" s="31" t="s">
        <v>34</v>
      </c>
      <c r="I129" s="16"/>
      <c r="J129" s="17"/>
      <c r="K129" s="295">
        <f t="shared" ref="K129:O129" si="46">SUM(K125:K128)</f>
        <v>0</v>
      </c>
      <c r="L129" s="295">
        <f t="shared" si="46"/>
        <v>0</v>
      </c>
      <c r="M129" s="295">
        <f t="shared" si="46"/>
        <v>0</v>
      </c>
      <c r="N129" s="295">
        <f t="shared" si="46"/>
        <v>0</v>
      </c>
      <c r="O129" s="295">
        <f t="shared" si="46"/>
        <v>0</v>
      </c>
      <c r="P129" s="295">
        <f>SUM(K129:O129)</f>
        <v>0</v>
      </c>
      <c r="Q129" s="17"/>
      <c r="R129" s="242">
        <f t="shared" ref="R129:V129" si="47">SUM(R125:R128)</f>
        <v>0</v>
      </c>
      <c r="S129" s="242">
        <f t="shared" si="47"/>
        <v>0</v>
      </c>
      <c r="T129" s="242">
        <f t="shared" si="47"/>
        <v>0</v>
      </c>
      <c r="U129" s="242">
        <f t="shared" si="47"/>
        <v>0</v>
      </c>
      <c r="V129" s="242">
        <f t="shared" si="47"/>
        <v>0</v>
      </c>
      <c r="W129" s="242">
        <f>SUM(R129:V129)</f>
        <v>0</v>
      </c>
      <c r="X129" s="12"/>
      <c r="Y129" s="68"/>
      <c r="Z129" s="69"/>
      <c r="AA129" s="69"/>
      <c r="AB129" s="69"/>
      <c r="AC129" s="69"/>
      <c r="AD129" s="70"/>
      <c r="AF129" s="79"/>
      <c r="AG129" s="77"/>
      <c r="AH129" s="77"/>
      <c r="AI129" s="77"/>
      <c r="AJ129" s="78"/>
      <c r="AK129" s="16"/>
      <c r="AL129" s="79"/>
      <c r="AM129" s="77"/>
      <c r="AN129" s="77"/>
      <c r="AO129" s="78"/>
      <c r="AP129" s="16"/>
      <c r="AQ129" s="17"/>
      <c r="AR129" s="17"/>
    </row>
    <row r="131" spans="1:44">
      <c r="A131" s="12"/>
      <c r="B131" s="12"/>
      <c r="C131" s="27" t="s">
        <v>93</v>
      </c>
      <c r="D131" s="27"/>
      <c r="X131" s="12"/>
      <c r="AP131" s="12"/>
      <c r="AQ131" s="12"/>
      <c r="AR131" s="12"/>
    </row>
    <row r="132" spans="1:44">
      <c r="A132" s="12"/>
      <c r="B132" s="12"/>
      <c r="E132" s="81" t="s">
        <v>94</v>
      </c>
      <c r="F132" s="82"/>
      <c r="G132" s="82"/>
      <c r="H132" s="29" t="s">
        <v>34</v>
      </c>
      <c r="I132" s="82"/>
      <c r="K132" s="41"/>
      <c r="L132" s="42"/>
      <c r="M132" s="42"/>
      <c r="N132" s="42"/>
      <c r="O132" s="42"/>
      <c r="P132" s="43"/>
      <c r="R132" s="241"/>
      <c r="S132" s="241"/>
      <c r="T132" s="241"/>
      <c r="U132" s="241"/>
      <c r="V132" s="241"/>
      <c r="W132" s="242">
        <f>SUM(R132:V132)</f>
        <v>0</v>
      </c>
      <c r="X132" s="12"/>
      <c r="AP132" s="12"/>
      <c r="AQ132" s="12"/>
      <c r="AR132" s="12"/>
    </row>
    <row r="133" spans="1:44">
      <c r="A133" s="12"/>
      <c r="B133" s="12"/>
      <c r="E133" s="81" t="s">
        <v>95</v>
      </c>
      <c r="F133" s="82"/>
      <c r="G133" s="82"/>
      <c r="H133" s="29" t="s">
        <v>34</v>
      </c>
      <c r="I133" s="82"/>
      <c r="K133" s="45"/>
      <c r="L133" s="46"/>
      <c r="M133" s="46"/>
      <c r="N133" s="46"/>
      <c r="O133" s="46"/>
      <c r="P133" s="47"/>
      <c r="R133" s="241"/>
      <c r="S133" s="241"/>
      <c r="T133" s="241"/>
      <c r="U133" s="241"/>
      <c r="V133" s="241"/>
      <c r="W133" s="242">
        <f>SUM(R133:V133)</f>
        <v>0</v>
      </c>
      <c r="X133" s="12"/>
      <c r="AR133" s="12"/>
    </row>
    <row r="134" spans="1:44">
      <c r="A134" s="12"/>
      <c r="B134" s="12"/>
      <c r="E134" s="83" t="s">
        <v>9</v>
      </c>
      <c r="F134" s="82"/>
      <c r="G134" s="82"/>
      <c r="H134" s="29" t="s">
        <v>34</v>
      </c>
      <c r="I134" s="82"/>
      <c r="K134" s="49"/>
      <c r="L134" s="50"/>
      <c r="M134" s="50"/>
      <c r="N134" s="50"/>
      <c r="O134" s="50"/>
      <c r="P134" s="51"/>
      <c r="R134" s="249">
        <f t="shared" ref="R134:V134" si="48">SUM(R132:R133)</f>
        <v>0</v>
      </c>
      <c r="S134" s="250">
        <f t="shared" si="48"/>
        <v>0</v>
      </c>
      <c r="T134" s="250">
        <f t="shared" si="48"/>
        <v>0</v>
      </c>
      <c r="U134" s="250">
        <f t="shared" si="48"/>
        <v>0</v>
      </c>
      <c r="V134" s="250">
        <f t="shared" si="48"/>
        <v>0</v>
      </c>
      <c r="W134" s="242">
        <f>SUM(R134:V134)</f>
        <v>0</v>
      </c>
      <c r="X134" s="12"/>
      <c r="AR134" s="12"/>
    </row>
    <row r="135" spans="1:44">
      <c r="A135" s="12"/>
      <c r="B135" s="17"/>
      <c r="C135" s="16"/>
      <c r="D135" s="16"/>
      <c r="E135" s="16"/>
      <c r="F135" s="16"/>
      <c r="G135" s="16"/>
      <c r="H135" s="16"/>
      <c r="I135" s="16"/>
      <c r="J135" s="17"/>
      <c r="K135" s="23"/>
      <c r="L135" s="23"/>
      <c r="M135" s="23"/>
      <c r="N135" s="23"/>
      <c r="O135" s="23"/>
      <c r="P135" s="16"/>
      <c r="Q135" s="17"/>
      <c r="R135" s="179"/>
      <c r="S135" s="179"/>
      <c r="T135" s="179"/>
      <c r="U135" s="179"/>
      <c r="V135" s="179"/>
      <c r="W135" s="172"/>
      <c r="X135" s="12"/>
      <c r="AR135" s="17"/>
    </row>
    <row r="136" spans="1:44">
      <c r="A136" s="16"/>
      <c r="B136" s="16"/>
      <c r="C136" s="17" t="s">
        <v>96</v>
      </c>
      <c r="D136" s="16"/>
      <c r="E136" s="16"/>
      <c r="F136" s="16"/>
      <c r="G136" s="24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72"/>
      <c r="S136" s="172"/>
      <c r="T136" s="172"/>
      <c r="U136" s="172"/>
      <c r="V136" s="172"/>
      <c r="W136" s="172"/>
      <c r="X136" s="12"/>
      <c r="AR136" s="16"/>
    </row>
    <row r="137" spans="1:44">
      <c r="A137" s="16"/>
      <c r="B137" s="16"/>
      <c r="C137" s="16"/>
      <c r="D137" s="16"/>
      <c r="E137" s="27" t="s">
        <v>97</v>
      </c>
      <c r="F137" s="27" t="s">
        <v>30</v>
      </c>
      <c r="G137" s="17" t="s">
        <v>31</v>
      </c>
      <c r="H137" s="17" t="s">
        <v>2</v>
      </c>
      <c r="I137" s="26"/>
      <c r="J137" s="26"/>
      <c r="K137" s="26"/>
      <c r="L137" s="26"/>
      <c r="M137" s="26"/>
      <c r="N137" s="26"/>
      <c r="O137" s="26"/>
      <c r="P137" s="16"/>
      <c r="Q137" s="16"/>
      <c r="R137" s="172"/>
      <c r="S137" s="172"/>
      <c r="T137" s="172"/>
      <c r="U137" s="172"/>
      <c r="V137" s="172"/>
      <c r="W137" s="172"/>
      <c r="X137" s="16"/>
    </row>
    <row r="138" spans="1:44">
      <c r="A138" s="16"/>
      <c r="B138" s="16"/>
      <c r="C138" s="16"/>
      <c r="D138" s="16"/>
      <c r="E138" s="33" t="s">
        <v>98</v>
      </c>
      <c r="F138" t="s">
        <v>33</v>
      </c>
      <c r="G138" s="16" t="s">
        <v>77</v>
      </c>
      <c r="H138" s="29" t="s">
        <v>34</v>
      </c>
      <c r="I138" s="29"/>
      <c r="J138" s="29"/>
      <c r="K138" s="41"/>
      <c r="L138" s="42"/>
      <c r="M138" s="42"/>
      <c r="N138" s="42"/>
      <c r="O138" s="42"/>
      <c r="P138" s="43"/>
      <c r="Q138" s="16"/>
      <c r="R138" s="251"/>
      <c r="S138" s="241"/>
      <c r="T138" s="241"/>
      <c r="U138" s="241"/>
      <c r="V138" s="241"/>
      <c r="W138" s="252"/>
      <c r="X138" s="16"/>
      <c r="Y138" s="108"/>
    </row>
    <row r="139" spans="1:44">
      <c r="A139" s="16"/>
      <c r="B139" s="16"/>
      <c r="C139" s="16"/>
      <c r="D139" s="16"/>
      <c r="E139" s="28" t="str">
        <f>"-5 ≤ x &lt; 0%"</f>
        <v>-5 ≤ x &lt; 0%</v>
      </c>
      <c r="F139" t="s">
        <v>33</v>
      </c>
      <c r="G139" s="16" t="s">
        <v>77</v>
      </c>
      <c r="H139" s="29" t="s">
        <v>34</v>
      </c>
      <c r="I139" s="29"/>
      <c r="J139" s="29"/>
      <c r="K139" s="45"/>
      <c r="L139" s="46"/>
      <c r="M139" s="46"/>
      <c r="N139" s="46"/>
      <c r="O139" s="46"/>
      <c r="P139" s="47"/>
      <c r="Q139" s="16"/>
      <c r="R139" s="253"/>
      <c r="S139" s="241"/>
      <c r="T139" s="241"/>
      <c r="U139" s="241"/>
      <c r="V139" s="241"/>
      <c r="W139" s="254"/>
      <c r="X139" s="16"/>
    </row>
    <row r="140" spans="1:44">
      <c r="A140" s="16"/>
      <c r="B140" s="16"/>
      <c r="C140" s="16"/>
      <c r="D140" s="16"/>
      <c r="E140" s="28" t="s">
        <v>99</v>
      </c>
      <c r="F140" t="s">
        <v>33</v>
      </c>
      <c r="G140" s="16" t="s">
        <v>77</v>
      </c>
      <c r="H140" s="29" t="s">
        <v>34</v>
      </c>
      <c r="I140" s="29"/>
      <c r="J140" s="29"/>
      <c r="K140" s="45"/>
      <c r="L140" s="46"/>
      <c r="M140" s="46"/>
      <c r="N140" s="46"/>
      <c r="O140" s="46"/>
      <c r="P140" s="47"/>
      <c r="Q140" s="16"/>
      <c r="R140" s="253"/>
      <c r="S140" s="241"/>
      <c r="T140" s="241"/>
      <c r="U140" s="241"/>
      <c r="V140" s="241"/>
      <c r="W140" s="254"/>
      <c r="X140" s="16"/>
    </row>
    <row r="141" spans="1:44">
      <c r="A141" s="16"/>
      <c r="B141" s="16"/>
      <c r="C141" s="16"/>
      <c r="D141" s="16"/>
      <c r="E141" s="28" t="s">
        <v>100</v>
      </c>
      <c r="F141" t="s">
        <v>33</v>
      </c>
      <c r="G141" s="16" t="s">
        <v>77</v>
      </c>
      <c r="H141" s="29" t="s">
        <v>34</v>
      </c>
      <c r="I141" s="29"/>
      <c r="J141" s="29"/>
      <c r="K141" s="45"/>
      <c r="L141" s="46"/>
      <c r="M141" s="46"/>
      <c r="N141" s="46"/>
      <c r="O141" s="46"/>
      <c r="P141" s="47"/>
      <c r="Q141" s="16"/>
      <c r="R141" s="253"/>
      <c r="S141" s="241"/>
      <c r="T141" s="241"/>
      <c r="U141" s="241"/>
      <c r="V141" s="241"/>
      <c r="W141" s="254"/>
      <c r="X141" s="16"/>
    </row>
    <row r="142" spans="1:44">
      <c r="A142" s="16"/>
      <c r="B142" s="16"/>
      <c r="C142" s="16"/>
      <c r="D142" s="16"/>
      <c r="E142" s="28" t="s">
        <v>101</v>
      </c>
      <c r="F142" t="s">
        <v>33</v>
      </c>
      <c r="G142" s="16" t="s">
        <v>77</v>
      </c>
      <c r="H142" s="29" t="s">
        <v>34</v>
      </c>
      <c r="I142" s="29"/>
      <c r="J142" s="29"/>
      <c r="K142" s="45"/>
      <c r="L142" s="46"/>
      <c r="M142" s="46"/>
      <c r="N142" s="46"/>
      <c r="O142" s="46"/>
      <c r="P142" s="47"/>
      <c r="Q142" s="16"/>
      <c r="R142" s="253"/>
      <c r="S142" s="241"/>
      <c r="T142" s="241"/>
      <c r="U142" s="241"/>
      <c r="V142" s="241"/>
      <c r="W142" s="254"/>
      <c r="X142" s="16"/>
    </row>
    <row r="143" spans="1:44">
      <c r="A143" s="16"/>
      <c r="B143" s="16"/>
      <c r="C143" s="16"/>
      <c r="D143" s="16"/>
      <c r="E143" s="28" t="s">
        <v>102</v>
      </c>
      <c r="F143" t="s">
        <v>33</v>
      </c>
      <c r="G143" s="16" t="s">
        <v>77</v>
      </c>
      <c r="H143" s="29" t="s">
        <v>34</v>
      </c>
      <c r="I143" s="29"/>
      <c r="J143" s="29"/>
      <c r="K143" s="45"/>
      <c r="L143" s="46"/>
      <c r="M143" s="46"/>
      <c r="N143" s="46"/>
      <c r="O143" s="46"/>
      <c r="P143" s="47"/>
      <c r="Q143" s="16"/>
      <c r="R143" s="253"/>
      <c r="S143" s="241"/>
      <c r="T143" s="241"/>
      <c r="U143" s="241"/>
      <c r="V143" s="241"/>
      <c r="W143" s="254"/>
      <c r="X143" s="16"/>
    </row>
    <row r="144" spans="1:44">
      <c r="A144" s="16"/>
      <c r="B144" s="16"/>
      <c r="C144" s="16"/>
      <c r="D144" s="16"/>
      <c r="E144" s="28" t="s">
        <v>103</v>
      </c>
      <c r="F144" t="s">
        <v>33</v>
      </c>
      <c r="G144" s="16" t="s">
        <v>77</v>
      </c>
      <c r="H144" s="29" t="s">
        <v>34</v>
      </c>
      <c r="I144" s="29"/>
      <c r="J144" s="29"/>
      <c r="K144" s="45"/>
      <c r="L144" s="46"/>
      <c r="M144" s="46"/>
      <c r="N144" s="46"/>
      <c r="O144" s="46"/>
      <c r="P144" s="47"/>
      <c r="Q144" s="16"/>
      <c r="R144" s="253"/>
      <c r="S144" s="241"/>
      <c r="T144" s="241"/>
      <c r="U144" s="241"/>
      <c r="V144" s="241"/>
      <c r="W144" s="254"/>
      <c r="X144" s="16"/>
    </row>
    <row r="145" spans="1:44">
      <c r="A145" s="16"/>
      <c r="B145" s="16"/>
      <c r="C145" s="16"/>
      <c r="D145" s="16"/>
      <c r="E145" s="28" t="s">
        <v>104</v>
      </c>
      <c r="F145" t="s">
        <v>33</v>
      </c>
      <c r="G145" s="16" t="s">
        <v>77</v>
      </c>
      <c r="H145" s="29" t="s">
        <v>34</v>
      </c>
      <c r="I145" s="29"/>
      <c r="J145" s="29"/>
      <c r="K145" s="45"/>
      <c r="L145" s="46"/>
      <c r="M145" s="46"/>
      <c r="N145" s="46"/>
      <c r="O145" s="46"/>
      <c r="P145" s="47"/>
      <c r="Q145" s="16"/>
      <c r="R145" s="253"/>
      <c r="S145" s="241"/>
      <c r="T145" s="241"/>
      <c r="U145" s="241"/>
      <c r="V145" s="241"/>
      <c r="W145" s="254"/>
      <c r="X145" s="16"/>
    </row>
    <row r="146" spans="1:44">
      <c r="A146" s="16"/>
      <c r="B146" s="16"/>
      <c r="C146" s="16"/>
      <c r="D146" s="16"/>
      <c r="E146" s="28" t="s">
        <v>105</v>
      </c>
      <c r="F146" t="s">
        <v>33</v>
      </c>
      <c r="G146" s="16" t="s">
        <v>77</v>
      </c>
      <c r="H146" s="29" t="s">
        <v>34</v>
      </c>
      <c r="I146" s="29"/>
      <c r="J146" s="29"/>
      <c r="K146" s="45"/>
      <c r="L146" s="46"/>
      <c r="M146" s="46"/>
      <c r="N146" s="46"/>
      <c r="O146" s="46"/>
      <c r="P146" s="47"/>
      <c r="Q146" s="16"/>
      <c r="R146" s="253"/>
      <c r="S146" s="241"/>
      <c r="T146" s="241"/>
      <c r="U146" s="241"/>
      <c r="V146" s="241"/>
      <c r="W146" s="254"/>
      <c r="X146" s="16"/>
    </row>
    <row r="147" spans="1:44">
      <c r="A147" s="16"/>
      <c r="B147" s="16"/>
      <c r="C147" s="16"/>
      <c r="D147" s="16"/>
      <c r="E147" s="28" t="s">
        <v>184</v>
      </c>
      <c r="F147" t="s">
        <v>33</v>
      </c>
      <c r="G147" s="16" t="s">
        <v>77</v>
      </c>
      <c r="H147" s="29" t="s">
        <v>34</v>
      </c>
      <c r="I147" s="29"/>
      <c r="J147" s="29"/>
      <c r="K147" s="45"/>
      <c r="L147" s="46"/>
      <c r="M147" s="46"/>
      <c r="N147" s="46"/>
      <c r="O147" s="46"/>
      <c r="P147" s="47"/>
      <c r="Q147" s="16"/>
      <c r="R147" s="253"/>
      <c r="S147" s="241"/>
      <c r="T147" s="241"/>
      <c r="U147" s="241"/>
      <c r="V147" s="241"/>
      <c r="W147" s="254"/>
      <c r="X147" s="16"/>
    </row>
    <row r="148" spans="1:44">
      <c r="A148" s="16"/>
      <c r="B148" s="16"/>
      <c r="C148" s="16"/>
      <c r="D148" s="16"/>
      <c r="E148" s="17" t="s">
        <v>106</v>
      </c>
      <c r="F148" t="s">
        <v>33</v>
      </c>
      <c r="G148" s="16" t="s">
        <v>77</v>
      </c>
      <c r="H148" s="29" t="s">
        <v>34</v>
      </c>
      <c r="I148" s="29"/>
      <c r="J148" s="29"/>
      <c r="K148" s="49"/>
      <c r="L148" s="50"/>
      <c r="M148" s="50"/>
      <c r="N148" s="50"/>
      <c r="O148" s="50"/>
      <c r="P148" s="51"/>
      <c r="Q148" s="16"/>
      <c r="R148" s="255"/>
      <c r="S148" s="242">
        <f>SUM(S138:S147)</f>
        <v>0</v>
      </c>
      <c r="T148" s="242">
        <f>SUM(T138:T147)</f>
        <v>0</v>
      </c>
      <c r="U148" s="242">
        <f>SUM(U138:U147)</f>
        <v>0</v>
      </c>
      <c r="V148" s="242">
        <f>SUM(V138:V147)</f>
        <v>0</v>
      </c>
      <c r="W148" s="256"/>
      <c r="X148" s="16"/>
    </row>
    <row r="149" spans="1:44">
      <c r="A149" s="16"/>
      <c r="B149" s="16"/>
      <c r="C149" s="16"/>
      <c r="D149" s="16"/>
      <c r="E149" s="17"/>
      <c r="F149" s="27"/>
      <c r="G149" s="100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1"/>
      <c r="AE149" s="101"/>
      <c r="AF149" s="101"/>
      <c r="AG149" s="101"/>
      <c r="AH149" s="101"/>
      <c r="AI149" s="101"/>
      <c r="AJ149" s="101"/>
      <c r="AK149" s="101"/>
      <c r="AL149" s="101"/>
      <c r="AM149" s="101"/>
      <c r="AN149" s="101"/>
      <c r="AO149" s="101"/>
      <c r="AP149" s="101"/>
      <c r="AQ149" s="101"/>
      <c r="AR149" s="101"/>
    </row>
    <row r="150" spans="1:44">
      <c r="A150" s="16"/>
      <c r="B150" s="16"/>
      <c r="C150" s="16"/>
      <c r="D150" s="16"/>
      <c r="E150" s="16" t="s">
        <v>171</v>
      </c>
      <c r="F150" t="s">
        <v>33</v>
      </c>
      <c r="G150" s="16" t="s">
        <v>77</v>
      </c>
      <c r="H150" s="29" t="s">
        <v>34</v>
      </c>
      <c r="I150" s="29"/>
      <c r="J150" s="29"/>
      <c r="K150" s="59"/>
      <c r="L150" s="60"/>
      <c r="M150" s="60"/>
      <c r="N150" s="60"/>
      <c r="O150" s="60"/>
      <c r="P150" s="61"/>
      <c r="Q150" s="16"/>
      <c r="R150" s="187"/>
      <c r="S150" s="19"/>
      <c r="T150" s="19"/>
      <c r="U150" s="19"/>
      <c r="V150" s="19"/>
      <c r="W150" s="187"/>
      <c r="X150" s="16"/>
    </row>
    <row r="151" spans="1:44">
      <c r="A151" s="16"/>
      <c r="B151" s="16"/>
      <c r="C151" s="16"/>
      <c r="D151" s="16"/>
      <c r="E151" s="17"/>
      <c r="F151" s="16"/>
      <c r="G151" s="24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72"/>
      <c r="S151" s="172"/>
      <c r="T151" s="172"/>
      <c r="U151" s="172"/>
      <c r="V151" s="172"/>
      <c r="W151" s="172"/>
      <c r="X151" s="16"/>
    </row>
    <row r="152" spans="1:44">
      <c r="A152" s="16"/>
      <c r="B152" s="16"/>
      <c r="C152" s="16"/>
      <c r="D152" s="16"/>
      <c r="E152" s="27" t="s">
        <v>97</v>
      </c>
      <c r="F152" s="27" t="s">
        <v>30</v>
      </c>
      <c r="G152" s="17" t="s">
        <v>31</v>
      </c>
      <c r="H152" s="17" t="s">
        <v>2</v>
      </c>
      <c r="I152" s="17" t="s">
        <v>107</v>
      </c>
      <c r="J152" s="26"/>
      <c r="K152" s="26"/>
      <c r="L152" s="26"/>
      <c r="M152" s="26"/>
      <c r="N152" s="26"/>
      <c r="O152" s="26"/>
      <c r="P152" s="16"/>
      <c r="Q152" s="16"/>
      <c r="R152" s="172"/>
      <c r="S152" s="172"/>
      <c r="T152" s="172"/>
      <c r="U152" s="172"/>
      <c r="V152" s="172"/>
      <c r="W152" s="172"/>
      <c r="X152" s="16"/>
    </row>
    <row r="153" spans="1:44">
      <c r="A153" s="16"/>
      <c r="B153" s="16"/>
      <c r="C153" s="16"/>
      <c r="E153" s="33" t="s">
        <v>98</v>
      </c>
      <c r="F153" t="s">
        <v>33</v>
      </c>
      <c r="G153" s="16" t="s">
        <v>77</v>
      </c>
      <c r="H153" s="29" t="s">
        <v>16</v>
      </c>
      <c r="I153" s="298">
        <v>-0.05</v>
      </c>
      <c r="J153" s="29"/>
      <c r="K153" s="41"/>
      <c r="L153" s="42"/>
      <c r="M153" s="42"/>
      <c r="N153" s="42"/>
      <c r="O153" s="42"/>
      <c r="P153" s="43"/>
      <c r="Q153" s="16"/>
      <c r="R153" s="257"/>
      <c r="S153" s="258" t="e">
        <f t="shared" ref="S153:V162" si="49">S138/S$148</f>
        <v>#DIV/0!</v>
      </c>
      <c r="T153" s="258" t="e">
        <f t="shared" ref="T153" si="50">T138/T$148</f>
        <v>#DIV/0!</v>
      </c>
      <c r="U153" s="258" t="e">
        <f t="shared" si="49"/>
        <v>#DIV/0!</v>
      </c>
      <c r="V153" s="258" t="e">
        <f t="shared" si="49"/>
        <v>#DIV/0!</v>
      </c>
      <c r="W153" s="259"/>
      <c r="X153" s="16"/>
    </row>
    <row r="154" spans="1:44">
      <c r="A154" s="16"/>
      <c r="B154" s="16"/>
      <c r="C154" s="16"/>
      <c r="E154" s="28" t="str">
        <f>"-5 ≤ x &lt; 0%"</f>
        <v>-5 ≤ x &lt; 0%</v>
      </c>
      <c r="F154" t="s">
        <v>33</v>
      </c>
      <c r="G154" s="16" t="s">
        <v>77</v>
      </c>
      <c r="H154" s="29" t="s">
        <v>16</v>
      </c>
      <c r="I154" s="298">
        <v>-2.5000000000000001E-2</v>
      </c>
      <c r="J154" s="29"/>
      <c r="K154" s="45"/>
      <c r="L154" s="46"/>
      <c r="M154" s="46"/>
      <c r="N154" s="46"/>
      <c r="O154" s="46"/>
      <c r="P154" s="47"/>
      <c r="Q154" s="16"/>
      <c r="R154" s="260"/>
      <c r="S154" s="258" t="e">
        <f t="shared" si="49"/>
        <v>#DIV/0!</v>
      </c>
      <c r="T154" s="258" t="e">
        <f t="shared" ref="T154" si="51">T139/T$148</f>
        <v>#DIV/0!</v>
      </c>
      <c r="U154" s="258" t="e">
        <f t="shared" si="49"/>
        <v>#DIV/0!</v>
      </c>
      <c r="V154" s="258" t="e">
        <f t="shared" si="49"/>
        <v>#DIV/0!</v>
      </c>
      <c r="W154" s="261"/>
      <c r="X154" s="16"/>
    </row>
    <row r="155" spans="1:44">
      <c r="A155" s="16"/>
      <c r="B155" s="16"/>
      <c r="C155" s="16"/>
      <c r="E155" s="28" t="s">
        <v>99</v>
      </c>
      <c r="F155" t="s">
        <v>33</v>
      </c>
      <c r="G155" s="16" t="s">
        <v>77</v>
      </c>
      <c r="H155" s="29" t="s">
        <v>16</v>
      </c>
      <c r="I155" s="298">
        <v>0</v>
      </c>
      <c r="J155" s="29"/>
      <c r="K155" s="45"/>
      <c r="L155" s="46"/>
      <c r="M155" s="46"/>
      <c r="N155" s="46"/>
      <c r="O155" s="46"/>
      <c r="P155" s="47"/>
      <c r="Q155" s="16"/>
      <c r="R155" s="260"/>
      <c r="S155" s="258" t="e">
        <f t="shared" si="49"/>
        <v>#DIV/0!</v>
      </c>
      <c r="T155" s="258" t="e">
        <f t="shared" ref="T155" si="52">T140/T$148</f>
        <v>#DIV/0!</v>
      </c>
      <c r="U155" s="258" t="e">
        <f t="shared" si="49"/>
        <v>#DIV/0!</v>
      </c>
      <c r="V155" s="258" t="e">
        <f t="shared" si="49"/>
        <v>#DIV/0!</v>
      </c>
      <c r="W155" s="261"/>
      <c r="X155" s="16"/>
    </row>
    <row r="156" spans="1:44">
      <c r="A156" s="16"/>
      <c r="B156" s="16"/>
      <c r="C156" s="16"/>
      <c r="E156" s="28" t="s">
        <v>100</v>
      </c>
      <c r="F156" t="s">
        <v>33</v>
      </c>
      <c r="G156" s="16" t="s">
        <v>77</v>
      </c>
      <c r="H156" s="29" t="s">
        <v>16</v>
      </c>
      <c r="I156" s="298">
        <v>2.5000000000000001E-2</v>
      </c>
      <c r="J156" s="29"/>
      <c r="K156" s="45"/>
      <c r="L156" s="46"/>
      <c r="M156" s="46"/>
      <c r="N156" s="46"/>
      <c r="O156" s="46"/>
      <c r="P156" s="47"/>
      <c r="Q156" s="16"/>
      <c r="R156" s="260"/>
      <c r="S156" s="258" t="e">
        <f t="shared" si="49"/>
        <v>#DIV/0!</v>
      </c>
      <c r="T156" s="258" t="e">
        <f t="shared" si="49"/>
        <v>#DIV/0!</v>
      </c>
      <c r="U156" s="258" t="e">
        <f t="shared" si="49"/>
        <v>#DIV/0!</v>
      </c>
      <c r="V156" s="258" t="e">
        <f t="shared" si="49"/>
        <v>#DIV/0!</v>
      </c>
      <c r="W156" s="261"/>
      <c r="X156" s="16"/>
    </row>
    <row r="157" spans="1:44">
      <c r="A157" s="16"/>
      <c r="B157" s="16"/>
      <c r="C157" s="16"/>
      <c r="E157" s="28" t="s">
        <v>101</v>
      </c>
      <c r="F157" t="s">
        <v>33</v>
      </c>
      <c r="G157" s="16" t="s">
        <v>77</v>
      </c>
      <c r="H157" s="29" t="s">
        <v>16</v>
      </c>
      <c r="I157" s="298">
        <v>7.4999999999999997E-2</v>
      </c>
      <c r="J157" s="29"/>
      <c r="K157" s="45"/>
      <c r="L157" s="46"/>
      <c r="M157" s="46"/>
      <c r="N157" s="46"/>
      <c r="O157" s="46"/>
      <c r="P157" s="47"/>
      <c r="Q157" s="16"/>
      <c r="R157" s="260"/>
      <c r="S157" s="258" t="e">
        <f t="shared" si="49"/>
        <v>#DIV/0!</v>
      </c>
      <c r="T157" s="258" t="e">
        <f t="shared" si="49"/>
        <v>#DIV/0!</v>
      </c>
      <c r="U157" s="258" t="e">
        <f t="shared" si="49"/>
        <v>#DIV/0!</v>
      </c>
      <c r="V157" s="258" t="e">
        <f t="shared" si="49"/>
        <v>#DIV/0!</v>
      </c>
      <c r="W157" s="261"/>
      <c r="X157" s="16"/>
    </row>
    <row r="158" spans="1:44">
      <c r="A158" s="16"/>
      <c r="B158" s="16"/>
      <c r="C158" s="16"/>
      <c r="E158" s="28" t="s">
        <v>102</v>
      </c>
      <c r="F158" t="s">
        <v>33</v>
      </c>
      <c r="G158" s="16" t="s">
        <v>77</v>
      </c>
      <c r="H158" s="29" t="s">
        <v>16</v>
      </c>
      <c r="I158" s="298">
        <v>0.15</v>
      </c>
      <c r="J158" s="29"/>
      <c r="K158" s="45"/>
      <c r="L158" s="46"/>
      <c r="M158" s="46"/>
      <c r="N158" s="46"/>
      <c r="O158" s="46"/>
      <c r="P158" s="47"/>
      <c r="Q158" s="16"/>
      <c r="R158" s="260"/>
      <c r="S158" s="258" t="e">
        <f t="shared" si="49"/>
        <v>#DIV/0!</v>
      </c>
      <c r="T158" s="258" t="e">
        <f t="shared" si="49"/>
        <v>#DIV/0!</v>
      </c>
      <c r="U158" s="258" t="e">
        <f t="shared" si="49"/>
        <v>#DIV/0!</v>
      </c>
      <c r="V158" s="258" t="e">
        <f t="shared" si="49"/>
        <v>#DIV/0!</v>
      </c>
      <c r="W158" s="261"/>
      <c r="X158" s="16"/>
    </row>
    <row r="159" spans="1:44">
      <c r="A159" s="16"/>
      <c r="B159" s="16"/>
      <c r="C159" s="16"/>
      <c r="E159" s="28" t="s">
        <v>103</v>
      </c>
      <c r="F159" t="s">
        <v>33</v>
      </c>
      <c r="G159" s="16" t="s">
        <v>77</v>
      </c>
      <c r="H159" s="29" t="s">
        <v>16</v>
      </c>
      <c r="I159" s="298">
        <v>0.25</v>
      </c>
      <c r="J159" s="29"/>
      <c r="K159" s="45"/>
      <c r="L159" s="46"/>
      <c r="M159" s="46"/>
      <c r="N159" s="46"/>
      <c r="O159" s="46"/>
      <c r="P159" s="47"/>
      <c r="Q159" s="16"/>
      <c r="R159" s="260"/>
      <c r="S159" s="258" t="e">
        <f t="shared" si="49"/>
        <v>#DIV/0!</v>
      </c>
      <c r="T159" s="258" t="e">
        <f t="shared" si="49"/>
        <v>#DIV/0!</v>
      </c>
      <c r="U159" s="258" t="e">
        <f t="shared" si="49"/>
        <v>#DIV/0!</v>
      </c>
      <c r="V159" s="258" t="e">
        <f t="shared" si="49"/>
        <v>#DIV/0!</v>
      </c>
      <c r="W159" s="261"/>
      <c r="X159" s="16"/>
    </row>
    <row r="160" spans="1:44">
      <c r="A160" s="16"/>
      <c r="B160" s="16"/>
      <c r="C160" s="16"/>
      <c r="E160" s="28" t="s">
        <v>104</v>
      </c>
      <c r="F160" t="s">
        <v>33</v>
      </c>
      <c r="G160" s="16" t="s">
        <v>77</v>
      </c>
      <c r="H160" s="29" t="s">
        <v>16</v>
      </c>
      <c r="I160" s="298">
        <v>0.4</v>
      </c>
      <c r="J160" s="29"/>
      <c r="K160" s="45"/>
      <c r="L160" s="46"/>
      <c r="M160" s="46"/>
      <c r="N160" s="46"/>
      <c r="O160" s="46"/>
      <c r="P160" s="47"/>
      <c r="Q160" s="16"/>
      <c r="R160" s="260"/>
      <c r="S160" s="258" t="e">
        <f t="shared" si="49"/>
        <v>#DIV/0!</v>
      </c>
      <c r="T160" s="258" t="e">
        <f t="shared" si="49"/>
        <v>#DIV/0!</v>
      </c>
      <c r="U160" s="258" t="e">
        <f t="shared" si="49"/>
        <v>#DIV/0!</v>
      </c>
      <c r="V160" s="258" t="e">
        <f t="shared" si="49"/>
        <v>#DIV/0!</v>
      </c>
      <c r="W160" s="261"/>
      <c r="X160" s="16"/>
    </row>
    <row r="161" spans="1:44">
      <c r="A161" s="16"/>
      <c r="B161" s="16"/>
      <c r="C161" s="16"/>
      <c r="E161" s="28" t="s">
        <v>105</v>
      </c>
      <c r="F161" t="s">
        <v>33</v>
      </c>
      <c r="G161" s="16" t="s">
        <v>77</v>
      </c>
      <c r="H161" s="29" t="s">
        <v>16</v>
      </c>
      <c r="I161" s="298">
        <v>0.5</v>
      </c>
      <c r="J161" s="29"/>
      <c r="K161" s="45"/>
      <c r="L161" s="46"/>
      <c r="M161" s="46"/>
      <c r="N161" s="46"/>
      <c r="O161" s="46"/>
      <c r="P161" s="47"/>
      <c r="Q161" s="16"/>
      <c r="R161" s="260"/>
      <c r="S161" s="258" t="e">
        <f t="shared" si="49"/>
        <v>#DIV/0!</v>
      </c>
      <c r="T161" s="258" t="e">
        <f t="shared" si="49"/>
        <v>#DIV/0!</v>
      </c>
      <c r="U161" s="258" t="e">
        <f t="shared" si="49"/>
        <v>#DIV/0!</v>
      </c>
      <c r="V161" s="258" t="e">
        <f t="shared" si="49"/>
        <v>#DIV/0!</v>
      </c>
      <c r="W161" s="261"/>
      <c r="X161" s="16"/>
    </row>
    <row r="162" spans="1:44">
      <c r="A162" s="16"/>
      <c r="B162" s="16"/>
      <c r="C162" s="16"/>
      <c r="E162" s="28" t="s">
        <v>184</v>
      </c>
      <c r="F162" t="s">
        <v>33</v>
      </c>
      <c r="G162" s="16" t="s">
        <v>77</v>
      </c>
      <c r="H162" s="29" t="s">
        <v>16</v>
      </c>
      <c r="I162" s="84"/>
      <c r="J162" s="29"/>
      <c r="K162" s="45"/>
      <c r="L162" s="46"/>
      <c r="M162" s="46"/>
      <c r="N162" s="46"/>
      <c r="O162" s="46"/>
      <c r="P162" s="47"/>
      <c r="Q162" s="16"/>
      <c r="R162" s="260"/>
      <c r="S162" s="258" t="e">
        <f t="shared" si="49"/>
        <v>#DIV/0!</v>
      </c>
      <c r="T162" s="258" t="e">
        <f t="shared" si="49"/>
        <v>#DIV/0!</v>
      </c>
      <c r="U162" s="258" t="e">
        <f t="shared" si="49"/>
        <v>#DIV/0!</v>
      </c>
      <c r="V162" s="258" t="e">
        <f t="shared" si="49"/>
        <v>#DIV/0!</v>
      </c>
      <c r="W162" s="261"/>
      <c r="X162" s="16"/>
    </row>
    <row r="163" spans="1:44">
      <c r="A163" s="16"/>
      <c r="B163" s="16"/>
      <c r="C163" s="16"/>
      <c r="D163" s="16"/>
      <c r="E163" s="17" t="s">
        <v>106</v>
      </c>
      <c r="F163" t="s">
        <v>33</v>
      </c>
      <c r="G163" s="16" t="s">
        <v>77</v>
      </c>
      <c r="H163" s="29" t="s">
        <v>16</v>
      </c>
      <c r="I163" s="29"/>
      <c r="J163" s="29"/>
      <c r="K163" s="49"/>
      <c r="L163" s="50"/>
      <c r="M163" s="50"/>
      <c r="N163" s="50"/>
      <c r="O163" s="50"/>
      <c r="P163" s="51"/>
      <c r="Q163" s="16"/>
      <c r="R163" s="262"/>
      <c r="S163" s="263" t="e">
        <f>SUM(S153:S162)</f>
        <v>#DIV/0!</v>
      </c>
      <c r="T163" s="263" t="e">
        <f>SUM(T153:T162)</f>
        <v>#DIV/0!</v>
      </c>
      <c r="U163" s="263" t="e">
        <f>SUM(U153:U162)</f>
        <v>#DIV/0!</v>
      </c>
      <c r="V163" s="263" t="e">
        <f>SUM(V153:V162)</f>
        <v>#DIV/0!</v>
      </c>
      <c r="W163" s="264"/>
      <c r="X163" s="16"/>
    </row>
    <row r="164" spans="1:44">
      <c r="A164" s="12"/>
      <c r="B164" s="17"/>
      <c r="C164" s="16"/>
      <c r="D164" s="16"/>
      <c r="E164" s="16"/>
      <c r="F164" s="16"/>
      <c r="G164" s="16"/>
      <c r="H164" s="16"/>
      <c r="I164" s="24"/>
      <c r="J164" s="16"/>
      <c r="K164" s="17"/>
      <c r="L164" s="17"/>
      <c r="M164" s="17"/>
      <c r="N164" s="17"/>
      <c r="O164" s="17"/>
      <c r="P164" s="17"/>
      <c r="Q164" s="17"/>
      <c r="R164" s="175"/>
      <c r="S164" s="175"/>
      <c r="T164" s="175"/>
      <c r="U164" s="175"/>
      <c r="V164" s="175"/>
      <c r="W164" s="175"/>
      <c r="X164" s="16"/>
    </row>
    <row r="165" spans="1:44">
      <c r="A165" s="16"/>
      <c r="B165" s="16"/>
      <c r="C165" s="17" t="s">
        <v>108</v>
      </c>
      <c r="D165" s="16"/>
      <c r="E165" s="16"/>
      <c r="F165" s="16"/>
      <c r="G165" s="24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72"/>
      <c r="S165" s="172"/>
      <c r="T165" s="172"/>
      <c r="U165" s="172"/>
      <c r="V165" s="172"/>
      <c r="W165" s="172"/>
      <c r="X165" s="12"/>
      <c r="AR165" s="16"/>
    </row>
    <row r="166" spans="1:44">
      <c r="A166" s="16"/>
      <c r="B166" s="16"/>
      <c r="C166" s="16"/>
      <c r="D166" s="16"/>
      <c r="E166" s="27" t="s">
        <v>97</v>
      </c>
      <c r="F166" s="27" t="s">
        <v>30</v>
      </c>
      <c r="G166" s="17" t="s">
        <v>31</v>
      </c>
      <c r="H166" s="17" t="s">
        <v>2</v>
      </c>
      <c r="I166" s="26"/>
      <c r="J166" s="26"/>
      <c r="K166" s="26"/>
      <c r="L166" s="26"/>
      <c r="M166" s="26"/>
      <c r="N166" s="26"/>
      <c r="O166" s="26"/>
      <c r="P166" s="16"/>
      <c r="Q166" s="16"/>
      <c r="R166" s="172"/>
      <c r="S166" s="172"/>
      <c r="T166" s="172"/>
      <c r="U166" s="172"/>
      <c r="V166" s="172"/>
      <c r="W166" s="172"/>
      <c r="X166" s="16"/>
    </row>
    <row r="167" spans="1:44">
      <c r="A167" s="16"/>
      <c r="B167" s="16"/>
      <c r="C167" s="16"/>
      <c r="D167" s="16"/>
      <c r="E167" s="33" t="s">
        <v>98</v>
      </c>
      <c r="F167" t="s">
        <v>44</v>
      </c>
      <c r="G167" s="16" t="s">
        <v>77</v>
      </c>
      <c r="H167" s="29" t="s">
        <v>34</v>
      </c>
      <c r="I167" s="29"/>
      <c r="J167" s="29"/>
      <c r="K167" s="41"/>
      <c r="L167" s="42"/>
      <c r="M167" s="42"/>
      <c r="N167" s="42"/>
      <c r="O167" s="42"/>
      <c r="P167" s="43"/>
      <c r="Q167" s="16"/>
      <c r="R167" s="251"/>
      <c r="S167" s="241"/>
      <c r="T167" s="241"/>
      <c r="U167" s="241"/>
      <c r="V167" s="241"/>
      <c r="W167" s="252"/>
      <c r="X167" s="16"/>
    </row>
    <row r="168" spans="1:44">
      <c r="A168" s="16"/>
      <c r="B168" s="16"/>
      <c r="C168" s="16"/>
      <c r="D168" s="16"/>
      <c r="E168" s="28" t="str">
        <f>"-5 ≤ x &lt; 0%"</f>
        <v>-5 ≤ x &lt; 0%</v>
      </c>
      <c r="F168" t="s">
        <v>44</v>
      </c>
      <c r="G168" s="16" t="s">
        <v>77</v>
      </c>
      <c r="H168" s="29" t="s">
        <v>34</v>
      </c>
      <c r="I168" s="29"/>
      <c r="J168" s="29"/>
      <c r="K168" s="45"/>
      <c r="L168" s="46"/>
      <c r="M168" s="46"/>
      <c r="N168" s="46"/>
      <c r="O168" s="46"/>
      <c r="P168" s="47"/>
      <c r="Q168" s="16"/>
      <c r="R168" s="253"/>
      <c r="S168" s="241"/>
      <c r="T168" s="241"/>
      <c r="U168" s="241"/>
      <c r="V168" s="241"/>
      <c r="W168" s="254"/>
      <c r="X168" s="16"/>
    </row>
    <row r="169" spans="1:44">
      <c r="A169" s="16"/>
      <c r="B169" s="16"/>
      <c r="C169" s="16"/>
      <c r="D169" s="16"/>
      <c r="E169" s="28" t="s">
        <v>99</v>
      </c>
      <c r="F169" t="s">
        <v>44</v>
      </c>
      <c r="G169" s="16" t="s">
        <v>77</v>
      </c>
      <c r="H169" s="29" t="s">
        <v>34</v>
      </c>
      <c r="I169" s="29"/>
      <c r="J169" s="29"/>
      <c r="K169" s="45"/>
      <c r="L169" s="46"/>
      <c r="M169" s="46"/>
      <c r="N169" s="46"/>
      <c r="O169" s="46"/>
      <c r="P169" s="47"/>
      <c r="Q169" s="16"/>
      <c r="R169" s="253"/>
      <c r="S169" s="241"/>
      <c r="T169" s="241"/>
      <c r="U169" s="241"/>
      <c r="V169" s="241"/>
      <c r="W169" s="254"/>
      <c r="X169" s="16"/>
    </row>
    <row r="170" spans="1:44">
      <c r="A170" s="16"/>
      <c r="B170" s="16"/>
      <c r="C170" s="16"/>
      <c r="D170" s="16"/>
      <c r="E170" s="28" t="s">
        <v>100</v>
      </c>
      <c r="F170" t="s">
        <v>44</v>
      </c>
      <c r="G170" s="16" t="s">
        <v>77</v>
      </c>
      <c r="H170" s="29" t="s">
        <v>34</v>
      </c>
      <c r="I170" s="29"/>
      <c r="J170" s="29"/>
      <c r="K170" s="45"/>
      <c r="L170" s="46"/>
      <c r="M170" s="46"/>
      <c r="N170" s="46"/>
      <c r="O170" s="46"/>
      <c r="P170" s="47"/>
      <c r="Q170" s="16"/>
      <c r="R170" s="253"/>
      <c r="S170" s="241"/>
      <c r="T170" s="241"/>
      <c r="U170" s="241"/>
      <c r="V170" s="241"/>
      <c r="W170" s="254"/>
      <c r="X170" s="16"/>
    </row>
    <row r="171" spans="1:44">
      <c r="A171" s="16"/>
      <c r="B171" s="16"/>
      <c r="C171" s="16"/>
      <c r="D171" s="16"/>
      <c r="E171" s="28" t="s">
        <v>101</v>
      </c>
      <c r="F171" t="s">
        <v>44</v>
      </c>
      <c r="G171" s="16" t="s">
        <v>77</v>
      </c>
      <c r="H171" s="29" t="s">
        <v>34</v>
      </c>
      <c r="I171" s="29"/>
      <c r="J171" s="29"/>
      <c r="K171" s="45"/>
      <c r="L171" s="46"/>
      <c r="M171" s="46"/>
      <c r="N171" s="46"/>
      <c r="O171" s="46"/>
      <c r="P171" s="47"/>
      <c r="Q171" s="16"/>
      <c r="R171" s="253"/>
      <c r="S171" s="241"/>
      <c r="T171" s="241"/>
      <c r="U171" s="241"/>
      <c r="V171" s="241"/>
      <c r="W171" s="254"/>
      <c r="X171" s="16"/>
    </row>
    <row r="172" spans="1:44">
      <c r="A172" s="16"/>
      <c r="B172" s="16"/>
      <c r="C172" s="16"/>
      <c r="D172" s="16"/>
      <c r="E172" s="28" t="s">
        <v>102</v>
      </c>
      <c r="F172" t="s">
        <v>44</v>
      </c>
      <c r="G172" s="16" t="s">
        <v>77</v>
      </c>
      <c r="H172" s="29" t="s">
        <v>34</v>
      </c>
      <c r="I172" s="29"/>
      <c r="J172" s="29"/>
      <c r="K172" s="45"/>
      <c r="L172" s="46"/>
      <c r="M172" s="46"/>
      <c r="N172" s="46"/>
      <c r="O172" s="46"/>
      <c r="P172" s="47"/>
      <c r="Q172" s="16"/>
      <c r="R172" s="253"/>
      <c r="S172" s="241"/>
      <c r="T172" s="241"/>
      <c r="U172" s="241"/>
      <c r="V172" s="241"/>
      <c r="W172" s="254"/>
      <c r="X172" s="16"/>
    </row>
    <row r="173" spans="1:44">
      <c r="A173" s="16"/>
      <c r="B173" s="16"/>
      <c r="C173" s="16"/>
      <c r="D173" s="16"/>
      <c r="E173" s="28" t="s">
        <v>103</v>
      </c>
      <c r="F173" t="s">
        <v>44</v>
      </c>
      <c r="G173" s="16" t="s">
        <v>77</v>
      </c>
      <c r="H173" s="29" t="s">
        <v>34</v>
      </c>
      <c r="I173" s="29"/>
      <c r="J173" s="29"/>
      <c r="K173" s="45"/>
      <c r="L173" s="46"/>
      <c r="M173" s="46"/>
      <c r="N173" s="46"/>
      <c r="O173" s="46"/>
      <c r="P173" s="47"/>
      <c r="Q173" s="16"/>
      <c r="R173" s="253"/>
      <c r="S173" s="241"/>
      <c r="T173" s="241"/>
      <c r="U173" s="241"/>
      <c r="V173" s="241"/>
      <c r="W173" s="254"/>
      <c r="X173" s="16"/>
    </row>
    <row r="174" spans="1:44">
      <c r="A174" s="16"/>
      <c r="B174" s="16"/>
      <c r="C174" s="16"/>
      <c r="D174" s="16"/>
      <c r="E174" s="28" t="s">
        <v>104</v>
      </c>
      <c r="F174" t="s">
        <v>44</v>
      </c>
      <c r="G174" s="16" t="s">
        <v>77</v>
      </c>
      <c r="H174" s="29" t="s">
        <v>34</v>
      </c>
      <c r="I174" s="29"/>
      <c r="J174" s="29"/>
      <c r="K174" s="45"/>
      <c r="L174" s="46"/>
      <c r="M174" s="46"/>
      <c r="N174" s="46"/>
      <c r="O174" s="46"/>
      <c r="P174" s="47"/>
      <c r="Q174" s="16"/>
      <c r="R174" s="253"/>
      <c r="S174" s="241"/>
      <c r="T174" s="241"/>
      <c r="U174" s="241"/>
      <c r="V174" s="241"/>
      <c r="W174" s="254"/>
      <c r="X174" s="16"/>
    </row>
    <row r="175" spans="1:44">
      <c r="A175" s="16"/>
      <c r="B175" s="16"/>
      <c r="C175" s="16"/>
      <c r="D175" s="16"/>
      <c r="E175" s="28" t="s">
        <v>105</v>
      </c>
      <c r="F175" t="s">
        <v>44</v>
      </c>
      <c r="G175" s="16" t="s">
        <v>77</v>
      </c>
      <c r="H175" s="29" t="s">
        <v>34</v>
      </c>
      <c r="I175" s="29"/>
      <c r="J175" s="29"/>
      <c r="K175" s="45"/>
      <c r="L175" s="46"/>
      <c r="M175" s="46"/>
      <c r="N175" s="46"/>
      <c r="O175" s="46"/>
      <c r="P175" s="47"/>
      <c r="Q175" s="16"/>
      <c r="R175" s="253"/>
      <c r="S175" s="241"/>
      <c r="T175" s="241"/>
      <c r="U175" s="241"/>
      <c r="V175" s="241"/>
      <c r="W175" s="254"/>
      <c r="X175" s="16"/>
    </row>
    <row r="176" spans="1:44">
      <c r="A176" s="16"/>
      <c r="B176" s="16"/>
      <c r="C176" s="16"/>
      <c r="D176" s="16"/>
      <c r="E176" s="28" t="s">
        <v>184</v>
      </c>
      <c r="F176" t="s">
        <v>44</v>
      </c>
      <c r="G176" s="16" t="s">
        <v>77</v>
      </c>
      <c r="H176" s="29" t="s">
        <v>34</v>
      </c>
      <c r="I176" s="29"/>
      <c r="J176" s="29"/>
      <c r="K176" s="45"/>
      <c r="L176" s="46"/>
      <c r="M176" s="46"/>
      <c r="N176" s="46"/>
      <c r="O176" s="46"/>
      <c r="P176" s="47"/>
      <c r="Q176" s="16"/>
      <c r="R176" s="253"/>
      <c r="S176" s="241"/>
      <c r="T176" s="241"/>
      <c r="U176" s="241"/>
      <c r="V176" s="241"/>
      <c r="W176" s="254"/>
      <c r="X176" s="16"/>
    </row>
    <row r="177" spans="1:24">
      <c r="A177" s="16"/>
      <c r="B177" s="16"/>
      <c r="C177" s="16"/>
      <c r="D177" s="16"/>
      <c r="E177" s="17" t="s">
        <v>106</v>
      </c>
      <c r="F177" t="s">
        <v>44</v>
      </c>
      <c r="G177" s="16" t="s">
        <v>77</v>
      </c>
      <c r="H177" s="29" t="s">
        <v>34</v>
      </c>
      <c r="I177" s="29"/>
      <c r="J177" s="29"/>
      <c r="K177" s="49"/>
      <c r="L177" s="50"/>
      <c r="M177" s="50"/>
      <c r="N177" s="50"/>
      <c r="O177" s="50"/>
      <c r="P177" s="51"/>
      <c r="Q177" s="16"/>
      <c r="R177" s="255"/>
      <c r="S177" s="242">
        <f>SUM(S167:S176)</f>
        <v>0</v>
      </c>
      <c r="T177" s="242">
        <f>SUM(T167:T176)</f>
        <v>0</v>
      </c>
      <c r="U177" s="242">
        <f>SUM(U167:U176)</f>
        <v>0</v>
      </c>
      <c r="V177" s="242">
        <f>SUM(V167:V176)</f>
        <v>0</v>
      </c>
      <c r="W177" s="256"/>
      <c r="X177" s="16"/>
    </row>
    <row r="178" spans="1:24">
      <c r="A178" s="16"/>
      <c r="B178" s="16"/>
      <c r="C178" s="16"/>
      <c r="D178" s="16"/>
      <c r="E178" s="17"/>
      <c r="F178" s="16"/>
      <c r="G178" s="100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01"/>
      <c r="S178" s="172"/>
      <c r="T178" s="172"/>
      <c r="U178" s="172"/>
      <c r="V178" s="172"/>
      <c r="W178" s="101"/>
      <c r="X178" s="16"/>
    </row>
    <row r="179" spans="1:24">
      <c r="A179" s="16"/>
      <c r="B179" s="16"/>
      <c r="C179" s="16"/>
      <c r="D179" s="16"/>
      <c r="E179" s="16" t="s">
        <v>171</v>
      </c>
      <c r="F179" t="s">
        <v>44</v>
      </c>
      <c r="G179" s="16" t="s">
        <v>77</v>
      </c>
      <c r="H179" s="29" t="s">
        <v>34</v>
      </c>
      <c r="I179" s="29"/>
      <c r="J179" s="29"/>
      <c r="K179" s="59"/>
      <c r="L179" s="60"/>
      <c r="M179" s="60"/>
      <c r="N179" s="60"/>
      <c r="O179" s="60"/>
      <c r="P179" s="61"/>
      <c r="Q179" s="16"/>
      <c r="R179" s="187"/>
      <c r="S179" s="19"/>
      <c r="T179" s="19"/>
      <c r="U179" s="19"/>
      <c r="V179" s="19"/>
      <c r="W179" s="187"/>
      <c r="X179" s="16"/>
    </row>
    <row r="180" spans="1:24">
      <c r="A180" s="16"/>
      <c r="B180" s="16"/>
      <c r="C180" s="16"/>
      <c r="D180" s="16"/>
      <c r="E180" s="17"/>
      <c r="F180" s="16"/>
      <c r="G180" s="24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72"/>
      <c r="S180" s="172"/>
      <c r="T180" s="172"/>
      <c r="U180" s="172"/>
      <c r="V180" s="172"/>
      <c r="W180" s="172"/>
      <c r="X180" s="16"/>
    </row>
    <row r="181" spans="1:24">
      <c r="A181" s="16"/>
      <c r="B181" s="16"/>
      <c r="C181" s="16"/>
      <c r="D181" s="16"/>
      <c r="E181" s="27" t="s">
        <v>97</v>
      </c>
      <c r="F181" s="27" t="s">
        <v>30</v>
      </c>
      <c r="G181" s="17" t="s">
        <v>31</v>
      </c>
      <c r="H181" s="17" t="s">
        <v>2</v>
      </c>
      <c r="I181" s="17" t="s">
        <v>107</v>
      </c>
      <c r="J181" s="26"/>
      <c r="K181" s="26"/>
      <c r="L181" s="26"/>
      <c r="M181" s="26"/>
      <c r="N181" s="26"/>
      <c r="O181" s="26"/>
      <c r="P181" s="16"/>
      <c r="Q181" s="16"/>
      <c r="R181" s="172"/>
      <c r="S181" s="172"/>
      <c r="T181" s="172"/>
      <c r="U181" s="172"/>
      <c r="V181" s="172"/>
      <c r="W181" s="172"/>
      <c r="X181" s="16"/>
    </row>
    <row r="182" spans="1:24">
      <c r="A182" s="16"/>
      <c r="B182" s="16"/>
      <c r="C182" s="16"/>
      <c r="E182" s="33" t="s">
        <v>98</v>
      </c>
      <c r="F182" t="s">
        <v>44</v>
      </c>
      <c r="G182" s="16" t="s">
        <v>77</v>
      </c>
      <c r="H182" s="29" t="s">
        <v>16</v>
      </c>
      <c r="I182" s="84">
        <v>-0.05</v>
      </c>
      <c r="J182" s="29"/>
      <c r="K182" s="41"/>
      <c r="L182" s="42"/>
      <c r="M182" s="42"/>
      <c r="N182" s="42"/>
      <c r="O182" s="42"/>
      <c r="P182" s="43"/>
      <c r="Q182" s="16"/>
      <c r="R182" s="257"/>
      <c r="S182" s="258" t="e">
        <f t="shared" ref="S182:V191" si="53">S167/S$177</f>
        <v>#DIV/0!</v>
      </c>
      <c r="T182" s="258" t="e">
        <f t="shared" si="53"/>
        <v>#DIV/0!</v>
      </c>
      <c r="U182" s="258" t="e">
        <f t="shared" si="53"/>
        <v>#DIV/0!</v>
      </c>
      <c r="V182" s="258" t="e">
        <f t="shared" si="53"/>
        <v>#DIV/0!</v>
      </c>
      <c r="W182" s="259"/>
      <c r="X182" s="16"/>
    </row>
    <row r="183" spans="1:24">
      <c r="A183" s="16"/>
      <c r="B183" s="16"/>
      <c r="C183" s="16"/>
      <c r="E183" s="28" t="str">
        <f>"-5 ≤ x &lt; 0%"</f>
        <v>-5 ≤ x &lt; 0%</v>
      </c>
      <c r="F183" t="s">
        <v>44</v>
      </c>
      <c r="G183" s="16" t="s">
        <v>77</v>
      </c>
      <c r="H183" s="29" t="s">
        <v>16</v>
      </c>
      <c r="I183" s="84">
        <v>-2.5000000000000001E-2</v>
      </c>
      <c r="J183" s="29"/>
      <c r="K183" s="45"/>
      <c r="L183" s="46"/>
      <c r="M183" s="46"/>
      <c r="N183" s="46"/>
      <c r="O183" s="46"/>
      <c r="P183" s="47"/>
      <c r="Q183" s="16"/>
      <c r="R183" s="260"/>
      <c r="S183" s="258" t="e">
        <f t="shared" si="53"/>
        <v>#DIV/0!</v>
      </c>
      <c r="T183" s="258" t="e">
        <f t="shared" si="53"/>
        <v>#DIV/0!</v>
      </c>
      <c r="U183" s="258" t="e">
        <f t="shared" si="53"/>
        <v>#DIV/0!</v>
      </c>
      <c r="V183" s="258" t="e">
        <f t="shared" si="53"/>
        <v>#DIV/0!</v>
      </c>
      <c r="W183" s="261"/>
      <c r="X183" s="16"/>
    </row>
    <row r="184" spans="1:24">
      <c r="A184" s="16"/>
      <c r="B184" s="16"/>
      <c r="C184" s="16"/>
      <c r="E184" s="28" t="s">
        <v>99</v>
      </c>
      <c r="F184" t="s">
        <v>44</v>
      </c>
      <c r="G184" s="16" t="s">
        <v>77</v>
      </c>
      <c r="H184" s="29" t="s">
        <v>16</v>
      </c>
      <c r="I184" s="84">
        <v>0</v>
      </c>
      <c r="J184" s="29"/>
      <c r="K184" s="45"/>
      <c r="L184" s="46"/>
      <c r="M184" s="46"/>
      <c r="N184" s="46"/>
      <c r="O184" s="46"/>
      <c r="P184" s="47"/>
      <c r="Q184" s="16"/>
      <c r="R184" s="260"/>
      <c r="S184" s="258" t="e">
        <f t="shared" si="53"/>
        <v>#DIV/0!</v>
      </c>
      <c r="T184" s="258" t="e">
        <f t="shared" si="53"/>
        <v>#DIV/0!</v>
      </c>
      <c r="U184" s="258" t="e">
        <f t="shared" si="53"/>
        <v>#DIV/0!</v>
      </c>
      <c r="V184" s="258" t="e">
        <f t="shared" si="53"/>
        <v>#DIV/0!</v>
      </c>
      <c r="W184" s="261"/>
      <c r="X184" s="16"/>
    </row>
    <row r="185" spans="1:24">
      <c r="A185" s="16"/>
      <c r="B185" s="16"/>
      <c r="C185" s="16"/>
      <c r="E185" s="28" t="s">
        <v>100</v>
      </c>
      <c r="F185" t="s">
        <v>44</v>
      </c>
      <c r="G185" s="16" t="s">
        <v>77</v>
      </c>
      <c r="H185" s="29" t="s">
        <v>16</v>
      </c>
      <c r="I185" s="84">
        <v>2.5000000000000001E-2</v>
      </c>
      <c r="J185" s="29"/>
      <c r="K185" s="45"/>
      <c r="L185" s="46"/>
      <c r="M185" s="46"/>
      <c r="N185" s="46"/>
      <c r="O185" s="46"/>
      <c r="P185" s="47"/>
      <c r="Q185" s="16"/>
      <c r="R185" s="260"/>
      <c r="S185" s="258" t="e">
        <f t="shared" si="53"/>
        <v>#DIV/0!</v>
      </c>
      <c r="T185" s="258" t="e">
        <f t="shared" si="53"/>
        <v>#DIV/0!</v>
      </c>
      <c r="U185" s="258" t="e">
        <f t="shared" si="53"/>
        <v>#DIV/0!</v>
      </c>
      <c r="V185" s="258" t="e">
        <f t="shared" si="53"/>
        <v>#DIV/0!</v>
      </c>
      <c r="W185" s="261"/>
      <c r="X185" s="16"/>
    </row>
    <row r="186" spans="1:24">
      <c r="A186" s="16"/>
      <c r="B186" s="16"/>
      <c r="C186" s="16"/>
      <c r="E186" s="28" t="s">
        <v>101</v>
      </c>
      <c r="F186" t="s">
        <v>44</v>
      </c>
      <c r="G186" s="16" t="s">
        <v>77</v>
      </c>
      <c r="H186" s="29" t="s">
        <v>16</v>
      </c>
      <c r="I186" s="84">
        <v>7.4999999999999997E-2</v>
      </c>
      <c r="J186" s="29"/>
      <c r="K186" s="45"/>
      <c r="L186" s="46"/>
      <c r="M186" s="46"/>
      <c r="N186" s="46"/>
      <c r="O186" s="46"/>
      <c r="P186" s="47"/>
      <c r="Q186" s="16"/>
      <c r="R186" s="260"/>
      <c r="S186" s="258" t="e">
        <f t="shared" si="53"/>
        <v>#DIV/0!</v>
      </c>
      <c r="T186" s="258" t="e">
        <f t="shared" si="53"/>
        <v>#DIV/0!</v>
      </c>
      <c r="U186" s="258" t="e">
        <f t="shared" si="53"/>
        <v>#DIV/0!</v>
      </c>
      <c r="V186" s="258" t="e">
        <f t="shared" si="53"/>
        <v>#DIV/0!</v>
      </c>
      <c r="W186" s="261"/>
      <c r="X186" s="16"/>
    </row>
    <row r="187" spans="1:24">
      <c r="A187" s="16"/>
      <c r="B187" s="16"/>
      <c r="C187" s="16"/>
      <c r="E187" s="28" t="s">
        <v>102</v>
      </c>
      <c r="F187" t="s">
        <v>44</v>
      </c>
      <c r="G187" s="16" t="s">
        <v>77</v>
      </c>
      <c r="H187" s="29" t="s">
        <v>16</v>
      </c>
      <c r="I187" s="84">
        <v>0.15</v>
      </c>
      <c r="J187" s="29"/>
      <c r="K187" s="45"/>
      <c r="L187" s="46"/>
      <c r="M187" s="46"/>
      <c r="N187" s="46"/>
      <c r="O187" s="46"/>
      <c r="P187" s="47"/>
      <c r="Q187" s="16"/>
      <c r="R187" s="260"/>
      <c r="S187" s="258" t="e">
        <f t="shared" si="53"/>
        <v>#DIV/0!</v>
      </c>
      <c r="T187" s="258" t="e">
        <f t="shared" si="53"/>
        <v>#DIV/0!</v>
      </c>
      <c r="U187" s="258" t="e">
        <f t="shared" si="53"/>
        <v>#DIV/0!</v>
      </c>
      <c r="V187" s="258" t="e">
        <f t="shared" si="53"/>
        <v>#DIV/0!</v>
      </c>
      <c r="W187" s="261"/>
      <c r="X187" s="16"/>
    </row>
    <row r="188" spans="1:24">
      <c r="A188" s="16"/>
      <c r="B188" s="16"/>
      <c r="C188" s="16"/>
      <c r="E188" s="28" t="s">
        <v>103</v>
      </c>
      <c r="F188" t="s">
        <v>44</v>
      </c>
      <c r="G188" s="16" t="s">
        <v>77</v>
      </c>
      <c r="H188" s="29" t="s">
        <v>16</v>
      </c>
      <c r="I188" s="84">
        <v>0.25</v>
      </c>
      <c r="J188" s="29"/>
      <c r="K188" s="45"/>
      <c r="L188" s="46"/>
      <c r="M188" s="46"/>
      <c r="N188" s="46"/>
      <c r="O188" s="46"/>
      <c r="P188" s="47"/>
      <c r="Q188" s="16"/>
      <c r="R188" s="260"/>
      <c r="S188" s="258" t="e">
        <f t="shared" si="53"/>
        <v>#DIV/0!</v>
      </c>
      <c r="T188" s="258" t="e">
        <f t="shared" si="53"/>
        <v>#DIV/0!</v>
      </c>
      <c r="U188" s="258" t="e">
        <f t="shared" si="53"/>
        <v>#DIV/0!</v>
      </c>
      <c r="V188" s="258" t="e">
        <f t="shared" si="53"/>
        <v>#DIV/0!</v>
      </c>
      <c r="W188" s="261"/>
      <c r="X188" s="16"/>
    </row>
    <row r="189" spans="1:24">
      <c r="A189" s="16"/>
      <c r="B189" s="16"/>
      <c r="C189" s="16"/>
      <c r="E189" s="28" t="s">
        <v>104</v>
      </c>
      <c r="F189" t="s">
        <v>44</v>
      </c>
      <c r="G189" s="16" t="s">
        <v>77</v>
      </c>
      <c r="H189" s="29" t="s">
        <v>16</v>
      </c>
      <c r="I189" s="84">
        <v>0.4</v>
      </c>
      <c r="J189" s="29"/>
      <c r="K189" s="45"/>
      <c r="L189" s="46"/>
      <c r="M189" s="46"/>
      <c r="N189" s="46"/>
      <c r="O189" s="46"/>
      <c r="P189" s="47"/>
      <c r="Q189" s="16"/>
      <c r="R189" s="260"/>
      <c r="S189" s="258" t="e">
        <f t="shared" si="53"/>
        <v>#DIV/0!</v>
      </c>
      <c r="T189" s="258" t="e">
        <f t="shared" si="53"/>
        <v>#DIV/0!</v>
      </c>
      <c r="U189" s="258" t="e">
        <f t="shared" si="53"/>
        <v>#DIV/0!</v>
      </c>
      <c r="V189" s="258" t="e">
        <f t="shared" si="53"/>
        <v>#DIV/0!</v>
      </c>
      <c r="W189" s="261"/>
      <c r="X189" s="16"/>
    </row>
    <row r="190" spans="1:24">
      <c r="A190" s="16"/>
      <c r="B190" s="16"/>
      <c r="C190" s="16"/>
      <c r="E190" s="28" t="s">
        <v>105</v>
      </c>
      <c r="F190" t="s">
        <v>44</v>
      </c>
      <c r="G190" s="16" t="s">
        <v>77</v>
      </c>
      <c r="H190" s="29" t="s">
        <v>16</v>
      </c>
      <c r="I190" s="84">
        <v>0.5</v>
      </c>
      <c r="J190" s="29"/>
      <c r="K190" s="45"/>
      <c r="L190" s="46"/>
      <c r="M190" s="46"/>
      <c r="N190" s="46"/>
      <c r="O190" s="46"/>
      <c r="P190" s="47"/>
      <c r="Q190" s="16"/>
      <c r="R190" s="260"/>
      <c r="S190" s="258" t="e">
        <f t="shared" si="53"/>
        <v>#DIV/0!</v>
      </c>
      <c r="T190" s="258" t="e">
        <f t="shared" si="53"/>
        <v>#DIV/0!</v>
      </c>
      <c r="U190" s="258" t="e">
        <f t="shared" si="53"/>
        <v>#DIV/0!</v>
      </c>
      <c r="V190" s="258" t="e">
        <f t="shared" si="53"/>
        <v>#DIV/0!</v>
      </c>
      <c r="W190" s="261"/>
      <c r="X190" s="16"/>
    </row>
    <row r="191" spans="1:24">
      <c r="A191" s="16"/>
      <c r="B191" s="16"/>
      <c r="C191" s="16"/>
      <c r="E191" s="28" t="s">
        <v>184</v>
      </c>
      <c r="F191" t="s">
        <v>44</v>
      </c>
      <c r="G191" s="16" t="s">
        <v>77</v>
      </c>
      <c r="H191" s="29" t="s">
        <v>16</v>
      </c>
      <c r="I191" s="84"/>
      <c r="J191" s="29"/>
      <c r="K191" s="45"/>
      <c r="L191" s="46"/>
      <c r="M191" s="46"/>
      <c r="N191" s="46"/>
      <c r="O191" s="46"/>
      <c r="P191" s="47"/>
      <c r="Q191" s="16"/>
      <c r="R191" s="260"/>
      <c r="S191" s="258" t="e">
        <f t="shared" si="53"/>
        <v>#DIV/0!</v>
      </c>
      <c r="T191" s="258" t="e">
        <f t="shared" si="53"/>
        <v>#DIV/0!</v>
      </c>
      <c r="U191" s="258" t="e">
        <f t="shared" si="53"/>
        <v>#DIV/0!</v>
      </c>
      <c r="V191" s="258" t="e">
        <f t="shared" si="53"/>
        <v>#DIV/0!</v>
      </c>
      <c r="W191" s="261"/>
      <c r="X191" s="16"/>
    </row>
    <row r="192" spans="1:24">
      <c r="A192" s="16"/>
      <c r="B192" s="16"/>
      <c r="C192" s="16"/>
      <c r="E192" s="17" t="s">
        <v>106</v>
      </c>
      <c r="F192" t="s">
        <v>44</v>
      </c>
      <c r="G192" s="16" t="s">
        <v>77</v>
      </c>
      <c r="H192" s="29" t="s">
        <v>16</v>
      </c>
      <c r="I192" s="16"/>
      <c r="J192" s="29"/>
      <c r="K192" s="49"/>
      <c r="L192" s="50"/>
      <c r="M192" s="50"/>
      <c r="N192" s="50"/>
      <c r="O192" s="50"/>
      <c r="P192" s="51"/>
      <c r="Q192" s="16"/>
      <c r="R192" s="262"/>
      <c r="S192" s="263" t="e">
        <f>SUM(S182:S191)</f>
        <v>#DIV/0!</v>
      </c>
      <c r="T192" s="263" t="e">
        <f>SUM(T182:T191)</f>
        <v>#DIV/0!</v>
      </c>
      <c r="U192" s="263" t="e">
        <f>SUM(U182:U191)</f>
        <v>#DIV/0!</v>
      </c>
      <c r="V192" s="263" t="e">
        <f>SUM(V182:V191)</f>
        <v>#DIV/0!</v>
      </c>
      <c r="W192" s="264"/>
      <c r="X192" s="16"/>
    </row>
    <row r="193" spans="1:44">
      <c r="A193" s="12"/>
      <c r="B193" s="17"/>
      <c r="C193" s="16"/>
      <c r="E193" s="16"/>
      <c r="F193" s="16"/>
      <c r="G193" s="16"/>
      <c r="H193" s="16"/>
      <c r="I193" s="16"/>
      <c r="J193" s="16"/>
      <c r="K193" s="17"/>
      <c r="L193" s="17"/>
      <c r="M193" s="17"/>
      <c r="N193" s="17"/>
      <c r="O193" s="17"/>
      <c r="P193" s="17"/>
      <c r="Q193" s="17"/>
      <c r="R193" s="175"/>
      <c r="S193" s="175"/>
      <c r="T193" s="175"/>
      <c r="U193" s="175"/>
      <c r="V193" s="175"/>
      <c r="W193" s="175"/>
      <c r="X193" s="16"/>
    </row>
    <row r="194" spans="1:44">
      <c r="A194" s="16"/>
      <c r="B194" s="16"/>
      <c r="C194" s="17" t="s">
        <v>109</v>
      </c>
      <c r="E194" s="16"/>
      <c r="F194" s="16"/>
      <c r="G194" s="24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72"/>
      <c r="S194" s="172"/>
      <c r="T194" s="172"/>
      <c r="U194" s="172"/>
      <c r="V194" s="172"/>
      <c r="W194" s="172"/>
      <c r="X194" s="12"/>
      <c r="AR194" s="16"/>
    </row>
    <row r="195" spans="1:44">
      <c r="A195" s="16"/>
      <c r="B195" s="16"/>
      <c r="C195" s="16"/>
      <c r="E195" s="27" t="s">
        <v>97</v>
      </c>
      <c r="F195" s="27" t="s">
        <v>30</v>
      </c>
      <c r="G195" s="17" t="s">
        <v>31</v>
      </c>
      <c r="H195" s="17" t="s">
        <v>2</v>
      </c>
      <c r="I195" s="16"/>
      <c r="J195" s="26"/>
      <c r="K195" s="26"/>
      <c r="L195" s="26"/>
      <c r="M195" s="26"/>
      <c r="N195" s="26"/>
      <c r="O195" s="26"/>
      <c r="P195" s="16"/>
      <c r="Q195" s="16"/>
      <c r="R195" s="172"/>
      <c r="S195" s="172"/>
      <c r="T195" s="172"/>
      <c r="U195" s="172"/>
      <c r="V195" s="172"/>
      <c r="W195" s="172"/>
      <c r="X195" s="16"/>
    </row>
    <row r="196" spans="1:44">
      <c r="A196" s="16"/>
      <c r="B196" s="16"/>
      <c r="C196" s="16"/>
      <c r="E196" s="33" t="s">
        <v>98</v>
      </c>
      <c r="F196" t="s">
        <v>33</v>
      </c>
      <c r="G196" s="16" t="s">
        <v>77</v>
      </c>
      <c r="H196" s="29" t="s">
        <v>34</v>
      </c>
      <c r="I196" s="16"/>
      <c r="J196" s="29"/>
      <c r="K196" s="41"/>
      <c r="L196" s="42"/>
      <c r="M196" s="42"/>
      <c r="N196" s="42"/>
      <c r="O196" s="42"/>
      <c r="P196" s="43"/>
      <c r="Q196" s="16"/>
      <c r="R196" s="251"/>
      <c r="S196" s="241"/>
      <c r="T196" s="241"/>
      <c r="U196" s="241"/>
      <c r="V196" s="241"/>
      <c r="W196" s="252"/>
      <c r="X196" s="16"/>
    </row>
    <row r="197" spans="1:44">
      <c r="A197" s="16"/>
      <c r="B197" s="16"/>
      <c r="C197" s="16"/>
      <c r="E197" s="28" t="str">
        <f>"-5 ≤ x &lt; 0%"</f>
        <v>-5 ≤ x &lt; 0%</v>
      </c>
      <c r="F197" t="s">
        <v>33</v>
      </c>
      <c r="G197" s="16" t="s">
        <v>77</v>
      </c>
      <c r="H197" s="29" t="s">
        <v>34</v>
      </c>
      <c r="I197" s="16"/>
      <c r="J197" s="29"/>
      <c r="K197" s="45"/>
      <c r="L197" s="46"/>
      <c r="M197" s="46"/>
      <c r="N197" s="46"/>
      <c r="O197" s="46"/>
      <c r="P197" s="47"/>
      <c r="Q197" s="16"/>
      <c r="R197" s="253"/>
      <c r="S197" s="241"/>
      <c r="T197" s="241"/>
      <c r="U197" s="241"/>
      <c r="V197" s="241"/>
      <c r="W197" s="254"/>
      <c r="X197" s="16"/>
    </row>
    <row r="198" spans="1:44">
      <c r="A198" s="16"/>
      <c r="B198" s="16"/>
      <c r="C198" s="16"/>
      <c r="E198" s="28" t="s">
        <v>99</v>
      </c>
      <c r="F198" t="s">
        <v>33</v>
      </c>
      <c r="G198" s="16" t="s">
        <v>77</v>
      </c>
      <c r="H198" s="29" t="s">
        <v>34</v>
      </c>
      <c r="I198" s="16"/>
      <c r="J198" s="29"/>
      <c r="K198" s="45"/>
      <c r="L198" s="46"/>
      <c r="M198" s="46"/>
      <c r="N198" s="46"/>
      <c r="O198" s="46"/>
      <c r="P198" s="47"/>
      <c r="Q198" s="16"/>
      <c r="R198" s="253"/>
      <c r="S198" s="241"/>
      <c r="T198" s="241"/>
      <c r="U198" s="241"/>
      <c r="V198" s="241"/>
      <c r="W198" s="254"/>
      <c r="X198" s="16"/>
    </row>
    <row r="199" spans="1:44">
      <c r="A199" s="16"/>
      <c r="B199" s="16"/>
      <c r="C199" s="16"/>
      <c r="E199" s="28" t="s">
        <v>100</v>
      </c>
      <c r="F199" t="s">
        <v>33</v>
      </c>
      <c r="G199" s="16" t="s">
        <v>77</v>
      </c>
      <c r="H199" s="29" t="s">
        <v>34</v>
      </c>
      <c r="I199" s="16"/>
      <c r="J199" s="29"/>
      <c r="K199" s="45"/>
      <c r="L199" s="46"/>
      <c r="M199" s="46"/>
      <c r="N199" s="46"/>
      <c r="O199" s="46"/>
      <c r="P199" s="47"/>
      <c r="Q199" s="16"/>
      <c r="R199" s="253"/>
      <c r="S199" s="241"/>
      <c r="T199" s="241"/>
      <c r="U199" s="241"/>
      <c r="V199" s="241"/>
      <c r="W199" s="254"/>
      <c r="X199" s="16"/>
    </row>
    <row r="200" spans="1:44">
      <c r="A200" s="16"/>
      <c r="B200" s="16"/>
      <c r="C200" s="16"/>
      <c r="E200" s="28" t="s">
        <v>101</v>
      </c>
      <c r="F200" t="s">
        <v>33</v>
      </c>
      <c r="G200" s="16" t="s">
        <v>77</v>
      </c>
      <c r="H200" s="29" t="s">
        <v>34</v>
      </c>
      <c r="I200" s="16"/>
      <c r="J200" s="29"/>
      <c r="K200" s="45"/>
      <c r="L200" s="46"/>
      <c r="M200" s="46"/>
      <c r="N200" s="46"/>
      <c r="O200" s="46"/>
      <c r="P200" s="47"/>
      <c r="Q200" s="16"/>
      <c r="R200" s="253"/>
      <c r="S200" s="241"/>
      <c r="T200" s="241"/>
      <c r="U200" s="241"/>
      <c r="V200" s="241"/>
      <c r="W200" s="254"/>
      <c r="X200" s="16"/>
    </row>
    <row r="201" spans="1:44">
      <c r="A201" s="16"/>
      <c r="B201" s="16"/>
      <c r="C201" s="16"/>
      <c r="E201" s="28" t="s">
        <v>102</v>
      </c>
      <c r="F201" t="s">
        <v>33</v>
      </c>
      <c r="G201" s="16" t="s">
        <v>77</v>
      </c>
      <c r="H201" s="29" t="s">
        <v>34</v>
      </c>
      <c r="I201" s="16"/>
      <c r="J201" s="29"/>
      <c r="K201" s="45"/>
      <c r="L201" s="46"/>
      <c r="M201" s="46"/>
      <c r="N201" s="46"/>
      <c r="O201" s="46"/>
      <c r="P201" s="47"/>
      <c r="Q201" s="16"/>
      <c r="R201" s="253"/>
      <c r="S201" s="241"/>
      <c r="T201" s="241"/>
      <c r="U201" s="241"/>
      <c r="V201" s="241"/>
      <c r="W201" s="254"/>
      <c r="X201" s="16"/>
    </row>
    <row r="202" spans="1:44">
      <c r="A202" s="16"/>
      <c r="B202" s="16"/>
      <c r="C202" s="16"/>
      <c r="E202" s="28" t="s">
        <v>103</v>
      </c>
      <c r="F202" t="s">
        <v>33</v>
      </c>
      <c r="G202" s="16" t="s">
        <v>77</v>
      </c>
      <c r="H202" s="29" t="s">
        <v>34</v>
      </c>
      <c r="I202" s="16"/>
      <c r="J202" s="29"/>
      <c r="K202" s="45"/>
      <c r="L202" s="46"/>
      <c r="M202" s="46"/>
      <c r="N202" s="46"/>
      <c r="O202" s="46"/>
      <c r="P202" s="47"/>
      <c r="Q202" s="16"/>
      <c r="R202" s="253"/>
      <c r="S202" s="241"/>
      <c r="T202" s="241"/>
      <c r="U202" s="241"/>
      <c r="V202" s="241"/>
      <c r="W202" s="254"/>
      <c r="X202" s="16"/>
    </row>
    <row r="203" spans="1:44">
      <c r="A203" s="16"/>
      <c r="B203" s="16"/>
      <c r="C203" s="16"/>
      <c r="E203" s="28" t="s">
        <v>104</v>
      </c>
      <c r="F203" t="s">
        <v>33</v>
      </c>
      <c r="G203" s="16" t="s">
        <v>77</v>
      </c>
      <c r="H203" s="29" t="s">
        <v>34</v>
      </c>
      <c r="I203" s="16"/>
      <c r="J203" s="29"/>
      <c r="K203" s="45"/>
      <c r="L203" s="46"/>
      <c r="M203" s="46"/>
      <c r="N203" s="46"/>
      <c r="O203" s="46"/>
      <c r="P203" s="47"/>
      <c r="Q203" s="16"/>
      <c r="R203" s="253"/>
      <c r="S203" s="241"/>
      <c r="T203" s="241"/>
      <c r="U203" s="241"/>
      <c r="V203" s="241"/>
      <c r="W203" s="254"/>
      <c r="X203" s="16"/>
    </row>
    <row r="204" spans="1:44">
      <c r="A204" s="16"/>
      <c r="B204" s="16"/>
      <c r="C204" s="16"/>
      <c r="E204" s="28" t="s">
        <v>105</v>
      </c>
      <c r="F204" t="s">
        <v>33</v>
      </c>
      <c r="G204" s="16" t="s">
        <v>77</v>
      </c>
      <c r="H204" s="29" t="s">
        <v>34</v>
      </c>
      <c r="I204" s="16"/>
      <c r="J204" s="29"/>
      <c r="K204" s="45"/>
      <c r="L204" s="46"/>
      <c r="M204" s="46"/>
      <c r="N204" s="46"/>
      <c r="O204" s="46"/>
      <c r="P204" s="47"/>
      <c r="Q204" s="16"/>
      <c r="R204" s="253"/>
      <c r="S204" s="241"/>
      <c r="T204" s="241"/>
      <c r="U204" s="241"/>
      <c r="V204" s="241"/>
      <c r="W204" s="254"/>
      <c r="X204" s="16"/>
    </row>
    <row r="205" spans="1:44">
      <c r="A205" s="16"/>
      <c r="B205" s="16"/>
      <c r="C205" s="16"/>
      <c r="E205" s="28" t="s">
        <v>184</v>
      </c>
      <c r="F205" t="s">
        <v>33</v>
      </c>
      <c r="G205" s="16" t="s">
        <v>77</v>
      </c>
      <c r="H205" s="29" t="s">
        <v>34</v>
      </c>
      <c r="I205" s="16"/>
      <c r="J205" s="29"/>
      <c r="K205" s="45"/>
      <c r="L205" s="46"/>
      <c r="M205" s="46"/>
      <c r="N205" s="46"/>
      <c r="O205" s="46"/>
      <c r="P205" s="47"/>
      <c r="Q205" s="16"/>
      <c r="R205" s="253"/>
      <c r="S205" s="241"/>
      <c r="T205" s="241"/>
      <c r="U205" s="241"/>
      <c r="V205" s="241"/>
      <c r="W205" s="254"/>
      <c r="X205" s="16"/>
    </row>
    <row r="206" spans="1:44">
      <c r="A206" s="16"/>
      <c r="B206" s="16"/>
      <c r="C206" s="16"/>
      <c r="E206" s="17" t="s">
        <v>106</v>
      </c>
      <c r="F206" t="s">
        <v>33</v>
      </c>
      <c r="G206" s="16" t="s">
        <v>77</v>
      </c>
      <c r="H206" s="29" t="s">
        <v>34</v>
      </c>
      <c r="I206" s="16"/>
      <c r="J206" s="29"/>
      <c r="K206" s="49"/>
      <c r="L206" s="50"/>
      <c r="M206" s="50"/>
      <c r="N206" s="50"/>
      <c r="O206" s="50"/>
      <c r="P206" s="51"/>
      <c r="Q206" s="16"/>
      <c r="R206" s="255"/>
      <c r="S206" s="242">
        <f>SUM(S196:S205)</f>
        <v>0</v>
      </c>
      <c r="T206" s="242">
        <f>SUM(T196:T205)</f>
        <v>0</v>
      </c>
      <c r="U206" s="242">
        <f>SUM(U196:U205)</f>
        <v>0</v>
      </c>
      <c r="V206" s="242">
        <f>SUM(V196:V205)</f>
        <v>0</v>
      </c>
      <c r="W206" s="256"/>
      <c r="X206" s="16"/>
    </row>
    <row r="207" spans="1:44">
      <c r="A207" s="16"/>
      <c r="B207" s="16"/>
      <c r="C207" s="16"/>
      <c r="E207" s="17"/>
      <c r="F207" s="16"/>
      <c r="G207" s="100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01"/>
      <c r="S207" s="172"/>
      <c r="T207" s="172"/>
      <c r="U207" s="172"/>
      <c r="V207" s="172"/>
      <c r="W207" s="101"/>
      <c r="X207" s="16"/>
    </row>
    <row r="208" spans="1:44">
      <c r="A208" s="16"/>
      <c r="B208" s="16"/>
      <c r="C208" s="16"/>
      <c r="D208" s="16"/>
      <c r="E208" s="16" t="s">
        <v>171</v>
      </c>
      <c r="F208" t="s">
        <v>33</v>
      </c>
      <c r="G208" s="16" t="s">
        <v>77</v>
      </c>
      <c r="H208" s="29" t="s">
        <v>34</v>
      </c>
      <c r="I208" s="29"/>
      <c r="J208" s="29"/>
      <c r="K208" s="59"/>
      <c r="L208" s="60"/>
      <c r="M208" s="60"/>
      <c r="N208" s="60"/>
      <c r="O208" s="60"/>
      <c r="P208" s="61"/>
      <c r="Q208" s="16"/>
      <c r="R208" s="187"/>
      <c r="S208" s="19"/>
      <c r="T208" s="19"/>
      <c r="U208" s="19"/>
      <c r="V208" s="19"/>
      <c r="W208" s="187"/>
      <c r="X208" s="16"/>
    </row>
    <row r="209" spans="1:44">
      <c r="A209" s="16"/>
      <c r="B209" s="16"/>
      <c r="C209" s="16"/>
      <c r="D209" s="16"/>
      <c r="E209" s="17"/>
      <c r="F209" s="16"/>
      <c r="G209" s="24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72"/>
      <c r="S209" s="172"/>
      <c r="T209" s="172"/>
      <c r="U209" s="172"/>
      <c r="V209" s="172"/>
      <c r="W209" s="172"/>
      <c r="X209" s="16"/>
    </row>
    <row r="210" spans="1:44">
      <c r="A210" s="16"/>
      <c r="B210" s="16"/>
      <c r="C210" s="16"/>
      <c r="E210" s="27" t="s">
        <v>97</v>
      </c>
      <c r="F210" s="27" t="s">
        <v>30</v>
      </c>
      <c r="G210" s="17" t="s">
        <v>31</v>
      </c>
      <c r="H210" s="17" t="s">
        <v>2</v>
      </c>
      <c r="I210" s="17" t="s">
        <v>107</v>
      </c>
      <c r="J210" s="26"/>
      <c r="K210" s="26"/>
      <c r="L210" s="26"/>
      <c r="M210" s="26"/>
      <c r="N210" s="26"/>
      <c r="O210" s="26"/>
      <c r="P210" s="16"/>
      <c r="Q210" s="16"/>
      <c r="R210" s="172"/>
      <c r="S210" s="172"/>
      <c r="T210" s="172"/>
      <c r="U210" s="172"/>
      <c r="V210" s="172"/>
      <c r="W210" s="172"/>
      <c r="X210" s="16"/>
    </row>
    <row r="211" spans="1:44">
      <c r="A211" s="16"/>
      <c r="B211" s="16"/>
      <c r="C211" s="16"/>
      <c r="E211" s="33" t="s">
        <v>98</v>
      </c>
      <c r="F211" t="s">
        <v>33</v>
      </c>
      <c r="G211" s="16" t="s">
        <v>77</v>
      </c>
      <c r="H211" s="29" t="s">
        <v>16</v>
      </c>
      <c r="I211" s="84">
        <v>-0.05</v>
      </c>
      <c r="J211" s="29"/>
      <c r="K211" s="41"/>
      <c r="L211" s="42"/>
      <c r="M211" s="42"/>
      <c r="N211" s="42"/>
      <c r="O211" s="42"/>
      <c r="P211" s="43"/>
      <c r="Q211" s="16"/>
      <c r="R211" s="257"/>
      <c r="S211" s="258" t="e">
        <f t="shared" ref="S211:V220" si="54">S196/S$206</f>
        <v>#DIV/0!</v>
      </c>
      <c r="T211" s="258" t="e">
        <f t="shared" si="54"/>
        <v>#DIV/0!</v>
      </c>
      <c r="U211" s="258" t="e">
        <f t="shared" si="54"/>
        <v>#DIV/0!</v>
      </c>
      <c r="V211" s="258" t="e">
        <f t="shared" si="54"/>
        <v>#DIV/0!</v>
      </c>
      <c r="W211" s="259"/>
      <c r="X211" s="16"/>
    </row>
    <row r="212" spans="1:44">
      <c r="A212" s="16"/>
      <c r="B212" s="16"/>
      <c r="C212" s="16"/>
      <c r="E212" s="28" t="str">
        <f>"-5 ≤ x &lt; 0%"</f>
        <v>-5 ≤ x &lt; 0%</v>
      </c>
      <c r="F212" t="s">
        <v>33</v>
      </c>
      <c r="G212" s="16" t="s">
        <v>77</v>
      </c>
      <c r="H212" s="29" t="s">
        <v>16</v>
      </c>
      <c r="I212" s="84">
        <v>-2.5000000000000001E-2</v>
      </c>
      <c r="J212" s="29"/>
      <c r="K212" s="45"/>
      <c r="L212" s="46"/>
      <c r="M212" s="46"/>
      <c r="N212" s="46"/>
      <c r="O212" s="46"/>
      <c r="P212" s="47"/>
      <c r="Q212" s="16"/>
      <c r="R212" s="260"/>
      <c r="S212" s="258" t="e">
        <f t="shared" si="54"/>
        <v>#DIV/0!</v>
      </c>
      <c r="T212" s="258" t="e">
        <f t="shared" si="54"/>
        <v>#DIV/0!</v>
      </c>
      <c r="U212" s="258" t="e">
        <f t="shared" si="54"/>
        <v>#DIV/0!</v>
      </c>
      <c r="V212" s="258" t="e">
        <f t="shared" si="54"/>
        <v>#DIV/0!</v>
      </c>
      <c r="W212" s="261"/>
      <c r="X212" s="16"/>
    </row>
    <row r="213" spans="1:44">
      <c r="A213" s="16"/>
      <c r="B213" s="16"/>
      <c r="C213" s="16"/>
      <c r="E213" s="28" t="s">
        <v>99</v>
      </c>
      <c r="F213" t="s">
        <v>33</v>
      </c>
      <c r="G213" s="16" t="s">
        <v>77</v>
      </c>
      <c r="H213" s="29" t="s">
        <v>16</v>
      </c>
      <c r="I213" s="84">
        <v>0</v>
      </c>
      <c r="J213" s="29"/>
      <c r="K213" s="45"/>
      <c r="L213" s="46"/>
      <c r="M213" s="46"/>
      <c r="N213" s="46"/>
      <c r="O213" s="46"/>
      <c r="P213" s="47"/>
      <c r="Q213" s="16"/>
      <c r="R213" s="260"/>
      <c r="S213" s="258" t="e">
        <f t="shared" si="54"/>
        <v>#DIV/0!</v>
      </c>
      <c r="T213" s="258" t="e">
        <f t="shared" si="54"/>
        <v>#DIV/0!</v>
      </c>
      <c r="U213" s="258" t="e">
        <f t="shared" si="54"/>
        <v>#DIV/0!</v>
      </c>
      <c r="V213" s="258" t="e">
        <f t="shared" si="54"/>
        <v>#DIV/0!</v>
      </c>
      <c r="W213" s="261"/>
      <c r="X213" s="16"/>
    </row>
    <row r="214" spans="1:44">
      <c r="A214" s="16"/>
      <c r="B214" s="16"/>
      <c r="C214" s="16"/>
      <c r="E214" s="28" t="s">
        <v>100</v>
      </c>
      <c r="F214" t="s">
        <v>33</v>
      </c>
      <c r="G214" s="16" t="s">
        <v>77</v>
      </c>
      <c r="H214" s="29" t="s">
        <v>16</v>
      </c>
      <c r="I214" s="84">
        <v>2.5000000000000001E-2</v>
      </c>
      <c r="J214" s="29"/>
      <c r="K214" s="45"/>
      <c r="L214" s="46"/>
      <c r="M214" s="46"/>
      <c r="N214" s="46"/>
      <c r="O214" s="46"/>
      <c r="P214" s="47"/>
      <c r="Q214" s="16"/>
      <c r="R214" s="260"/>
      <c r="S214" s="258" t="e">
        <f t="shared" si="54"/>
        <v>#DIV/0!</v>
      </c>
      <c r="T214" s="258" t="e">
        <f t="shared" si="54"/>
        <v>#DIV/0!</v>
      </c>
      <c r="U214" s="258" t="e">
        <f t="shared" si="54"/>
        <v>#DIV/0!</v>
      </c>
      <c r="V214" s="258" t="e">
        <f t="shared" si="54"/>
        <v>#DIV/0!</v>
      </c>
      <c r="W214" s="261"/>
      <c r="X214" s="16"/>
    </row>
    <row r="215" spans="1:44">
      <c r="A215" s="16"/>
      <c r="B215" s="16"/>
      <c r="C215" s="16"/>
      <c r="E215" s="28" t="s">
        <v>101</v>
      </c>
      <c r="F215" t="s">
        <v>33</v>
      </c>
      <c r="G215" s="16" t="s">
        <v>77</v>
      </c>
      <c r="H215" s="29" t="s">
        <v>16</v>
      </c>
      <c r="I215" s="84">
        <v>7.4999999999999997E-2</v>
      </c>
      <c r="J215" s="29"/>
      <c r="K215" s="45"/>
      <c r="L215" s="46"/>
      <c r="M215" s="46"/>
      <c r="N215" s="46"/>
      <c r="O215" s="46"/>
      <c r="P215" s="47"/>
      <c r="Q215" s="16"/>
      <c r="R215" s="260"/>
      <c r="S215" s="258" t="e">
        <f t="shared" si="54"/>
        <v>#DIV/0!</v>
      </c>
      <c r="T215" s="258" t="e">
        <f t="shared" si="54"/>
        <v>#DIV/0!</v>
      </c>
      <c r="U215" s="258" t="e">
        <f t="shared" si="54"/>
        <v>#DIV/0!</v>
      </c>
      <c r="V215" s="258" t="e">
        <f t="shared" si="54"/>
        <v>#DIV/0!</v>
      </c>
      <c r="W215" s="261"/>
      <c r="X215" s="16"/>
    </row>
    <row r="216" spans="1:44">
      <c r="A216" s="16"/>
      <c r="B216" s="16"/>
      <c r="C216" s="16"/>
      <c r="E216" s="28" t="s">
        <v>102</v>
      </c>
      <c r="F216" t="s">
        <v>33</v>
      </c>
      <c r="G216" s="16" t="s">
        <v>77</v>
      </c>
      <c r="H216" s="29" t="s">
        <v>16</v>
      </c>
      <c r="I216" s="84">
        <v>0.15</v>
      </c>
      <c r="J216" s="29"/>
      <c r="K216" s="45"/>
      <c r="L216" s="46"/>
      <c r="M216" s="46"/>
      <c r="N216" s="46"/>
      <c r="O216" s="46"/>
      <c r="P216" s="47"/>
      <c r="Q216" s="16"/>
      <c r="R216" s="260"/>
      <c r="S216" s="258" t="e">
        <f t="shared" si="54"/>
        <v>#DIV/0!</v>
      </c>
      <c r="T216" s="258" t="e">
        <f t="shared" si="54"/>
        <v>#DIV/0!</v>
      </c>
      <c r="U216" s="258" t="e">
        <f t="shared" si="54"/>
        <v>#DIV/0!</v>
      </c>
      <c r="V216" s="258" t="e">
        <f t="shared" si="54"/>
        <v>#DIV/0!</v>
      </c>
      <c r="W216" s="261"/>
      <c r="X216" s="16"/>
    </row>
    <row r="217" spans="1:44">
      <c r="A217" s="16"/>
      <c r="B217" s="16"/>
      <c r="C217" s="16"/>
      <c r="E217" s="28" t="s">
        <v>103</v>
      </c>
      <c r="F217" t="s">
        <v>33</v>
      </c>
      <c r="G217" s="16" t="s">
        <v>77</v>
      </c>
      <c r="H217" s="29" t="s">
        <v>16</v>
      </c>
      <c r="I217" s="84">
        <v>0.25</v>
      </c>
      <c r="J217" s="29"/>
      <c r="K217" s="45"/>
      <c r="L217" s="46"/>
      <c r="M217" s="46"/>
      <c r="N217" s="46"/>
      <c r="O217" s="46"/>
      <c r="P217" s="47"/>
      <c r="Q217" s="16"/>
      <c r="R217" s="260"/>
      <c r="S217" s="258" t="e">
        <f t="shared" si="54"/>
        <v>#DIV/0!</v>
      </c>
      <c r="T217" s="258" t="e">
        <f t="shared" si="54"/>
        <v>#DIV/0!</v>
      </c>
      <c r="U217" s="258" t="e">
        <f t="shared" si="54"/>
        <v>#DIV/0!</v>
      </c>
      <c r="V217" s="258" t="e">
        <f t="shared" si="54"/>
        <v>#DIV/0!</v>
      </c>
      <c r="W217" s="261"/>
      <c r="X217" s="16"/>
    </row>
    <row r="218" spans="1:44">
      <c r="A218" s="16"/>
      <c r="B218" s="16"/>
      <c r="C218" s="16"/>
      <c r="E218" s="28" t="s">
        <v>104</v>
      </c>
      <c r="F218" t="s">
        <v>33</v>
      </c>
      <c r="G218" s="16" t="s">
        <v>77</v>
      </c>
      <c r="H218" s="29" t="s">
        <v>16</v>
      </c>
      <c r="I218" s="84">
        <v>0.4</v>
      </c>
      <c r="J218" s="29"/>
      <c r="K218" s="45"/>
      <c r="L218" s="46"/>
      <c r="M218" s="46"/>
      <c r="N218" s="46"/>
      <c r="O218" s="46"/>
      <c r="P218" s="47"/>
      <c r="Q218" s="16"/>
      <c r="R218" s="260"/>
      <c r="S218" s="258" t="e">
        <f t="shared" si="54"/>
        <v>#DIV/0!</v>
      </c>
      <c r="T218" s="258" t="e">
        <f t="shared" si="54"/>
        <v>#DIV/0!</v>
      </c>
      <c r="U218" s="258" t="e">
        <f t="shared" si="54"/>
        <v>#DIV/0!</v>
      </c>
      <c r="V218" s="258" t="e">
        <f t="shared" si="54"/>
        <v>#DIV/0!</v>
      </c>
      <c r="W218" s="261"/>
      <c r="X218" s="16"/>
    </row>
    <row r="219" spans="1:44">
      <c r="A219" s="16"/>
      <c r="B219" s="16"/>
      <c r="C219" s="16"/>
      <c r="E219" s="28" t="s">
        <v>105</v>
      </c>
      <c r="F219" t="s">
        <v>33</v>
      </c>
      <c r="G219" s="16" t="s">
        <v>77</v>
      </c>
      <c r="H219" s="29" t="s">
        <v>16</v>
      </c>
      <c r="I219" s="84">
        <v>0.5</v>
      </c>
      <c r="J219" s="29"/>
      <c r="K219" s="45"/>
      <c r="L219" s="46"/>
      <c r="M219" s="46"/>
      <c r="N219" s="46"/>
      <c r="O219" s="46"/>
      <c r="P219" s="47"/>
      <c r="Q219" s="16"/>
      <c r="R219" s="260"/>
      <c r="S219" s="258" t="e">
        <f t="shared" si="54"/>
        <v>#DIV/0!</v>
      </c>
      <c r="T219" s="258" t="e">
        <f t="shared" si="54"/>
        <v>#DIV/0!</v>
      </c>
      <c r="U219" s="258" t="e">
        <f t="shared" si="54"/>
        <v>#DIV/0!</v>
      </c>
      <c r="V219" s="258" t="e">
        <f t="shared" si="54"/>
        <v>#DIV/0!</v>
      </c>
      <c r="W219" s="261"/>
      <c r="X219" s="16"/>
    </row>
    <row r="220" spans="1:44">
      <c r="A220" s="16"/>
      <c r="B220" s="16"/>
      <c r="C220" s="16"/>
      <c r="E220" s="28" t="s">
        <v>184</v>
      </c>
      <c r="F220" t="s">
        <v>33</v>
      </c>
      <c r="G220" s="16" t="s">
        <v>77</v>
      </c>
      <c r="H220" s="29" t="s">
        <v>16</v>
      </c>
      <c r="I220" s="84"/>
      <c r="J220" s="29"/>
      <c r="K220" s="45"/>
      <c r="L220" s="46"/>
      <c r="M220" s="46"/>
      <c r="N220" s="46"/>
      <c r="O220" s="46"/>
      <c r="P220" s="47"/>
      <c r="Q220" s="16"/>
      <c r="R220" s="260"/>
      <c r="S220" s="258" t="e">
        <f t="shared" si="54"/>
        <v>#DIV/0!</v>
      </c>
      <c r="T220" s="258" t="e">
        <f t="shared" si="54"/>
        <v>#DIV/0!</v>
      </c>
      <c r="U220" s="258" t="e">
        <f t="shared" si="54"/>
        <v>#DIV/0!</v>
      </c>
      <c r="V220" s="258" t="e">
        <f t="shared" si="54"/>
        <v>#DIV/0!</v>
      </c>
      <c r="W220" s="261"/>
      <c r="X220" s="16"/>
    </row>
    <row r="221" spans="1:44">
      <c r="A221" s="16"/>
      <c r="B221" s="16"/>
      <c r="C221" s="16"/>
      <c r="E221" s="17" t="s">
        <v>106</v>
      </c>
      <c r="F221" t="s">
        <v>33</v>
      </c>
      <c r="G221" s="16" t="s">
        <v>77</v>
      </c>
      <c r="H221" s="29" t="s">
        <v>16</v>
      </c>
      <c r="I221" s="16"/>
      <c r="J221" s="29"/>
      <c r="K221" s="49"/>
      <c r="L221" s="50"/>
      <c r="M221" s="50"/>
      <c r="N221" s="50"/>
      <c r="O221" s="50"/>
      <c r="P221" s="51"/>
      <c r="Q221" s="16"/>
      <c r="R221" s="262"/>
      <c r="S221" s="263" t="e">
        <f>SUM(S211:S220)</f>
        <v>#DIV/0!</v>
      </c>
      <c r="T221" s="263" t="e">
        <f>SUM(T211:T220)</f>
        <v>#DIV/0!</v>
      </c>
      <c r="U221" s="263" t="e">
        <f>SUM(U211:U220)</f>
        <v>#DIV/0!</v>
      </c>
      <c r="V221" s="263" t="e">
        <f>SUM(V211:V220)</f>
        <v>#DIV/0!</v>
      </c>
      <c r="W221" s="264"/>
      <c r="X221" s="16"/>
    </row>
    <row r="222" spans="1:44">
      <c r="A222" s="12"/>
      <c r="B222" s="17"/>
      <c r="C222" s="16"/>
      <c r="E222" s="16"/>
      <c r="F222" s="16"/>
      <c r="G222" s="16"/>
      <c r="H222" s="16"/>
      <c r="I222" s="16"/>
      <c r="J222" s="16"/>
      <c r="K222" s="17"/>
      <c r="L222" s="17"/>
      <c r="M222" s="17"/>
      <c r="N222" s="17"/>
      <c r="O222" s="17"/>
      <c r="P222" s="17"/>
      <c r="Q222" s="17"/>
      <c r="R222" s="175"/>
      <c r="S222" s="175"/>
      <c r="T222" s="175"/>
      <c r="U222" s="175"/>
      <c r="V222" s="175"/>
      <c r="W222" s="175"/>
      <c r="X222" s="16"/>
    </row>
    <row r="223" spans="1:44">
      <c r="A223" s="16"/>
      <c r="B223" s="16"/>
      <c r="C223" s="17" t="s">
        <v>110</v>
      </c>
      <c r="E223" s="16"/>
      <c r="F223" s="16"/>
      <c r="G223" s="24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72"/>
      <c r="S223" s="172"/>
      <c r="T223" s="172"/>
      <c r="U223" s="172"/>
      <c r="V223" s="172"/>
      <c r="W223" s="172"/>
      <c r="X223" s="12"/>
      <c r="AR223" s="16"/>
    </row>
    <row r="224" spans="1:44">
      <c r="A224" s="16"/>
      <c r="B224" s="16"/>
      <c r="C224" s="16"/>
      <c r="E224" s="27" t="s">
        <v>97</v>
      </c>
      <c r="F224" s="27" t="s">
        <v>30</v>
      </c>
      <c r="G224" s="17" t="s">
        <v>31</v>
      </c>
      <c r="H224" s="17" t="s">
        <v>2</v>
      </c>
      <c r="I224" s="16"/>
      <c r="J224" s="26"/>
      <c r="K224" s="26"/>
      <c r="L224" s="26"/>
      <c r="M224" s="26"/>
      <c r="N224" s="26"/>
      <c r="O224" s="26"/>
      <c r="P224" s="16"/>
      <c r="Q224" s="16"/>
      <c r="R224" s="172"/>
      <c r="S224" s="172"/>
      <c r="T224" s="172"/>
      <c r="U224" s="172"/>
      <c r="V224" s="172"/>
      <c r="W224" s="172"/>
      <c r="X224" s="16"/>
    </row>
    <row r="225" spans="1:24">
      <c r="A225" s="16"/>
      <c r="B225" s="16"/>
      <c r="C225" s="16"/>
      <c r="E225" s="33" t="s">
        <v>98</v>
      </c>
      <c r="F225" t="s">
        <v>44</v>
      </c>
      <c r="G225" s="16" t="s">
        <v>77</v>
      </c>
      <c r="H225" s="29" t="s">
        <v>34</v>
      </c>
      <c r="I225" s="16"/>
      <c r="J225" s="29"/>
      <c r="K225" s="41"/>
      <c r="L225" s="42"/>
      <c r="M225" s="42"/>
      <c r="N225" s="42"/>
      <c r="O225" s="42"/>
      <c r="P225" s="43"/>
      <c r="Q225" s="16"/>
      <c r="R225" s="251"/>
      <c r="S225" s="241"/>
      <c r="T225" s="241"/>
      <c r="U225" s="241"/>
      <c r="V225" s="241"/>
      <c r="W225" s="252"/>
      <c r="X225" s="16"/>
    </row>
    <row r="226" spans="1:24">
      <c r="A226" s="16"/>
      <c r="B226" s="16"/>
      <c r="C226" s="16"/>
      <c r="E226" s="28" t="str">
        <f>"-5 ≤ x &lt; 0%"</f>
        <v>-5 ≤ x &lt; 0%</v>
      </c>
      <c r="F226" t="s">
        <v>44</v>
      </c>
      <c r="G226" s="16" t="s">
        <v>77</v>
      </c>
      <c r="H226" s="29" t="s">
        <v>34</v>
      </c>
      <c r="I226" s="16"/>
      <c r="J226" s="29"/>
      <c r="K226" s="45"/>
      <c r="L226" s="46"/>
      <c r="M226" s="46"/>
      <c r="N226" s="46"/>
      <c r="O226" s="46"/>
      <c r="P226" s="47"/>
      <c r="Q226" s="16"/>
      <c r="R226" s="253"/>
      <c r="S226" s="241"/>
      <c r="T226" s="241"/>
      <c r="U226" s="241"/>
      <c r="V226" s="241"/>
      <c r="W226" s="254"/>
      <c r="X226" s="16"/>
    </row>
    <row r="227" spans="1:24">
      <c r="A227" s="16"/>
      <c r="B227" s="16"/>
      <c r="C227" s="16"/>
      <c r="E227" s="28" t="s">
        <v>99</v>
      </c>
      <c r="F227" t="s">
        <v>44</v>
      </c>
      <c r="G227" s="16" t="s">
        <v>77</v>
      </c>
      <c r="H227" s="29" t="s">
        <v>34</v>
      </c>
      <c r="I227" s="16"/>
      <c r="J227" s="29"/>
      <c r="K227" s="45"/>
      <c r="L227" s="46"/>
      <c r="M227" s="46"/>
      <c r="N227" s="46"/>
      <c r="O227" s="46"/>
      <c r="P227" s="47"/>
      <c r="Q227" s="16"/>
      <c r="R227" s="253"/>
      <c r="S227" s="241"/>
      <c r="T227" s="241"/>
      <c r="U227" s="241"/>
      <c r="V227" s="241"/>
      <c r="W227" s="254"/>
      <c r="X227" s="16"/>
    </row>
    <row r="228" spans="1:24">
      <c r="A228" s="16"/>
      <c r="B228" s="16"/>
      <c r="C228" s="16"/>
      <c r="E228" s="28" t="s">
        <v>100</v>
      </c>
      <c r="F228" t="s">
        <v>44</v>
      </c>
      <c r="G228" s="16" t="s">
        <v>77</v>
      </c>
      <c r="H228" s="29" t="s">
        <v>34</v>
      </c>
      <c r="I228" s="16"/>
      <c r="J228" s="29"/>
      <c r="K228" s="45"/>
      <c r="L228" s="46"/>
      <c r="M228" s="46"/>
      <c r="N228" s="46"/>
      <c r="O228" s="46"/>
      <c r="P228" s="47"/>
      <c r="Q228" s="16"/>
      <c r="R228" s="253"/>
      <c r="S228" s="241"/>
      <c r="T228" s="241"/>
      <c r="U228" s="241"/>
      <c r="V228" s="241"/>
      <c r="W228" s="254"/>
      <c r="X228" s="16"/>
    </row>
    <row r="229" spans="1:24">
      <c r="A229" s="16"/>
      <c r="B229" s="16"/>
      <c r="C229" s="16"/>
      <c r="E229" s="28" t="s">
        <v>101</v>
      </c>
      <c r="F229" t="s">
        <v>44</v>
      </c>
      <c r="G229" s="16" t="s">
        <v>77</v>
      </c>
      <c r="H229" s="29" t="s">
        <v>34</v>
      </c>
      <c r="I229" s="16"/>
      <c r="J229" s="29"/>
      <c r="K229" s="45"/>
      <c r="L229" s="46"/>
      <c r="M229" s="46"/>
      <c r="N229" s="46"/>
      <c r="O229" s="46"/>
      <c r="P229" s="47"/>
      <c r="Q229" s="16"/>
      <c r="R229" s="253"/>
      <c r="S229" s="241"/>
      <c r="T229" s="241"/>
      <c r="U229" s="241"/>
      <c r="V229" s="241"/>
      <c r="W229" s="254"/>
      <c r="X229" s="16"/>
    </row>
    <row r="230" spans="1:24">
      <c r="A230" s="16"/>
      <c r="B230" s="16"/>
      <c r="C230" s="16"/>
      <c r="E230" s="28" t="s">
        <v>102</v>
      </c>
      <c r="F230" t="s">
        <v>44</v>
      </c>
      <c r="G230" s="16" t="s">
        <v>77</v>
      </c>
      <c r="H230" s="29" t="s">
        <v>34</v>
      </c>
      <c r="I230" s="16"/>
      <c r="J230" s="29"/>
      <c r="K230" s="45"/>
      <c r="L230" s="46"/>
      <c r="M230" s="46"/>
      <c r="N230" s="46"/>
      <c r="O230" s="46"/>
      <c r="P230" s="47"/>
      <c r="Q230" s="16"/>
      <c r="R230" s="253"/>
      <c r="S230" s="241"/>
      <c r="T230" s="241"/>
      <c r="U230" s="241"/>
      <c r="V230" s="241"/>
      <c r="W230" s="254"/>
      <c r="X230" s="16"/>
    </row>
    <row r="231" spans="1:24">
      <c r="A231" s="16"/>
      <c r="B231" s="16"/>
      <c r="C231" s="16"/>
      <c r="E231" s="28" t="s">
        <v>103</v>
      </c>
      <c r="F231" t="s">
        <v>44</v>
      </c>
      <c r="G231" s="16" t="s">
        <v>77</v>
      </c>
      <c r="H231" s="29" t="s">
        <v>34</v>
      </c>
      <c r="I231" s="16"/>
      <c r="J231" s="29"/>
      <c r="K231" s="45"/>
      <c r="L231" s="46"/>
      <c r="M231" s="46"/>
      <c r="N231" s="46"/>
      <c r="O231" s="46"/>
      <c r="P231" s="47"/>
      <c r="Q231" s="16"/>
      <c r="R231" s="253"/>
      <c r="S231" s="241"/>
      <c r="T231" s="241"/>
      <c r="U231" s="241"/>
      <c r="V231" s="241"/>
      <c r="W231" s="254"/>
      <c r="X231" s="16"/>
    </row>
    <row r="232" spans="1:24">
      <c r="A232" s="16"/>
      <c r="B232" s="16"/>
      <c r="C232" s="16"/>
      <c r="E232" s="28" t="s">
        <v>104</v>
      </c>
      <c r="F232" t="s">
        <v>44</v>
      </c>
      <c r="G232" s="16" t="s">
        <v>77</v>
      </c>
      <c r="H232" s="29" t="s">
        <v>34</v>
      </c>
      <c r="I232" s="16"/>
      <c r="J232" s="29"/>
      <c r="K232" s="45"/>
      <c r="L232" s="46"/>
      <c r="M232" s="46"/>
      <c r="N232" s="46"/>
      <c r="O232" s="46"/>
      <c r="P232" s="47"/>
      <c r="Q232" s="16"/>
      <c r="R232" s="253"/>
      <c r="S232" s="241"/>
      <c r="T232" s="241"/>
      <c r="U232" s="241"/>
      <c r="V232" s="241"/>
      <c r="W232" s="254"/>
      <c r="X232" s="16"/>
    </row>
    <row r="233" spans="1:24">
      <c r="A233" s="16"/>
      <c r="B233" s="16"/>
      <c r="C233" s="16"/>
      <c r="E233" s="28" t="s">
        <v>105</v>
      </c>
      <c r="F233" t="s">
        <v>44</v>
      </c>
      <c r="G233" s="16" t="s">
        <v>77</v>
      </c>
      <c r="H233" s="29" t="s">
        <v>34</v>
      </c>
      <c r="I233" s="16"/>
      <c r="J233" s="29"/>
      <c r="K233" s="45"/>
      <c r="L233" s="46"/>
      <c r="M233" s="46"/>
      <c r="N233" s="46"/>
      <c r="O233" s="46"/>
      <c r="P233" s="47"/>
      <c r="Q233" s="16"/>
      <c r="R233" s="253"/>
      <c r="S233" s="241"/>
      <c r="T233" s="241"/>
      <c r="U233" s="241"/>
      <c r="V233" s="241"/>
      <c r="W233" s="254"/>
      <c r="X233" s="16"/>
    </row>
    <row r="234" spans="1:24">
      <c r="A234" s="16"/>
      <c r="B234" s="16"/>
      <c r="C234" s="16"/>
      <c r="E234" s="28" t="s">
        <v>184</v>
      </c>
      <c r="F234" t="s">
        <v>44</v>
      </c>
      <c r="G234" s="16" t="s">
        <v>77</v>
      </c>
      <c r="H234" s="29" t="s">
        <v>34</v>
      </c>
      <c r="I234" s="16"/>
      <c r="J234" s="29"/>
      <c r="K234" s="45"/>
      <c r="L234" s="46"/>
      <c r="M234" s="46"/>
      <c r="N234" s="46"/>
      <c r="O234" s="46"/>
      <c r="P234" s="47"/>
      <c r="Q234" s="16"/>
      <c r="R234" s="253"/>
      <c r="S234" s="241"/>
      <c r="T234" s="241"/>
      <c r="U234" s="241"/>
      <c r="V234" s="241"/>
      <c r="W234" s="254"/>
      <c r="X234" s="16"/>
    </row>
    <row r="235" spans="1:24">
      <c r="A235" s="16"/>
      <c r="B235" s="16"/>
      <c r="C235" s="16"/>
      <c r="E235" s="17" t="s">
        <v>106</v>
      </c>
      <c r="F235" t="s">
        <v>44</v>
      </c>
      <c r="G235" s="16" t="s">
        <v>77</v>
      </c>
      <c r="H235" s="29" t="s">
        <v>34</v>
      </c>
      <c r="I235" s="16"/>
      <c r="J235" s="29"/>
      <c r="K235" s="49"/>
      <c r="L235" s="50"/>
      <c r="M235" s="50"/>
      <c r="N235" s="50"/>
      <c r="O235" s="50"/>
      <c r="P235" s="51"/>
      <c r="Q235" s="16"/>
      <c r="R235" s="255"/>
      <c r="S235" s="242">
        <f>SUM(S225:S234)</f>
        <v>0</v>
      </c>
      <c r="T235" s="242">
        <f>SUM(T225:T234)</f>
        <v>0</v>
      </c>
      <c r="U235" s="242">
        <f>SUM(U225:U234)</f>
        <v>0</v>
      </c>
      <c r="V235" s="242">
        <f>SUM(V225:V234)</f>
        <v>0</v>
      </c>
      <c r="W235" s="256"/>
      <c r="X235" s="16"/>
    </row>
    <row r="236" spans="1:24">
      <c r="A236" s="16"/>
      <c r="B236" s="16"/>
      <c r="C236" s="16"/>
      <c r="E236" s="17"/>
      <c r="F236" s="16"/>
      <c r="G236" s="100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01"/>
      <c r="S236" s="172"/>
      <c r="T236" s="172"/>
      <c r="U236" s="172"/>
      <c r="V236" s="172"/>
      <c r="W236" s="101"/>
      <c r="X236" s="16"/>
    </row>
    <row r="237" spans="1:24">
      <c r="A237" s="16"/>
      <c r="B237" s="16"/>
      <c r="C237" s="16"/>
      <c r="D237" s="16"/>
      <c r="E237" s="16" t="s">
        <v>171</v>
      </c>
      <c r="F237" t="s">
        <v>44</v>
      </c>
      <c r="G237" s="16" t="s">
        <v>77</v>
      </c>
      <c r="H237" s="29" t="s">
        <v>34</v>
      </c>
      <c r="I237" s="29"/>
      <c r="J237" s="29"/>
      <c r="K237" s="59"/>
      <c r="L237" s="60"/>
      <c r="M237" s="60"/>
      <c r="N237" s="60"/>
      <c r="O237" s="60"/>
      <c r="P237" s="61"/>
      <c r="Q237" s="16"/>
      <c r="R237" s="187"/>
      <c r="S237" s="19"/>
      <c r="T237" s="19"/>
      <c r="U237" s="19"/>
      <c r="V237" s="19"/>
      <c r="W237" s="187"/>
      <c r="X237" s="16"/>
    </row>
    <row r="238" spans="1:24">
      <c r="A238" s="16"/>
      <c r="B238" s="16"/>
      <c r="C238" s="16"/>
      <c r="D238" s="16"/>
      <c r="E238" s="17"/>
      <c r="F238" s="16"/>
      <c r="G238" s="24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72"/>
      <c r="S238" s="172"/>
      <c r="T238" s="172"/>
      <c r="U238" s="172"/>
      <c r="V238" s="172"/>
      <c r="W238" s="172"/>
      <c r="X238" s="16"/>
    </row>
    <row r="239" spans="1:24">
      <c r="A239" s="16"/>
      <c r="B239" s="16"/>
      <c r="C239" s="16"/>
      <c r="E239" s="27" t="s">
        <v>97</v>
      </c>
      <c r="F239" s="27" t="s">
        <v>30</v>
      </c>
      <c r="G239" s="17" t="s">
        <v>31</v>
      </c>
      <c r="H239" s="17" t="s">
        <v>2</v>
      </c>
      <c r="I239" s="17" t="s">
        <v>107</v>
      </c>
      <c r="J239" s="26"/>
      <c r="K239" s="26"/>
      <c r="L239" s="26"/>
      <c r="M239" s="26"/>
      <c r="N239" s="26"/>
      <c r="O239" s="26"/>
      <c r="P239" s="16"/>
      <c r="Q239" s="16"/>
      <c r="R239" s="172"/>
      <c r="S239" s="172"/>
      <c r="T239" s="172"/>
      <c r="U239" s="172"/>
      <c r="V239" s="172"/>
      <c r="W239" s="172"/>
      <c r="X239" s="16"/>
    </row>
    <row r="240" spans="1:24">
      <c r="A240" s="16"/>
      <c r="B240" s="16"/>
      <c r="C240" s="16"/>
      <c r="E240" s="33" t="s">
        <v>98</v>
      </c>
      <c r="F240" t="s">
        <v>44</v>
      </c>
      <c r="G240" s="16" t="s">
        <v>77</v>
      </c>
      <c r="H240" s="29" t="s">
        <v>16</v>
      </c>
      <c r="I240" s="84">
        <v>-0.05</v>
      </c>
      <c r="J240" s="29"/>
      <c r="K240" s="41"/>
      <c r="L240" s="42"/>
      <c r="M240" s="42"/>
      <c r="N240" s="42"/>
      <c r="O240" s="42"/>
      <c r="P240" s="43"/>
      <c r="Q240" s="16"/>
      <c r="R240" s="257"/>
      <c r="S240" s="258" t="e">
        <f t="shared" ref="S240:V249" si="55">S225/S$235</f>
        <v>#DIV/0!</v>
      </c>
      <c r="T240" s="258" t="e">
        <f t="shared" si="55"/>
        <v>#DIV/0!</v>
      </c>
      <c r="U240" s="258" t="e">
        <f t="shared" si="55"/>
        <v>#DIV/0!</v>
      </c>
      <c r="V240" s="258" t="e">
        <f t="shared" si="55"/>
        <v>#DIV/0!</v>
      </c>
      <c r="W240" s="259"/>
      <c r="X240" s="16"/>
    </row>
    <row r="241" spans="1:44">
      <c r="A241" s="16"/>
      <c r="B241" s="16"/>
      <c r="C241" s="16"/>
      <c r="E241" s="28" t="str">
        <f>"-5 ≤ x &lt; 0%"</f>
        <v>-5 ≤ x &lt; 0%</v>
      </c>
      <c r="F241" t="s">
        <v>44</v>
      </c>
      <c r="G241" s="16" t="s">
        <v>77</v>
      </c>
      <c r="H241" s="29" t="s">
        <v>16</v>
      </c>
      <c r="I241" s="84">
        <v>-2.5000000000000001E-2</v>
      </c>
      <c r="J241" s="29"/>
      <c r="K241" s="45"/>
      <c r="L241" s="46"/>
      <c r="M241" s="46"/>
      <c r="N241" s="46"/>
      <c r="O241" s="46"/>
      <c r="P241" s="47"/>
      <c r="Q241" s="16"/>
      <c r="R241" s="260"/>
      <c r="S241" s="258" t="e">
        <f t="shared" si="55"/>
        <v>#DIV/0!</v>
      </c>
      <c r="T241" s="258" t="e">
        <f t="shared" si="55"/>
        <v>#DIV/0!</v>
      </c>
      <c r="U241" s="258" t="e">
        <f t="shared" si="55"/>
        <v>#DIV/0!</v>
      </c>
      <c r="V241" s="258" t="e">
        <f t="shared" si="55"/>
        <v>#DIV/0!</v>
      </c>
      <c r="W241" s="261"/>
      <c r="X241" s="16"/>
    </row>
    <row r="242" spans="1:44">
      <c r="A242" s="16"/>
      <c r="B242" s="16"/>
      <c r="C242" s="16"/>
      <c r="E242" s="28" t="s">
        <v>99</v>
      </c>
      <c r="F242" t="s">
        <v>44</v>
      </c>
      <c r="G242" s="16" t="s">
        <v>77</v>
      </c>
      <c r="H242" s="29" t="s">
        <v>16</v>
      </c>
      <c r="I242" s="84">
        <v>0</v>
      </c>
      <c r="J242" s="29"/>
      <c r="K242" s="45"/>
      <c r="L242" s="46"/>
      <c r="M242" s="46"/>
      <c r="N242" s="46"/>
      <c r="O242" s="46"/>
      <c r="P242" s="47"/>
      <c r="Q242" s="16"/>
      <c r="R242" s="260"/>
      <c r="S242" s="258" t="e">
        <f t="shared" si="55"/>
        <v>#DIV/0!</v>
      </c>
      <c r="T242" s="258" t="e">
        <f t="shared" si="55"/>
        <v>#DIV/0!</v>
      </c>
      <c r="U242" s="258" t="e">
        <f t="shared" si="55"/>
        <v>#DIV/0!</v>
      </c>
      <c r="V242" s="258" t="e">
        <f t="shared" si="55"/>
        <v>#DIV/0!</v>
      </c>
      <c r="W242" s="261"/>
      <c r="X242" s="16"/>
    </row>
    <row r="243" spans="1:44">
      <c r="A243" s="16"/>
      <c r="B243" s="16"/>
      <c r="C243" s="16"/>
      <c r="E243" s="28" t="s">
        <v>100</v>
      </c>
      <c r="F243" t="s">
        <v>44</v>
      </c>
      <c r="G243" s="16" t="s">
        <v>77</v>
      </c>
      <c r="H243" s="29" t="s">
        <v>16</v>
      </c>
      <c r="I243" s="84">
        <v>2.5000000000000001E-2</v>
      </c>
      <c r="J243" s="29"/>
      <c r="K243" s="45"/>
      <c r="L243" s="46"/>
      <c r="M243" s="46"/>
      <c r="N243" s="46"/>
      <c r="O243" s="46"/>
      <c r="P243" s="47"/>
      <c r="Q243" s="16"/>
      <c r="R243" s="260"/>
      <c r="S243" s="258" t="e">
        <f t="shared" si="55"/>
        <v>#DIV/0!</v>
      </c>
      <c r="T243" s="258" t="e">
        <f t="shared" si="55"/>
        <v>#DIV/0!</v>
      </c>
      <c r="U243" s="258" t="e">
        <f t="shared" si="55"/>
        <v>#DIV/0!</v>
      </c>
      <c r="V243" s="258" t="e">
        <f t="shared" si="55"/>
        <v>#DIV/0!</v>
      </c>
      <c r="W243" s="261"/>
      <c r="X243" s="16"/>
    </row>
    <row r="244" spans="1:44">
      <c r="A244" s="16"/>
      <c r="B244" s="16"/>
      <c r="C244" s="16"/>
      <c r="E244" s="28" t="s">
        <v>101</v>
      </c>
      <c r="F244" t="s">
        <v>44</v>
      </c>
      <c r="G244" s="16" t="s">
        <v>77</v>
      </c>
      <c r="H244" s="29" t="s">
        <v>16</v>
      </c>
      <c r="I244" s="84">
        <v>7.4999999999999997E-2</v>
      </c>
      <c r="J244" s="29"/>
      <c r="K244" s="45"/>
      <c r="L244" s="46"/>
      <c r="M244" s="46"/>
      <c r="N244" s="46"/>
      <c r="O244" s="46"/>
      <c r="P244" s="47"/>
      <c r="Q244" s="16"/>
      <c r="R244" s="260"/>
      <c r="S244" s="258" t="e">
        <f t="shared" si="55"/>
        <v>#DIV/0!</v>
      </c>
      <c r="T244" s="258" t="e">
        <f t="shared" si="55"/>
        <v>#DIV/0!</v>
      </c>
      <c r="U244" s="258" t="e">
        <f t="shared" si="55"/>
        <v>#DIV/0!</v>
      </c>
      <c r="V244" s="258" t="e">
        <f t="shared" si="55"/>
        <v>#DIV/0!</v>
      </c>
      <c r="W244" s="261"/>
      <c r="X244" s="16"/>
    </row>
    <row r="245" spans="1:44">
      <c r="A245" s="16"/>
      <c r="B245" s="16"/>
      <c r="C245" s="16"/>
      <c r="E245" s="28" t="s">
        <v>102</v>
      </c>
      <c r="F245" t="s">
        <v>44</v>
      </c>
      <c r="G245" s="16" t="s">
        <v>77</v>
      </c>
      <c r="H245" s="29" t="s">
        <v>16</v>
      </c>
      <c r="I245" s="84">
        <v>0.15</v>
      </c>
      <c r="J245" s="29"/>
      <c r="K245" s="45"/>
      <c r="L245" s="46"/>
      <c r="M245" s="46"/>
      <c r="N245" s="46"/>
      <c r="O245" s="46"/>
      <c r="P245" s="47"/>
      <c r="Q245" s="16"/>
      <c r="R245" s="260"/>
      <c r="S245" s="258" t="e">
        <f t="shared" si="55"/>
        <v>#DIV/0!</v>
      </c>
      <c r="T245" s="258" t="e">
        <f t="shared" si="55"/>
        <v>#DIV/0!</v>
      </c>
      <c r="U245" s="258" t="e">
        <f t="shared" si="55"/>
        <v>#DIV/0!</v>
      </c>
      <c r="V245" s="258" t="e">
        <f t="shared" si="55"/>
        <v>#DIV/0!</v>
      </c>
      <c r="W245" s="261"/>
      <c r="X245" s="16"/>
    </row>
    <row r="246" spans="1:44">
      <c r="A246" s="16"/>
      <c r="B246" s="16"/>
      <c r="C246" s="16"/>
      <c r="E246" s="28" t="s">
        <v>103</v>
      </c>
      <c r="F246" t="s">
        <v>44</v>
      </c>
      <c r="G246" s="16" t="s">
        <v>77</v>
      </c>
      <c r="H246" s="29" t="s">
        <v>16</v>
      </c>
      <c r="I246" s="84">
        <v>0.25</v>
      </c>
      <c r="J246" s="29"/>
      <c r="K246" s="45"/>
      <c r="L246" s="46"/>
      <c r="M246" s="46"/>
      <c r="N246" s="46"/>
      <c r="O246" s="46"/>
      <c r="P246" s="47"/>
      <c r="Q246" s="16"/>
      <c r="R246" s="260"/>
      <c r="S246" s="258" t="e">
        <f t="shared" si="55"/>
        <v>#DIV/0!</v>
      </c>
      <c r="T246" s="258" t="e">
        <f t="shared" si="55"/>
        <v>#DIV/0!</v>
      </c>
      <c r="U246" s="258" t="e">
        <f t="shared" si="55"/>
        <v>#DIV/0!</v>
      </c>
      <c r="V246" s="258" t="e">
        <f t="shared" si="55"/>
        <v>#DIV/0!</v>
      </c>
      <c r="W246" s="261"/>
      <c r="X246" s="16"/>
    </row>
    <row r="247" spans="1:44">
      <c r="A247" s="16"/>
      <c r="B247" s="16"/>
      <c r="C247" s="16"/>
      <c r="E247" s="28" t="s">
        <v>104</v>
      </c>
      <c r="F247" t="s">
        <v>44</v>
      </c>
      <c r="G247" s="16" t="s">
        <v>77</v>
      </c>
      <c r="H247" s="29" t="s">
        <v>16</v>
      </c>
      <c r="I247" s="84">
        <v>0.4</v>
      </c>
      <c r="J247" s="29"/>
      <c r="K247" s="45"/>
      <c r="L247" s="46"/>
      <c r="M247" s="46"/>
      <c r="N247" s="46"/>
      <c r="O247" s="46"/>
      <c r="P247" s="47"/>
      <c r="Q247" s="16"/>
      <c r="R247" s="260"/>
      <c r="S247" s="258" t="e">
        <f t="shared" si="55"/>
        <v>#DIV/0!</v>
      </c>
      <c r="T247" s="258" t="e">
        <f t="shared" si="55"/>
        <v>#DIV/0!</v>
      </c>
      <c r="U247" s="258" t="e">
        <f t="shared" si="55"/>
        <v>#DIV/0!</v>
      </c>
      <c r="V247" s="258" t="e">
        <f t="shared" si="55"/>
        <v>#DIV/0!</v>
      </c>
      <c r="W247" s="261"/>
      <c r="X247" s="16"/>
    </row>
    <row r="248" spans="1:44">
      <c r="A248" s="16"/>
      <c r="B248" s="16"/>
      <c r="C248" s="16"/>
      <c r="E248" s="28" t="s">
        <v>105</v>
      </c>
      <c r="F248" t="s">
        <v>44</v>
      </c>
      <c r="G248" s="16" t="s">
        <v>77</v>
      </c>
      <c r="H248" s="29" t="s">
        <v>16</v>
      </c>
      <c r="I248" s="84">
        <v>0.5</v>
      </c>
      <c r="J248" s="29"/>
      <c r="K248" s="45"/>
      <c r="L248" s="46"/>
      <c r="M248" s="46"/>
      <c r="N248" s="46"/>
      <c r="O248" s="46"/>
      <c r="P248" s="47"/>
      <c r="Q248" s="16"/>
      <c r="R248" s="260"/>
      <c r="S248" s="258" t="e">
        <f t="shared" si="55"/>
        <v>#DIV/0!</v>
      </c>
      <c r="T248" s="258" t="e">
        <f t="shared" si="55"/>
        <v>#DIV/0!</v>
      </c>
      <c r="U248" s="258" t="e">
        <f t="shared" si="55"/>
        <v>#DIV/0!</v>
      </c>
      <c r="V248" s="258" t="e">
        <f t="shared" si="55"/>
        <v>#DIV/0!</v>
      </c>
      <c r="W248" s="261"/>
      <c r="X248" s="16"/>
    </row>
    <row r="249" spans="1:44">
      <c r="A249" s="16"/>
      <c r="B249" s="16"/>
      <c r="C249" s="16"/>
      <c r="E249" s="28" t="s">
        <v>184</v>
      </c>
      <c r="F249" t="s">
        <v>44</v>
      </c>
      <c r="G249" s="16" t="s">
        <v>77</v>
      </c>
      <c r="H249" s="29" t="s">
        <v>16</v>
      </c>
      <c r="I249" s="84"/>
      <c r="J249" s="29"/>
      <c r="K249" s="45"/>
      <c r="L249" s="46"/>
      <c r="M249" s="46"/>
      <c r="N249" s="46"/>
      <c r="O249" s="46"/>
      <c r="P249" s="47"/>
      <c r="Q249" s="16"/>
      <c r="R249" s="260"/>
      <c r="S249" s="258" t="e">
        <f t="shared" si="55"/>
        <v>#DIV/0!</v>
      </c>
      <c r="T249" s="258" t="e">
        <f t="shared" si="55"/>
        <v>#DIV/0!</v>
      </c>
      <c r="U249" s="258" t="e">
        <f t="shared" si="55"/>
        <v>#DIV/0!</v>
      </c>
      <c r="V249" s="258" t="e">
        <f t="shared" si="55"/>
        <v>#DIV/0!</v>
      </c>
      <c r="W249" s="261"/>
      <c r="X249" s="16"/>
    </row>
    <row r="250" spans="1:44">
      <c r="A250" s="16"/>
      <c r="B250" s="16"/>
      <c r="C250" s="16"/>
      <c r="D250" s="16"/>
      <c r="E250" s="17" t="s">
        <v>106</v>
      </c>
      <c r="F250" t="s">
        <v>44</v>
      </c>
      <c r="G250" s="16" t="s">
        <v>77</v>
      </c>
      <c r="H250" s="29" t="s">
        <v>16</v>
      </c>
      <c r="I250" s="29"/>
      <c r="J250" s="29"/>
      <c r="K250" s="49"/>
      <c r="L250" s="50"/>
      <c r="M250" s="50"/>
      <c r="N250" s="50"/>
      <c r="O250" s="50"/>
      <c r="P250" s="51"/>
      <c r="Q250" s="16"/>
      <c r="R250" s="262"/>
      <c r="S250" s="263" t="e">
        <f>SUM(S240:S249)</f>
        <v>#DIV/0!</v>
      </c>
      <c r="T250" s="263" t="e">
        <f>SUM(T240:T249)</f>
        <v>#DIV/0!</v>
      </c>
      <c r="U250" s="263" t="e">
        <f>SUM(U240:U249)</f>
        <v>#DIV/0!</v>
      </c>
      <c r="V250" s="263" t="e">
        <f>SUM(V240:V249)</f>
        <v>#DIV/0!</v>
      </c>
      <c r="W250" s="264"/>
      <c r="X250" s="16"/>
    </row>
    <row r="251" spans="1:44">
      <c r="A251" s="16"/>
      <c r="B251" s="16"/>
      <c r="C251" s="16"/>
      <c r="D251" s="16"/>
      <c r="E251" s="17"/>
      <c r="G251" s="21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</row>
    <row r="252" spans="1:44">
      <c r="A252" s="16"/>
      <c r="B252" s="16"/>
      <c r="C252" s="17" t="s">
        <v>246</v>
      </c>
      <c r="D252" s="16"/>
      <c r="E252" s="17"/>
      <c r="G252" s="21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</row>
    <row r="253" spans="1:44">
      <c r="A253" s="16"/>
      <c r="B253" s="16"/>
      <c r="C253" s="16"/>
      <c r="D253" s="16"/>
      <c r="E253" s="16" t="s">
        <v>247</v>
      </c>
      <c r="G253" s="21"/>
      <c r="H253" s="29" t="s">
        <v>34</v>
      </c>
      <c r="I253" s="29"/>
      <c r="J253" s="29"/>
      <c r="K253" s="41"/>
      <c r="L253" s="42"/>
      <c r="M253" s="42"/>
      <c r="N253" s="42"/>
      <c r="O253" s="42"/>
      <c r="P253" s="43"/>
      <c r="Q253" s="16"/>
      <c r="R253" s="241"/>
      <c r="S253" s="241"/>
      <c r="T253" s="241"/>
      <c r="U253" s="241"/>
      <c r="V253" s="241"/>
      <c r="W253" s="242">
        <f>SUM(R253:V253)</f>
        <v>0</v>
      </c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</row>
    <row r="254" spans="1:44">
      <c r="A254" s="16"/>
      <c r="B254" s="16"/>
      <c r="C254" s="16"/>
      <c r="D254" s="16"/>
      <c r="E254" s="16" t="s">
        <v>248</v>
      </c>
      <c r="G254" s="21"/>
      <c r="H254" s="121" t="s">
        <v>34</v>
      </c>
      <c r="I254" s="121"/>
      <c r="J254" s="121"/>
      <c r="K254" s="45"/>
      <c r="L254" s="157"/>
      <c r="M254" s="157"/>
      <c r="N254" s="157"/>
      <c r="O254" s="157"/>
      <c r="P254" s="47"/>
      <c r="Q254" s="16"/>
      <c r="R254" s="241"/>
      <c r="S254" s="241"/>
      <c r="T254" s="241"/>
      <c r="U254" s="241"/>
      <c r="V254" s="241"/>
      <c r="W254" s="242">
        <f>SUM(R254:V254)</f>
        <v>0</v>
      </c>
      <c r="X254" s="121"/>
      <c r="Y254" s="121"/>
      <c r="Z254" s="121"/>
      <c r="AA254" s="121"/>
      <c r="AB254" s="121"/>
      <c r="AC254" s="121"/>
      <c r="AD254" s="121"/>
      <c r="AE254" s="121"/>
      <c r="AF254" s="121"/>
      <c r="AG254" s="121"/>
      <c r="AH254" s="121"/>
      <c r="AI254" s="121"/>
      <c r="AJ254" s="121"/>
      <c r="AK254" s="121"/>
      <c r="AL254" s="121"/>
      <c r="AM254" s="121"/>
      <c r="AN254" s="121"/>
      <c r="AO254" s="121"/>
      <c r="AP254" s="121"/>
      <c r="AQ254" s="121"/>
      <c r="AR254" s="121"/>
    </row>
    <row r="255" spans="1:44">
      <c r="A255" s="16"/>
      <c r="B255" s="16"/>
      <c r="C255" s="16"/>
      <c r="D255" s="16"/>
      <c r="E255" s="17" t="s">
        <v>249</v>
      </c>
      <c r="G255" s="21"/>
      <c r="H255" s="121" t="s">
        <v>34</v>
      </c>
      <c r="I255" s="121"/>
      <c r="J255" s="121"/>
      <c r="K255" s="49"/>
      <c r="L255" s="50"/>
      <c r="M255" s="50"/>
      <c r="N255" s="50"/>
      <c r="O255" s="50"/>
      <c r="P255" s="51"/>
      <c r="Q255" s="16"/>
      <c r="R255" s="242">
        <f>SUM(R253:R254)</f>
        <v>0</v>
      </c>
      <c r="S255" s="242">
        <f t="shared" ref="S255:V255" si="56">SUM(S253:S254)</f>
        <v>0</v>
      </c>
      <c r="T255" s="242">
        <f t="shared" si="56"/>
        <v>0</v>
      </c>
      <c r="U255" s="242">
        <f t="shared" si="56"/>
        <v>0</v>
      </c>
      <c r="V255" s="242">
        <f t="shared" si="56"/>
        <v>0</v>
      </c>
      <c r="W255" s="242">
        <f>SUM(R255:V255)</f>
        <v>0</v>
      </c>
      <c r="X255" s="121"/>
      <c r="Y255" s="121"/>
      <c r="Z255" s="121"/>
      <c r="AA255" s="121"/>
      <c r="AB255" s="121"/>
      <c r="AC255" s="121"/>
      <c r="AD255" s="121"/>
      <c r="AE255" s="121"/>
      <c r="AF255" s="121"/>
      <c r="AG255" s="121"/>
      <c r="AH255" s="121"/>
      <c r="AI255" s="121"/>
      <c r="AJ255" s="121"/>
      <c r="AK255" s="121"/>
      <c r="AL255" s="121"/>
      <c r="AM255" s="121"/>
      <c r="AN255" s="121"/>
      <c r="AO255" s="121"/>
      <c r="AP255" s="121"/>
      <c r="AQ255" s="121"/>
      <c r="AR255" s="121"/>
    </row>
    <row r="256" spans="1:44" ht="14.4">
      <c r="A256" s="12"/>
      <c r="B256" s="12"/>
      <c r="C256" s="85"/>
      <c r="E256" s="85"/>
      <c r="F256" s="85"/>
      <c r="G256" s="85"/>
      <c r="H256" s="85"/>
      <c r="I256" s="85"/>
      <c r="Q256" s="85"/>
      <c r="X256" s="12"/>
      <c r="AR256" s="12"/>
    </row>
    <row r="257" spans="1:44">
      <c r="A257" s="12"/>
      <c r="B257" s="13" t="s">
        <v>113</v>
      </c>
      <c r="C257" s="14"/>
      <c r="D257" s="15"/>
      <c r="E257" s="15"/>
      <c r="F257" s="15"/>
      <c r="G257" s="15"/>
      <c r="H257" s="15"/>
      <c r="I257" s="14"/>
      <c r="J257" s="14"/>
      <c r="K257" s="15"/>
      <c r="L257" s="15"/>
      <c r="M257" s="15"/>
      <c r="N257" s="15"/>
      <c r="O257" s="15"/>
      <c r="P257" s="15"/>
      <c r="Q257" s="14"/>
      <c r="R257" s="173"/>
      <c r="S257" s="173"/>
      <c r="T257" s="173"/>
      <c r="U257" s="173"/>
      <c r="V257" s="173"/>
      <c r="W257" s="173"/>
      <c r="X257" s="15"/>
      <c r="Y257" s="15"/>
      <c r="Z257" s="15"/>
      <c r="AA257" s="15"/>
      <c r="AB257" s="15"/>
      <c r="AC257" s="15"/>
      <c r="AD257" s="15"/>
      <c r="AE257" s="15"/>
      <c r="AF257" s="86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4"/>
      <c r="AR257" s="17"/>
    </row>
    <row r="258" spans="1:44">
      <c r="A258" s="12"/>
      <c r="B258" s="17"/>
      <c r="C258" s="17"/>
      <c r="D258" s="16"/>
      <c r="E258" s="16"/>
      <c r="F258" s="16"/>
      <c r="G258" s="16"/>
      <c r="H258" s="16"/>
      <c r="I258" s="17"/>
      <c r="J258" s="17"/>
      <c r="K258" s="16"/>
      <c r="L258" s="16"/>
      <c r="M258" s="16"/>
      <c r="N258" s="16"/>
      <c r="O258" s="16"/>
      <c r="P258" s="16"/>
      <c r="Q258" s="17"/>
      <c r="R258" s="172"/>
      <c r="S258" s="172"/>
      <c r="T258" s="172"/>
      <c r="U258" s="172"/>
      <c r="V258" s="172"/>
      <c r="W258" s="172"/>
      <c r="X258" s="16"/>
      <c r="AF258" s="80"/>
      <c r="AP258" s="16"/>
      <c r="AQ258" s="17"/>
      <c r="AR258" s="17"/>
    </row>
    <row r="259" spans="1:44">
      <c r="A259" s="12"/>
      <c r="B259" s="17"/>
      <c r="C259" s="17" t="s">
        <v>46</v>
      </c>
      <c r="D259" s="16"/>
      <c r="E259" s="16"/>
      <c r="F259" s="16"/>
      <c r="G259" s="16"/>
      <c r="H259" s="16"/>
      <c r="I259" s="16"/>
      <c r="J259" s="17"/>
      <c r="K259" s="20"/>
      <c r="L259" s="20"/>
      <c r="M259" s="20"/>
      <c r="N259" s="20"/>
      <c r="O259" s="20"/>
      <c r="P259" s="16"/>
      <c r="Q259" s="17"/>
      <c r="R259" s="174"/>
      <c r="S259" s="174"/>
      <c r="T259" s="174"/>
      <c r="U259" s="174"/>
      <c r="V259" s="174"/>
      <c r="W259" s="172"/>
      <c r="X259" s="16"/>
      <c r="AF259" s="80"/>
      <c r="AP259" s="16"/>
      <c r="AQ259" s="17"/>
      <c r="AR259" s="17"/>
    </row>
    <row r="260" spans="1:44">
      <c r="A260" s="12"/>
      <c r="B260" s="17"/>
      <c r="C260" s="17"/>
      <c r="D260" s="16"/>
      <c r="E260" s="16" t="s">
        <v>20</v>
      </c>
      <c r="F260" s="16"/>
      <c r="G260" s="16" t="s">
        <v>77</v>
      </c>
      <c r="H260" s="16" t="s">
        <v>74</v>
      </c>
      <c r="I260" s="16"/>
      <c r="J260" s="17"/>
      <c r="K260" s="41"/>
      <c r="L260" s="42"/>
      <c r="M260" s="42"/>
      <c r="N260" s="42"/>
      <c r="O260" s="42"/>
      <c r="P260" s="43"/>
      <c r="Q260" s="17"/>
      <c r="R260" s="189"/>
      <c r="S260" s="190"/>
      <c r="T260" s="190"/>
      <c r="U260" s="190"/>
      <c r="V260" s="190"/>
      <c r="W260" s="183"/>
      <c r="X260" s="16"/>
      <c r="Y260" s="65"/>
      <c r="Z260" s="66"/>
      <c r="AA260" s="66"/>
      <c r="AB260" s="66"/>
      <c r="AC260" s="66"/>
      <c r="AD260" s="67"/>
      <c r="AF260" s="102" t="str">
        <f t="shared" ref="AF260:AJ261" si="57">IFERROR(AF55-$I$35,"")</f>
        <v/>
      </c>
      <c r="AG260" s="102" t="str">
        <f t="shared" si="57"/>
        <v/>
      </c>
      <c r="AH260" s="102" t="str">
        <f t="shared" si="57"/>
        <v/>
      </c>
      <c r="AI260" s="102" t="str">
        <f t="shared" si="57"/>
        <v/>
      </c>
      <c r="AJ260" s="102" t="str">
        <f t="shared" si="57"/>
        <v/>
      </c>
      <c r="AL260" s="39" t="e">
        <f>AVERAGE($AF260:AG260)</f>
        <v>#DIV/0!</v>
      </c>
      <c r="AM260" s="39" t="e">
        <f>AVERAGE($AF260:AH260)</f>
        <v>#DIV/0!</v>
      </c>
      <c r="AN260" s="39" t="e">
        <f>AVERAGE($AF260:AI260)</f>
        <v>#DIV/0!</v>
      </c>
      <c r="AO260" s="39" t="e">
        <f>AVERAGE($AF260:AJ260)</f>
        <v>#DIV/0!</v>
      </c>
      <c r="AQ260" s="40"/>
      <c r="AR260" s="17"/>
    </row>
    <row r="261" spans="1:44">
      <c r="A261" s="12"/>
      <c r="B261" s="17"/>
      <c r="C261" s="17"/>
      <c r="D261" s="16"/>
      <c r="E261" s="16" t="s">
        <v>23</v>
      </c>
      <c r="F261" s="16"/>
      <c r="G261" s="16" t="s">
        <v>77</v>
      </c>
      <c r="H261" s="16" t="s">
        <v>74</v>
      </c>
      <c r="I261" s="16"/>
      <c r="J261" s="17"/>
      <c r="K261" s="49"/>
      <c r="L261" s="50"/>
      <c r="M261" s="50"/>
      <c r="N261" s="50"/>
      <c r="O261" s="50"/>
      <c r="P261" s="51"/>
      <c r="Q261" s="17"/>
      <c r="R261" s="191"/>
      <c r="S261" s="192"/>
      <c r="T261" s="192"/>
      <c r="U261" s="192"/>
      <c r="V261" s="192"/>
      <c r="W261" s="186"/>
      <c r="X261" s="16"/>
      <c r="Y261" s="68"/>
      <c r="Z261" s="69"/>
      <c r="AA261" s="69"/>
      <c r="AB261" s="69"/>
      <c r="AC261" s="69"/>
      <c r="AD261" s="70"/>
      <c r="AF261" s="102" t="str">
        <f t="shared" si="57"/>
        <v/>
      </c>
      <c r="AG261" s="102" t="str">
        <f t="shared" si="57"/>
        <v/>
      </c>
      <c r="AH261" s="102" t="str">
        <f t="shared" si="57"/>
        <v/>
      </c>
      <c r="AI261" s="102" t="str">
        <f t="shared" si="57"/>
        <v/>
      </c>
      <c r="AJ261" s="102" t="str">
        <f t="shared" si="57"/>
        <v/>
      </c>
      <c r="AL261" s="39" t="e">
        <f>AVERAGE($AF261:AG261)</f>
        <v>#DIV/0!</v>
      </c>
      <c r="AM261" s="39" t="e">
        <f>AVERAGE($AF261:AH261)</f>
        <v>#DIV/0!</v>
      </c>
      <c r="AN261" s="39" t="e">
        <f>AVERAGE($AF261:AI261)</f>
        <v>#DIV/0!</v>
      </c>
      <c r="AO261" s="39" t="e">
        <f>AVERAGE($AF261:AJ261)</f>
        <v>#DIV/0!</v>
      </c>
      <c r="AQ261" s="40"/>
      <c r="AR261" s="17"/>
    </row>
    <row r="262" spans="1:44">
      <c r="H262" s="16"/>
      <c r="X262" s="16"/>
      <c r="AF262" s="80"/>
      <c r="AG262" s="80"/>
      <c r="AH262" s="80"/>
      <c r="AI262" s="80"/>
      <c r="AJ262" s="80"/>
    </row>
    <row r="263" spans="1:44">
      <c r="A263" s="12"/>
      <c r="B263" s="17"/>
      <c r="C263" s="17" t="s">
        <v>80</v>
      </c>
      <c r="D263" s="16"/>
      <c r="E263" s="16"/>
      <c r="F263" s="16"/>
      <c r="G263" s="16"/>
      <c r="H263" s="16"/>
      <c r="I263" s="16"/>
      <c r="J263" s="17"/>
      <c r="K263" s="20"/>
      <c r="L263" s="20"/>
      <c r="M263" s="20"/>
      <c r="N263" s="20"/>
      <c r="O263" s="20"/>
      <c r="P263" s="16"/>
      <c r="Q263" s="17"/>
      <c r="R263" s="174"/>
      <c r="S263" s="174"/>
      <c r="T263" s="174"/>
      <c r="U263" s="174"/>
      <c r="V263" s="174"/>
      <c r="W263" s="172"/>
      <c r="X263" s="16"/>
      <c r="AF263" s="80"/>
      <c r="AG263" s="80"/>
      <c r="AH263" s="80"/>
      <c r="AI263" s="80"/>
      <c r="AJ263" s="80"/>
      <c r="AQ263" s="17"/>
      <c r="AR263" s="17"/>
    </row>
    <row r="264" spans="1:44">
      <c r="A264" s="12"/>
      <c r="B264" s="17"/>
      <c r="C264" s="17"/>
      <c r="D264" s="16"/>
      <c r="E264" s="16" t="s">
        <v>24</v>
      </c>
      <c r="F264" s="16"/>
      <c r="G264" s="21" t="s">
        <v>25</v>
      </c>
      <c r="H264" s="16" t="s">
        <v>81</v>
      </c>
      <c r="I264" s="16"/>
      <c r="J264" s="17"/>
      <c r="K264" s="41"/>
      <c r="L264" s="42"/>
      <c r="M264" s="42"/>
      <c r="N264" s="42"/>
      <c r="O264" s="42"/>
      <c r="P264" s="43"/>
      <c r="Q264" s="17"/>
      <c r="R264" s="189"/>
      <c r="S264" s="190"/>
      <c r="T264" s="190"/>
      <c r="U264" s="190"/>
      <c r="V264" s="190"/>
      <c r="W264" s="183"/>
      <c r="X264" s="16"/>
      <c r="Y264" s="65"/>
      <c r="Z264" s="66"/>
      <c r="AA264" s="66"/>
      <c r="AB264" s="66"/>
      <c r="AC264" s="66"/>
      <c r="AD264" s="67"/>
      <c r="AF264" s="102" t="str">
        <f t="shared" ref="AF264:AJ267" si="58">IFERROR(AF104-$I$39,"")</f>
        <v/>
      </c>
      <c r="AG264" s="102" t="str">
        <f t="shared" si="58"/>
        <v/>
      </c>
      <c r="AH264" s="102" t="str">
        <f t="shared" si="58"/>
        <v/>
      </c>
      <c r="AI264" s="102" t="str">
        <f t="shared" si="58"/>
        <v/>
      </c>
      <c r="AJ264" s="102" t="str">
        <f t="shared" si="58"/>
        <v/>
      </c>
      <c r="AL264" s="39" t="e">
        <f>AVERAGE($AF264:AG264)</f>
        <v>#DIV/0!</v>
      </c>
      <c r="AM264" s="39" t="e">
        <f>AVERAGE($AF264:AH264)</f>
        <v>#DIV/0!</v>
      </c>
      <c r="AN264" s="39" t="e">
        <f>AVERAGE($AF264:AI264)</f>
        <v>#DIV/0!</v>
      </c>
      <c r="AO264" s="39" t="e">
        <f>AVERAGE($AF264:AJ264)</f>
        <v>#DIV/0!</v>
      </c>
      <c r="AQ264" s="40"/>
      <c r="AR264" s="17"/>
    </row>
    <row r="265" spans="1:44">
      <c r="A265" s="12"/>
      <c r="B265" s="17"/>
      <c r="C265" s="17"/>
      <c r="D265" s="16"/>
      <c r="E265" s="16" t="s">
        <v>24</v>
      </c>
      <c r="F265" s="16"/>
      <c r="G265" s="16" t="s">
        <v>28</v>
      </c>
      <c r="H265" s="16" t="s">
        <v>81</v>
      </c>
      <c r="I265" s="16"/>
      <c r="J265" s="17"/>
      <c r="K265" s="45"/>
      <c r="L265" s="46"/>
      <c r="M265" s="46"/>
      <c r="N265" s="46"/>
      <c r="O265" s="46"/>
      <c r="P265" s="47"/>
      <c r="Q265" s="17"/>
      <c r="R265" s="193"/>
      <c r="S265" s="194"/>
      <c r="T265" s="194"/>
      <c r="U265" s="194"/>
      <c r="V265" s="194"/>
      <c r="W265" s="184"/>
      <c r="X265" s="16"/>
      <c r="Y265" s="71"/>
      <c r="Z265" s="72"/>
      <c r="AA265" s="72"/>
      <c r="AB265" s="72"/>
      <c r="AC265" s="72"/>
      <c r="AD265" s="73"/>
      <c r="AF265" s="102" t="str">
        <f t="shared" si="58"/>
        <v/>
      </c>
      <c r="AG265" s="102" t="str">
        <f t="shared" si="58"/>
        <v/>
      </c>
      <c r="AH265" s="102" t="str">
        <f t="shared" si="58"/>
        <v/>
      </c>
      <c r="AI265" s="102" t="str">
        <f t="shared" si="58"/>
        <v/>
      </c>
      <c r="AJ265" s="102" t="str">
        <f t="shared" si="58"/>
        <v/>
      </c>
      <c r="AL265" s="39" t="e">
        <f>AVERAGE($AF265:AG265)</f>
        <v>#DIV/0!</v>
      </c>
      <c r="AM265" s="39" t="e">
        <f>AVERAGE($AF265:AH265)</f>
        <v>#DIV/0!</v>
      </c>
      <c r="AN265" s="39" t="e">
        <f>AVERAGE($AF265:AI265)</f>
        <v>#DIV/0!</v>
      </c>
      <c r="AO265" s="39" t="e">
        <f>AVERAGE($AF265:AJ265)</f>
        <v>#DIV/0!</v>
      </c>
      <c r="AQ265" s="40"/>
      <c r="AR265" s="17"/>
    </row>
    <row r="266" spans="1:44">
      <c r="A266" s="12"/>
      <c r="B266" s="17"/>
      <c r="C266" s="17"/>
      <c r="D266" s="16"/>
      <c r="E266" s="16" t="s">
        <v>27</v>
      </c>
      <c r="F266" s="16"/>
      <c r="G266" s="21" t="s">
        <v>25</v>
      </c>
      <c r="H266" s="16" t="s">
        <v>81</v>
      </c>
      <c r="I266" s="16"/>
      <c r="J266" s="17"/>
      <c r="K266" s="45"/>
      <c r="L266" s="46"/>
      <c r="M266" s="46"/>
      <c r="N266" s="46"/>
      <c r="O266" s="46"/>
      <c r="P266" s="47"/>
      <c r="Q266" s="17"/>
      <c r="R266" s="193"/>
      <c r="S266" s="194"/>
      <c r="T266" s="194"/>
      <c r="U266" s="194"/>
      <c r="V266" s="194"/>
      <c r="W266" s="184"/>
      <c r="X266" s="16"/>
      <c r="Y266" s="71"/>
      <c r="Z266" s="72"/>
      <c r="AA266" s="72"/>
      <c r="AB266" s="72"/>
      <c r="AC266" s="72"/>
      <c r="AD266" s="73"/>
      <c r="AF266" s="102" t="str">
        <f t="shared" si="58"/>
        <v/>
      </c>
      <c r="AG266" s="102" t="str">
        <f t="shared" si="58"/>
        <v/>
      </c>
      <c r="AH266" s="102" t="str">
        <f t="shared" si="58"/>
        <v/>
      </c>
      <c r="AI266" s="102" t="str">
        <f t="shared" si="58"/>
        <v/>
      </c>
      <c r="AJ266" s="102" t="str">
        <f t="shared" si="58"/>
        <v/>
      </c>
      <c r="AL266" s="39" t="e">
        <f>AVERAGE($AF266:AG266)</f>
        <v>#DIV/0!</v>
      </c>
      <c r="AM266" s="39" t="e">
        <f>AVERAGE($AF266:AH266)</f>
        <v>#DIV/0!</v>
      </c>
      <c r="AN266" s="39" t="e">
        <f>AVERAGE($AF266:AI266)</f>
        <v>#DIV/0!</v>
      </c>
      <c r="AO266" s="39" t="e">
        <f>AVERAGE($AF266:AJ266)</f>
        <v>#DIV/0!</v>
      </c>
      <c r="AQ266" s="40"/>
      <c r="AR266" s="17"/>
    </row>
    <row r="267" spans="1:44">
      <c r="A267" s="12"/>
      <c r="B267" s="17"/>
      <c r="C267" s="17"/>
      <c r="D267" s="16"/>
      <c r="E267" s="16" t="s">
        <v>27</v>
      </c>
      <c r="F267" s="16"/>
      <c r="G267" s="16" t="s">
        <v>28</v>
      </c>
      <c r="H267" s="16" t="s">
        <v>81</v>
      </c>
      <c r="I267" s="17"/>
      <c r="J267" s="16"/>
      <c r="K267" s="49"/>
      <c r="L267" s="50"/>
      <c r="M267" s="50"/>
      <c r="N267" s="50"/>
      <c r="O267" s="50"/>
      <c r="P267" s="51"/>
      <c r="Q267" s="17"/>
      <c r="R267" s="191"/>
      <c r="S267" s="192"/>
      <c r="T267" s="192"/>
      <c r="U267" s="192"/>
      <c r="V267" s="192"/>
      <c r="W267" s="186"/>
      <c r="X267" s="16"/>
      <c r="Y267" s="68"/>
      <c r="Z267" s="69"/>
      <c r="AA267" s="69"/>
      <c r="AB267" s="69"/>
      <c r="AC267" s="69"/>
      <c r="AD267" s="70"/>
      <c r="AF267" s="102" t="str">
        <f t="shared" si="58"/>
        <v/>
      </c>
      <c r="AG267" s="102" t="str">
        <f t="shared" si="58"/>
        <v/>
      </c>
      <c r="AH267" s="102" t="str">
        <f t="shared" si="58"/>
        <v/>
      </c>
      <c r="AI267" s="102" t="str">
        <f t="shared" si="58"/>
        <v/>
      </c>
      <c r="AJ267" s="102" t="str">
        <f t="shared" si="58"/>
        <v/>
      </c>
      <c r="AL267" s="39" t="e">
        <f>AVERAGE($AF267:AG267)</f>
        <v>#DIV/0!</v>
      </c>
      <c r="AM267" s="39" t="e">
        <f>AVERAGE($AF267:AH267)</f>
        <v>#DIV/0!</v>
      </c>
      <c r="AN267" s="39" t="e">
        <f>AVERAGE($AF267:AI267)</f>
        <v>#DIV/0!</v>
      </c>
      <c r="AO267" s="39" t="e">
        <f>AVERAGE($AF267:AJ267)</f>
        <v>#DIV/0!</v>
      </c>
      <c r="AQ267" s="17"/>
      <c r="AR267" s="17"/>
    </row>
    <row r="268" spans="1:44">
      <c r="H268" s="16"/>
      <c r="X268" s="24"/>
      <c r="AF268" s="80"/>
      <c r="AG268" s="80"/>
      <c r="AH268" s="80"/>
      <c r="AI268" s="80"/>
      <c r="AJ268" s="80"/>
    </row>
    <row r="269" spans="1:44">
      <c r="A269" s="12"/>
      <c r="B269" s="17"/>
      <c r="C269" s="17" t="s">
        <v>92</v>
      </c>
      <c r="H269" s="16"/>
      <c r="I269" s="17"/>
      <c r="J269" s="17"/>
      <c r="K269" s="16"/>
      <c r="L269" s="16"/>
      <c r="M269" s="16"/>
      <c r="N269" s="16"/>
      <c r="O269" s="16"/>
      <c r="P269" s="16"/>
      <c r="Q269" s="17"/>
      <c r="R269" s="172"/>
      <c r="S269" s="172"/>
      <c r="T269" s="172"/>
      <c r="U269" s="172"/>
      <c r="V269" s="172"/>
      <c r="W269" s="172"/>
      <c r="X269" s="16"/>
      <c r="AF269" s="80"/>
      <c r="AG269" s="80"/>
      <c r="AH269" s="80"/>
      <c r="AI269" s="80"/>
      <c r="AJ269" s="80"/>
      <c r="AQ269" s="17"/>
      <c r="AR269" s="17"/>
    </row>
    <row r="270" spans="1:44">
      <c r="A270" s="12"/>
      <c r="B270" s="17"/>
      <c r="E270" s="28" t="s">
        <v>24</v>
      </c>
      <c r="F270" s="12" t="s">
        <v>83</v>
      </c>
      <c r="G270" s="21" t="s">
        <v>25</v>
      </c>
      <c r="H270" s="16" t="s">
        <v>84</v>
      </c>
      <c r="I270" s="17"/>
      <c r="J270" s="17"/>
      <c r="K270" s="41"/>
      <c r="L270" s="42"/>
      <c r="M270" s="42"/>
      <c r="N270" s="42"/>
      <c r="O270" s="42"/>
      <c r="P270" s="43"/>
      <c r="Q270" s="17"/>
      <c r="R270" s="189"/>
      <c r="S270" s="190"/>
      <c r="T270" s="190"/>
      <c r="U270" s="190"/>
      <c r="V270" s="190"/>
      <c r="W270" s="183"/>
      <c r="X270" s="16"/>
      <c r="Y270" s="65"/>
      <c r="Z270" s="66"/>
      <c r="AA270" s="66"/>
      <c r="AB270" s="66"/>
      <c r="AC270" s="66"/>
      <c r="AD270" s="67"/>
      <c r="AF270" s="102" t="str">
        <f t="shared" ref="AF270:AJ273" si="59">IFERROR(AF125-$I$45,"")</f>
        <v/>
      </c>
      <c r="AG270" s="102" t="str">
        <f t="shared" si="59"/>
        <v/>
      </c>
      <c r="AH270" s="102" t="str">
        <f t="shared" si="59"/>
        <v/>
      </c>
      <c r="AI270" s="102" t="str">
        <f t="shared" si="59"/>
        <v/>
      </c>
      <c r="AJ270" s="102" t="str">
        <f t="shared" si="59"/>
        <v/>
      </c>
      <c r="AL270" s="76" t="e">
        <f>AVERAGE($AF270:AG270)</f>
        <v>#DIV/0!</v>
      </c>
      <c r="AM270" s="76" t="e">
        <f>AVERAGE($AF270:AH270)</f>
        <v>#DIV/0!</v>
      </c>
      <c r="AN270" s="76" t="e">
        <f>AVERAGE($AF270:AI270)</f>
        <v>#DIV/0!</v>
      </c>
      <c r="AO270" s="76" t="e">
        <f>AVERAGE($AF270:AJ270)</f>
        <v>#DIV/0!</v>
      </c>
      <c r="AQ270" s="17"/>
      <c r="AR270" s="17"/>
    </row>
    <row r="271" spans="1:44">
      <c r="A271" s="12"/>
      <c r="B271" s="17"/>
      <c r="E271" s="28" t="s">
        <v>27</v>
      </c>
      <c r="F271" s="12" t="s">
        <v>85</v>
      </c>
      <c r="G271" s="21" t="s">
        <v>25</v>
      </c>
      <c r="H271" s="16" t="s">
        <v>84</v>
      </c>
      <c r="I271" s="17"/>
      <c r="J271" s="17"/>
      <c r="K271" s="45"/>
      <c r="L271" s="46"/>
      <c r="M271" s="46"/>
      <c r="N271" s="46"/>
      <c r="O271" s="46"/>
      <c r="P271" s="47"/>
      <c r="Q271" s="17"/>
      <c r="R271" s="193"/>
      <c r="S271" s="194"/>
      <c r="T271" s="194"/>
      <c r="U271" s="194"/>
      <c r="V271" s="194"/>
      <c r="W271" s="184"/>
      <c r="X271" s="16"/>
      <c r="Y271" s="71"/>
      <c r="Z271" s="72"/>
      <c r="AA271" s="72"/>
      <c r="AB271" s="72"/>
      <c r="AC271" s="72"/>
      <c r="AD271" s="73"/>
      <c r="AF271" s="102" t="str">
        <f t="shared" si="59"/>
        <v/>
      </c>
      <c r="AG271" s="102" t="str">
        <f t="shared" si="59"/>
        <v/>
      </c>
      <c r="AH271" s="102" t="str">
        <f t="shared" si="59"/>
        <v/>
      </c>
      <c r="AI271" s="102" t="str">
        <f t="shared" si="59"/>
        <v/>
      </c>
      <c r="AJ271" s="102" t="str">
        <f t="shared" si="59"/>
        <v/>
      </c>
      <c r="AL271" s="76" t="e">
        <f>AVERAGE($AF271:AG271)</f>
        <v>#DIV/0!</v>
      </c>
      <c r="AM271" s="76" t="e">
        <f>AVERAGE($AF271:AH271)</f>
        <v>#DIV/0!</v>
      </c>
      <c r="AN271" s="76" t="e">
        <f>AVERAGE($AF271:AI271)</f>
        <v>#DIV/0!</v>
      </c>
      <c r="AO271" s="76" t="e">
        <f>AVERAGE($AF271:AJ271)</f>
        <v>#DIV/0!</v>
      </c>
      <c r="AQ271" s="17"/>
      <c r="AR271" s="17"/>
    </row>
    <row r="272" spans="1:44">
      <c r="A272" s="12"/>
      <c r="B272" s="17"/>
      <c r="E272" s="28" t="s">
        <v>86</v>
      </c>
      <c r="F272" s="12" t="s">
        <v>87</v>
      </c>
      <c r="G272" s="21" t="s">
        <v>25</v>
      </c>
      <c r="H272" s="16" t="s">
        <v>84</v>
      </c>
      <c r="I272" s="17"/>
      <c r="J272" s="17"/>
      <c r="K272" s="45"/>
      <c r="L272" s="46"/>
      <c r="M272" s="46"/>
      <c r="N272" s="46"/>
      <c r="O272" s="46"/>
      <c r="P272" s="47"/>
      <c r="Q272" s="17"/>
      <c r="R272" s="193"/>
      <c r="S272" s="194"/>
      <c r="T272" s="194"/>
      <c r="U272" s="194"/>
      <c r="V272" s="194"/>
      <c r="W272" s="184"/>
      <c r="X272" s="16"/>
      <c r="Y272" s="71"/>
      <c r="Z272" s="72"/>
      <c r="AA272" s="72"/>
      <c r="AB272" s="72"/>
      <c r="AC272" s="72"/>
      <c r="AD272" s="73"/>
      <c r="AF272" s="102" t="str">
        <f t="shared" si="59"/>
        <v/>
      </c>
      <c r="AG272" s="102" t="str">
        <f t="shared" si="59"/>
        <v/>
      </c>
      <c r="AH272" s="102" t="str">
        <f t="shared" si="59"/>
        <v/>
      </c>
      <c r="AI272" s="102" t="str">
        <f t="shared" si="59"/>
        <v/>
      </c>
      <c r="AJ272" s="102" t="str">
        <f t="shared" si="59"/>
        <v/>
      </c>
      <c r="AL272" s="76" t="e">
        <f>AVERAGE($AF272:AG272)</f>
        <v>#DIV/0!</v>
      </c>
      <c r="AM272" s="76" t="e">
        <f>AVERAGE($AF272:AH272)</f>
        <v>#DIV/0!</v>
      </c>
      <c r="AN272" s="76" t="e">
        <f>AVERAGE($AF272:AI272)</f>
        <v>#DIV/0!</v>
      </c>
      <c r="AO272" s="76" t="e">
        <f>AVERAGE($AF272:AJ272)</f>
        <v>#DIV/0!</v>
      </c>
      <c r="AQ272" s="17"/>
      <c r="AR272" s="17"/>
    </row>
    <row r="273" spans="1:44">
      <c r="A273" s="12"/>
      <c r="B273" s="17"/>
      <c r="E273" s="64" t="s">
        <v>86</v>
      </c>
      <c r="F273" s="12" t="s">
        <v>88</v>
      </c>
      <c r="G273" s="74" t="s">
        <v>25</v>
      </c>
      <c r="H273" s="16" t="s">
        <v>84</v>
      </c>
      <c r="I273" s="17"/>
      <c r="J273" s="17"/>
      <c r="K273" s="49"/>
      <c r="L273" s="50"/>
      <c r="M273" s="50"/>
      <c r="N273" s="50"/>
      <c r="O273" s="50"/>
      <c r="P273" s="51"/>
      <c r="Q273" s="17"/>
      <c r="R273" s="191"/>
      <c r="S273" s="192"/>
      <c r="T273" s="192"/>
      <c r="U273" s="192"/>
      <c r="V273" s="192"/>
      <c r="W273" s="186"/>
      <c r="X273" s="16"/>
      <c r="Y273" s="68"/>
      <c r="Z273" s="69"/>
      <c r="AA273" s="69"/>
      <c r="AB273" s="69"/>
      <c r="AC273" s="69"/>
      <c r="AD273" s="70"/>
      <c r="AF273" s="102" t="str">
        <f t="shared" si="59"/>
        <v/>
      </c>
      <c r="AG273" s="102" t="str">
        <f t="shared" si="59"/>
        <v/>
      </c>
      <c r="AH273" s="102" t="str">
        <f t="shared" si="59"/>
        <v/>
      </c>
      <c r="AI273" s="102" t="str">
        <f t="shared" si="59"/>
        <v/>
      </c>
      <c r="AJ273" s="102" t="str">
        <f t="shared" si="59"/>
        <v/>
      </c>
      <c r="AK273" s="16"/>
      <c r="AL273" s="76" t="e">
        <f>AVERAGE($AF273:AG273)</f>
        <v>#DIV/0!</v>
      </c>
      <c r="AM273" s="76" t="e">
        <f>AVERAGE($AF273:AH273)</f>
        <v>#DIV/0!</v>
      </c>
      <c r="AN273" s="76" t="e">
        <f>AVERAGE($AF273:AI273)</f>
        <v>#DIV/0!</v>
      </c>
      <c r="AO273" s="76" t="e">
        <f>AVERAGE($AF273:AJ273)</f>
        <v>#DIV/0!</v>
      </c>
      <c r="AQ273" s="17"/>
      <c r="AR273" s="17"/>
    </row>
    <row r="274" spans="1:44">
      <c r="A274" s="12"/>
      <c r="B274" s="17"/>
      <c r="C274" s="17"/>
      <c r="D274" s="16"/>
      <c r="E274" s="16"/>
      <c r="F274" s="16"/>
      <c r="G274" s="16"/>
      <c r="H274" s="16"/>
      <c r="I274" s="17"/>
      <c r="J274" s="16"/>
      <c r="K274" s="16"/>
      <c r="L274" s="16"/>
      <c r="M274" s="16"/>
      <c r="N274" s="16"/>
      <c r="O274" s="16"/>
      <c r="P274" s="16"/>
      <c r="Q274" s="17"/>
      <c r="R274" s="172"/>
      <c r="S274" s="172"/>
      <c r="T274" s="172"/>
      <c r="U274" s="172"/>
      <c r="V274" s="172"/>
      <c r="W274" s="172"/>
      <c r="X274" s="16"/>
      <c r="AF274" s="16"/>
      <c r="AG274" s="16"/>
      <c r="AH274" s="16"/>
      <c r="AI274" s="16"/>
      <c r="AJ274" s="16"/>
      <c r="AQ274" s="17"/>
      <c r="AR274" s="17"/>
    </row>
    <row r="275" spans="1:44">
      <c r="A275" s="6" t="s">
        <v>57</v>
      </c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170"/>
      <c r="S275" s="170"/>
      <c r="T275" s="170"/>
      <c r="U275" s="170"/>
      <c r="V275" s="170"/>
      <c r="W275" s="170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17"/>
    </row>
    <row r="277" spans="1:44">
      <c r="A277" s="12"/>
      <c r="B277" s="13" t="s">
        <v>245</v>
      </c>
      <c r="C277" s="15"/>
      <c r="D277" s="14"/>
      <c r="E277" s="15"/>
      <c r="F277" s="15"/>
      <c r="G277" s="15"/>
      <c r="H277" s="15"/>
      <c r="I277" s="14"/>
      <c r="J277" s="14"/>
      <c r="K277" s="15"/>
      <c r="L277" s="15"/>
      <c r="M277" s="15"/>
      <c r="N277" s="15"/>
      <c r="O277" s="15"/>
      <c r="P277" s="15"/>
      <c r="Q277" s="14"/>
      <c r="R277" s="173"/>
      <c r="S277" s="173"/>
      <c r="T277" s="173"/>
      <c r="U277" s="173"/>
      <c r="V277" s="173"/>
      <c r="W277" s="173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7"/>
    </row>
    <row r="278" spans="1:44">
      <c r="A278" s="12"/>
      <c r="B278" s="17"/>
      <c r="E278" s="91"/>
      <c r="F278" s="92"/>
      <c r="G278" s="93"/>
      <c r="H278" s="93"/>
      <c r="I278" s="17"/>
      <c r="J278" s="17"/>
      <c r="K278" s="17"/>
      <c r="L278" s="17"/>
      <c r="M278" s="17"/>
      <c r="N278" s="17"/>
      <c r="O278" s="17"/>
      <c r="P278" s="17"/>
      <c r="Q278" s="17"/>
      <c r="AQ278" s="17"/>
      <c r="AR278" s="17"/>
    </row>
    <row r="279" spans="1:44">
      <c r="A279" s="12"/>
      <c r="B279" s="17"/>
      <c r="C279" s="88" t="s">
        <v>76</v>
      </c>
      <c r="D279" s="89"/>
      <c r="E279" s="89"/>
      <c r="F279" s="89"/>
      <c r="G279" s="89"/>
      <c r="H279" s="89"/>
      <c r="I279" s="95"/>
      <c r="J279" s="17"/>
      <c r="K279" s="17"/>
      <c r="L279" s="17"/>
      <c r="M279" s="17"/>
      <c r="N279" s="17"/>
      <c r="O279" s="17"/>
      <c r="P279" s="17"/>
      <c r="Q279" s="17"/>
      <c r="AQ279" s="17"/>
      <c r="AR279" s="17"/>
    </row>
    <row r="280" spans="1:44">
      <c r="A280" s="12"/>
      <c r="B280" s="17"/>
      <c r="C280" s="17"/>
      <c r="D280" s="16"/>
      <c r="E280" s="16"/>
      <c r="F280" s="16"/>
      <c r="G280" s="16"/>
      <c r="H280" s="16"/>
      <c r="J280" s="17"/>
      <c r="K280" s="17"/>
      <c r="L280" s="17"/>
      <c r="M280" s="17"/>
      <c r="N280" s="17"/>
      <c r="O280" s="17"/>
      <c r="P280" s="17"/>
      <c r="Q280" s="17"/>
      <c r="AQ280" s="17"/>
      <c r="AR280" s="17"/>
    </row>
    <row r="281" spans="1:44">
      <c r="A281" s="12"/>
      <c r="B281" s="17"/>
      <c r="D281" s="17" t="s">
        <v>46</v>
      </c>
      <c r="E281" s="16"/>
      <c r="F281" s="16"/>
      <c r="G281" s="16"/>
      <c r="H281" s="16"/>
      <c r="J281" s="16"/>
      <c r="K281" s="17"/>
      <c r="L281" s="17"/>
      <c r="M281" s="17"/>
      <c r="N281" s="17"/>
      <c r="O281" s="17"/>
      <c r="P281" s="17"/>
      <c r="Q281" s="17"/>
      <c r="AQ281" s="17"/>
      <c r="AR281" s="17"/>
    </row>
    <row r="282" spans="1:44">
      <c r="A282" s="12"/>
      <c r="B282" s="17"/>
      <c r="D282" s="17"/>
      <c r="E282" s="16" t="s">
        <v>20</v>
      </c>
      <c r="F282" s="16"/>
      <c r="G282" s="16" t="s">
        <v>77</v>
      </c>
      <c r="H282" s="16" t="s">
        <v>73</v>
      </c>
      <c r="J282" s="16"/>
      <c r="K282" s="226"/>
      <c r="L282" s="226"/>
      <c r="M282" s="226"/>
      <c r="N282" s="226"/>
      <c r="O282" s="226"/>
      <c r="P282" s="218">
        <f>SUM(K282:O282)</f>
        <v>0</v>
      </c>
      <c r="Q282" s="17"/>
      <c r="R282" s="224"/>
      <c r="S282" s="224"/>
      <c r="T282" s="224"/>
      <c r="U282" s="224"/>
      <c r="V282" s="224"/>
      <c r="W282" s="177">
        <f>SUM(R282:V282)</f>
        <v>0</v>
      </c>
      <c r="AQ282" s="17"/>
      <c r="AR282" s="17"/>
    </row>
    <row r="283" spans="1:44">
      <c r="A283" s="12"/>
      <c r="B283" s="17"/>
      <c r="D283" s="17"/>
      <c r="E283" s="16" t="s">
        <v>23</v>
      </c>
      <c r="F283" s="16"/>
      <c r="G283" s="16" t="s">
        <v>77</v>
      </c>
      <c r="H283" s="16" t="s">
        <v>73</v>
      </c>
      <c r="J283" s="16"/>
      <c r="K283" s="226"/>
      <c r="L283" s="226"/>
      <c r="M283" s="226"/>
      <c r="N283" s="226"/>
      <c r="O283" s="226"/>
      <c r="P283" s="218">
        <f>SUM(K283:O283)</f>
        <v>0</v>
      </c>
      <c r="Q283" s="17"/>
      <c r="R283" s="224"/>
      <c r="S283" s="224"/>
      <c r="T283" s="224"/>
      <c r="U283" s="224"/>
      <c r="V283" s="224"/>
      <c r="W283" s="177">
        <f>SUM(R283:V283)</f>
        <v>0</v>
      </c>
      <c r="AQ283" s="17"/>
      <c r="AR283" s="17"/>
    </row>
    <row r="284" spans="1:44">
      <c r="A284" s="12"/>
      <c r="B284" s="17"/>
      <c r="K284" s="227"/>
      <c r="L284" s="227"/>
      <c r="M284" s="227"/>
      <c r="N284" s="227"/>
      <c r="O284" s="227"/>
      <c r="P284" s="227"/>
      <c r="Q284" s="17"/>
      <c r="R284" s="225"/>
      <c r="S284" s="225"/>
      <c r="T284" s="225"/>
      <c r="U284" s="225"/>
      <c r="V284" s="225"/>
      <c r="W284" s="225"/>
      <c r="AQ284" s="17"/>
      <c r="AR284" s="17"/>
    </row>
    <row r="285" spans="1:44">
      <c r="A285" s="12"/>
      <c r="B285" s="17"/>
      <c r="D285" s="17" t="s">
        <v>80</v>
      </c>
      <c r="E285" s="16"/>
      <c r="F285" s="16"/>
      <c r="G285" s="16"/>
      <c r="H285" s="16"/>
      <c r="J285" s="16"/>
      <c r="K285" s="227"/>
      <c r="L285" s="227"/>
      <c r="M285" s="227"/>
      <c r="N285" s="227"/>
      <c r="O285" s="227"/>
      <c r="P285" s="227"/>
      <c r="Q285" s="17"/>
      <c r="R285" s="225"/>
      <c r="S285" s="225"/>
      <c r="T285" s="225"/>
      <c r="U285" s="225"/>
      <c r="V285" s="225"/>
      <c r="W285" s="225"/>
      <c r="AQ285" s="17"/>
      <c r="AR285" s="17"/>
    </row>
    <row r="286" spans="1:44">
      <c r="A286" s="12"/>
      <c r="B286" s="17"/>
      <c r="D286" s="17"/>
      <c r="E286" s="16" t="s">
        <v>24</v>
      </c>
      <c r="F286" s="16"/>
      <c r="G286" s="21" t="s">
        <v>25</v>
      </c>
      <c r="H286" s="16" t="s">
        <v>73</v>
      </c>
      <c r="J286" s="16"/>
      <c r="K286" s="226"/>
      <c r="L286" s="226"/>
      <c r="M286" s="226"/>
      <c r="N286" s="226"/>
      <c r="O286" s="226"/>
      <c r="P286" s="218">
        <f>SUM(K286:O286)</f>
        <v>0</v>
      </c>
      <c r="Q286" s="17"/>
      <c r="R286" s="224"/>
      <c r="S286" s="224"/>
      <c r="T286" s="224"/>
      <c r="U286" s="224"/>
      <c r="V286" s="224"/>
      <c r="W286" s="177">
        <f>SUM(R286:V286)</f>
        <v>0</v>
      </c>
      <c r="AQ286" s="17"/>
      <c r="AR286" s="17"/>
    </row>
    <row r="287" spans="1:44">
      <c r="A287" s="12"/>
      <c r="B287" s="17"/>
      <c r="D287" s="17"/>
      <c r="E287" s="16" t="s">
        <v>27</v>
      </c>
      <c r="F287" s="16"/>
      <c r="G287" s="16" t="s">
        <v>25</v>
      </c>
      <c r="H287" s="16" t="s">
        <v>73</v>
      </c>
      <c r="J287" s="16"/>
      <c r="K287" s="226"/>
      <c r="L287" s="226"/>
      <c r="M287" s="226"/>
      <c r="N287" s="226"/>
      <c r="O287" s="226"/>
      <c r="P287" s="218">
        <f>SUM(K287:O287)</f>
        <v>0</v>
      </c>
      <c r="Q287" s="17"/>
      <c r="R287" s="224"/>
      <c r="S287" s="224"/>
      <c r="T287" s="224"/>
      <c r="U287" s="224"/>
      <c r="V287" s="224"/>
      <c r="W287" s="177">
        <f>SUM(R287:V287)</f>
        <v>0</v>
      </c>
      <c r="AQ287" s="17"/>
      <c r="AR287" s="17"/>
    </row>
    <row r="288" spans="1:44">
      <c r="A288" s="12"/>
      <c r="B288" s="17"/>
      <c r="D288" s="17"/>
      <c r="E288" s="16" t="s">
        <v>24</v>
      </c>
      <c r="F288" s="16"/>
      <c r="G288" s="21" t="s">
        <v>28</v>
      </c>
      <c r="H288" s="16" t="s">
        <v>73</v>
      </c>
      <c r="J288" s="16"/>
      <c r="K288" s="226"/>
      <c r="L288" s="226"/>
      <c r="M288" s="226"/>
      <c r="N288" s="226"/>
      <c r="O288" s="226"/>
      <c r="P288" s="218">
        <f>SUM(K288:O288)</f>
        <v>0</v>
      </c>
      <c r="Q288" s="17"/>
      <c r="R288" s="224"/>
      <c r="S288" s="224"/>
      <c r="T288" s="224"/>
      <c r="U288" s="224"/>
      <c r="V288" s="224"/>
      <c r="W288" s="177">
        <f>SUM(R288:V288)</f>
        <v>0</v>
      </c>
      <c r="AQ288" s="17"/>
      <c r="AR288" s="17"/>
    </row>
    <row r="289" spans="1:44">
      <c r="A289" s="12"/>
      <c r="B289" s="17"/>
      <c r="D289" s="17"/>
      <c r="E289" s="16" t="s">
        <v>27</v>
      </c>
      <c r="F289" s="16"/>
      <c r="G289" s="16" t="s">
        <v>28</v>
      </c>
      <c r="H289" s="16" t="s">
        <v>73</v>
      </c>
      <c r="J289" s="17"/>
      <c r="K289" s="226"/>
      <c r="L289" s="226"/>
      <c r="M289" s="226"/>
      <c r="N289" s="226"/>
      <c r="O289" s="226"/>
      <c r="P289" s="218">
        <f>SUM(K289:O289)</f>
        <v>0</v>
      </c>
      <c r="Q289" s="17"/>
      <c r="R289" s="224"/>
      <c r="S289" s="224"/>
      <c r="T289" s="224"/>
      <c r="U289" s="224"/>
      <c r="V289" s="224"/>
      <c r="W289" s="177">
        <f>SUM(R289:V289)</f>
        <v>0</v>
      </c>
      <c r="AQ289" s="17"/>
      <c r="AR289" s="17"/>
    </row>
    <row r="290" spans="1:44">
      <c r="A290" s="12"/>
      <c r="B290" s="17"/>
      <c r="K290" s="227"/>
      <c r="L290" s="227"/>
      <c r="M290" s="227"/>
      <c r="N290" s="227"/>
      <c r="O290" s="227"/>
      <c r="P290" s="227"/>
      <c r="Q290" s="17"/>
      <c r="R290" s="225"/>
      <c r="S290" s="225"/>
      <c r="T290" s="225"/>
      <c r="U290" s="225"/>
      <c r="V290" s="225"/>
      <c r="W290" s="225"/>
      <c r="AQ290" s="17"/>
      <c r="AR290" s="17"/>
    </row>
    <row r="291" spans="1:44">
      <c r="A291" s="12"/>
      <c r="B291" s="17"/>
      <c r="D291" s="27" t="s">
        <v>114</v>
      </c>
      <c r="E291" s="91"/>
      <c r="F291" s="92"/>
      <c r="G291" s="93"/>
      <c r="H291" s="93"/>
      <c r="J291" s="17"/>
      <c r="K291" s="228"/>
      <c r="L291" s="228"/>
      <c r="M291" s="228"/>
      <c r="N291" s="228"/>
      <c r="O291" s="228"/>
      <c r="P291" s="228"/>
      <c r="Q291" s="17"/>
      <c r="R291" s="181"/>
      <c r="S291" s="181"/>
      <c r="T291" s="181"/>
      <c r="U291" s="181"/>
      <c r="V291" s="181"/>
      <c r="W291" s="181"/>
      <c r="AQ291" s="17"/>
      <c r="AR291" s="17"/>
    </row>
    <row r="292" spans="1:44">
      <c r="A292" s="12"/>
      <c r="B292" s="17"/>
      <c r="E292" s="16" t="s">
        <v>9</v>
      </c>
      <c r="F292" s="16"/>
      <c r="G292" s="16" t="s">
        <v>77</v>
      </c>
      <c r="H292" s="16" t="s">
        <v>73</v>
      </c>
      <c r="K292" s="226"/>
      <c r="L292" s="226"/>
      <c r="M292" s="226"/>
      <c r="N292" s="226"/>
      <c r="O292" s="226"/>
      <c r="P292" s="218">
        <f>SUM(K292:O292)</f>
        <v>0</v>
      </c>
      <c r="Q292" s="17"/>
      <c r="R292" s="224"/>
      <c r="S292" s="224"/>
      <c r="T292" s="224"/>
      <c r="U292" s="224"/>
      <c r="V292" s="224"/>
      <c r="W292" s="177">
        <f>SUM(R292:V292)</f>
        <v>0</v>
      </c>
      <c r="AQ292" s="17"/>
      <c r="AR292" s="17"/>
    </row>
    <row r="293" spans="1:44">
      <c r="A293" s="12"/>
      <c r="B293" s="17"/>
      <c r="K293" s="228"/>
      <c r="L293" s="228"/>
      <c r="M293" s="228"/>
      <c r="N293" s="228"/>
      <c r="O293" s="228"/>
      <c r="P293" s="228"/>
      <c r="Q293" s="17"/>
      <c r="R293" s="181"/>
      <c r="S293" s="181"/>
      <c r="T293" s="181"/>
      <c r="U293" s="181"/>
      <c r="V293" s="181"/>
      <c r="W293" s="181"/>
      <c r="AQ293" s="17"/>
      <c r="AR293" s="17"/>
    </row>
    <row r="294" spans="1:44">
      <c r="A294" s="12"/>
      <c r="B294" s="17"/>
      <c r="D294" s="27" t="s">
        <v>115</v>
      </c>
      <c r="K294" s="228"/>
      <c r="L294" s="228"/>
      <c r="M294" s="228"/>
      <c r="N294" s="228"/>
      <c r="O294" s="228"/>
      <c r="P294" s="228"/>
      <c r="Q294" s="17"/>
      <c r="R294" s="181"/>
      <c r="S294" s="181"/>
      <c r="T294" s="181"/>
      <c r="U294" s="181"/>
      <c r="V294" s="181"/>
      <c r="W294" s="181"/>
      <c r="AQ294" s="17"/>
      <c r="AR294" s="17"/>
    </row>
    <row r="295" spans="1:44">
      <c r="A295" s="12"/>
      <c r="B295" s="17"/>
      <c r="E295" s="16" t="s">
        <v>9</v>
      </c>
      <c r="F295" s="16"/>
      <c r="G295" s="21" t="s">
        <v>21</v>
      </c>
      <c r="H295" s="74" t="s">
        <v>73</v>
      </c>
      <c r="K295" s="218">
        <f t="shared" ref="K295:O295" si="60">SUM(K282:K283,K286:K289,K292)</f>
        <v>0</v>
      </c>
      <c r="L295" s="218">
        <f t="shared" si="60"/>
        <v>0</v>
      </c>
      <c r="M295" s="218">
        <f t="shared" si="60"/>
        <v>0</v>
      </c>
      <c r="N295" s="218">
        <f t="shared" si="60"/>
        <v>0</v>
      </c>
      <c r="O295" s="218">
        <f t="shared" si="60"/>
        <v>0</v>
      </c>
      <c r="P295" s="218">
        <f>SUM(K295:O295)</f>
        <v>0</v>
      </c>
      <c r="Q295" s="17"/>
      <c r="R295" s="177">
        <f t="shared" ref="R295:V295" si="61">SUM(R282:R283,R286:R289,R292)</f>
        <v>0</v>
      </c>
      <c r="S295" s="177">
        <f t="shared" si="61"/>
        <v>0</v>
      </c>
      <c r="T295" s="177">
        <f t="shared" si="61"/>
        <v>0</v>
      </c>
      <c r="U295" s="177">
        <f t="shared" si="61"/>
        <v>0</v>
      </c>
      <c r="V295" s="177">
        <f t="shared" si="61"/>
        <v>0</v>
      </c>
      <c r="W295" s="177">
        <f>SUM(R295:V295)</f>
        <v>0</v>
      </c>
      <c r="AQ295" s="17"/>
      <c r="AR295" s="17"/>
    </row>
    <row r="296" spans="1:44">
      <c r="A296" s="12"/>
      <c r="B296" s="17"/>
      <c r="K296" s="228"/>
      <c r="L296" s="228"/>
      <c r="M296" s="228"/>
      <c r="N296" s="228"/>
      <c r="O296" s="228"/>
      <c r="P296" s="228"/>
      <c r="Q296" s="17"/>
      <c r="AQ296" s="17"/>
      <c r="AR296" s="17"/>
    </row>
    <row r="297" spans="1:44">
      <c r="A297" s="12"/>
      <c r="B297" s="17"/>
      <c r="C297" s="94" t="s">
        <v>116</v>
      </c>
      <c r="D297" s="95"/>
      <c r="E297" s="95"/>
      <c r="F297" s="95"/>
      <c r="G297" s="95"/>
      <c r="H297" s="95"/>
      <c r="I297" s="95"/>
      <c r="K297" s="228"/>
      <c r="L297" s="228"/>
      <c r="M297" s="228"/>
      <c r="N297" s="228"/>
      <c r="O297" s="228"/>
      <c r="P297" s="228"/>
      <c r="Q297" s="17"/>
      <c r="AQ297" s="17"/>
      <c r="AR297" s="17"/>
    </row>
    <row r="298" spans="1:44">
      <c r="A298" s="12"/>
      <c r="B298" s="17"/>
      <c r="E298" s="16"/>
      <c r="F298" s="16"/>
      <c r="G298" s="16"/>
      <c r="H298" s="16"/>
      <c r="K298" s="228"/>
      <c r="L298" s="228"/>
      <c r="M298" s="228"/>
      <c r="N298" s="228"/>
      <c r="O298" s="228"/>
      <c r="P298" s="228"/>
      <c r="Q298" s="17"/>
      <c r="AQ298" s="17"/>
      <c r="AR298" s="17"/>
    </row>
    <row r="299" spans="1:44">
      <c r="A299" s="12"/>
      <c r="B299" s="17"/>
      <c r="D299" s="17" t="s">
        <v>92</v>
      </c>
      <c r="H299" s="16"/>
      <c r="J299" s="17"/>
      <c r="K299" s="228"/>
      <c r="L299" s="228"/>
      <c r="M299" s="228"/>
      <c r="N299" s="228"/>
      <c r="O299" s="228"/>
      <c r="P299" s="228"/>
      <c r="Q299" s="17"/>
      <c r="AQ299" s="17"/>
      <c r="AR299" s="17"/>
    </row>
    <row r="300" spans="1:44">
      <c r="A300" s="12"/>
      <c r="B300" s="17"/>
      <c r="E300" s="28" t="s">
        <v>24</v>
      </c>
      <c r="F300" s="12" t="s">
        <v>83</v>
      </c>
      <c r="G300" s="21" t="s">
        <v>25</v>
      </c>
      <c r="H300" s="16" t="s">
        <v>73</v>
      </c>
      <c r="J300" s="17"/>
      <c r="K300" s="226"/>
      <c r="L300" s="226"/>
      <c r="M300" s="226"/>
      <c r="N300" s="226"/>
      <c r="O300" s="226"/>
      <c r="P300" s="218">
        <f>SUM(K300:O300)</f>
        <v>0</v>
      </c>
      <c r="Q300" s="17"/>
      <c r="R300" s="224"/>
      <c r="S300" s="224"/>
      <c r="T300" s="224"/>
      <c r="U300" s="224"/>
      <c r="V300" s="224"/>
      <c r="W300" s="177">
        <f>SUM(R300:V300)</f>
        <v>0</v>
      </c>
      <c r="AQ300" s="17"/>
      <c r="AR300" s="17"/>
    </row>
    <row r="301" spans="1:44">
      <c r="A301" s="12"/>
      <c r="B301" s="17"/>
      <c r="E301" s="28" t="s">
        <v>27</v>
      </c>
      <c r="F301" s="12" t="s">
        <v>85</v>
      </c>
      <c r="G301" s="21" t="s">
        <v>25</v>
      </c>
      <c r="H301" s="16" t="s">
        <v>73</v>
      </c>
      <c r="J301" s="17"/>
      <c r="K301" s="226"/>
      <c r="L301" s="226"/>
      <c r="M301" s="226"/>
      <c r="N301" s="226"/>
      <c r="O301" s="226"/>
      <c r="P301" s="218">
        <f>SUM(K301:O301)</f>
        <v>0</v>
      </c>
      <c r="Q301" s="17"/>
      <c r="R301" s="224"/>
      <c r="S301" s="224"/>
      <c r="T301" s="224"/>
      <c r="U301" s="224"/>
      <c r="V301" s="224"/>
      <c r="W301" s="177">
        <f>SUM(R301:V301)</f>
        <v>0</v>
      </c>
      <c r="AQ301" s="17"/>
      <c r="AR301" s="17"/>
    </row>
    <row r="302" spans="1:44">
      <c r="A302" s="12"/>
      <c r="B302" s="17"/>
      <c r="E302" s="28" t="s">
        <v>86</v>
      </c>
      <c r="F302" s="12" t="s">
        <v>87</v>
      </c>
      <c r="G302" s="21" t="s">
        <v>25</v>
      </c>
      <c r="H302" s="16" t="s">
        <v>73</v>
      </c>
      <c r="J302" s="17"/>
      <c r="K302" s="226"/>
      <c r="L302" s="226"/>
      <c r="M302" s="226"/>
      <c r="N302" s="226"/>
      <c r="O302" s="226"/>
      <c r="P302" s="218">
        <f>SUM(K302:O302)</f>
        <v>0</v>
      </c>
      <c r="Q302" s="17"/>
      <c r="R302" s="224"/>
      <c r="S302" s="224"/>
      <c r="T302" s="224"/>
      <c r="U302" s="224"/>
      <c r="V302" s="224"/>
      <c r="W302" s="177">
        <f>SUM(R302:V302)</f>
        <v>0</v>
      </c>
      <c r="AQ302" s="17"/>
      <c r="AR302" s="17"/>
    </row>
    <row r="303" spans="1:44">
      <c r="A303" s="12"/>
      <c r="B303" s="17"/>
      <c r="E303" s="64" t="s">
        <v>86</v>
      </c>
      <c r="F303" s="12" t="s">
        <v>88</v>
      </c>
      <c r="G303" s="74" t="s">
        <v>25</v>
      </c>
      <c r="H303" s="74" t="s">
        <v>73</v>
      </c>
      <c r="J303" s="17"/>
      <c r="K303" s="226"/>
      <c r="L303" s="226"/>
      <c r="M303" s="226"/>
      <c r="N303" s="226"/>
      <c r="O303" s="226"/>
      <c r="P303" s="218">
        <f>SUM(K303:O303)</f>
        <v>0</v>
      </c>
      <c r="Q303" s="17"/>
      <c r="R303" s="224"/>
      <c r="S303" s="224"/>
      <c r="T303" s="224"/>
      <c r="U303" s="224"/>
      <c r="V303" s="224"/>
      <c r="W303" s="177">
        <f>SUM(R303:V303)</f>
        <v>0</v>
      </c>
      <c r="AQ303" s="17"/>
      <c r="AR303" s="17"/>
    </row>
    <row r="304" spans="1:44">
      <c r="A304" s="12"/>
      <c r="B304" s="17"/>
      <c r="K304" s="228"/>
      <c r="L304" s="228"/>
      <c r="M304" s="228"/>
      <c r="N304" s="228"/>
      <c r="O304" s="228"/>
      <c r="P304" s="228"/>
      <c r="Q304" s="17"/>
      <c r="R304" s="181"/>
      <c r="S304" s="181"/>
      <c r="T304" s="181"/>
      <c r="U304" s="181"/>
      <c r="V304" s="181"/>
      <c r="W304" s="181"/>
      <c r="AQ304" s="17"/>
      <c r="AR304" s="17"/>
    </row>
    <row r="305" spans="1:44">
      <c r="A305" s="12"/>
      <c r="B305" s="17"/>
      <c r="D305" s="27" t="s">
        <v>117</v>
      </c>
      <c r="E305" s="64"/>
      <c r="F305" s="12"/>
      <c r="G305" s="74"/>
      <c r="K305" s="228"/>
      <c r="L305" s="228"/>
      <c r="M305" s="228"/>
      <c r="N305" s="228"/>
      <c r="O305" s="228"/>
      <c r="P305" s="228"/>
      <c r="Q305" s="17"/>
      <c r="R305" s="181"/>
      <c r="S305" s="181"/>
      <c r="T305" s="181"/>
      <c r="U305" s="181"/>
      <c r="V305" s="181"/>
      <c r="W305" s="181"/>
      <c r="AQ305" s="17"/>
      <c r="AR305" s="17"/>
    </row>
    <row r="306" spans="1:44">
      <c r="A306" s="12"/>
      <c r="B306" s="17"/>
      <c r="E306" t="s">
        <v>9</v>
      </c>
      <c r="G306" s="21" t="s">
        <v>25</v>
      </c>
      <c r="H306" s="74" t="s">
        <v>73</v>
      </c>
      <c r="J306" s="17"/>
      <c r="K306" s="218">
        <f t="shared" ref="K306:O306" si="62">SUM(K300:K303)</f>
        <v>0</v>
      </c>
      <c r="L306" s="218">
        <f t="shared" si="62"/>
        <v>0</v>
      </c>
      <c r="M306" s="218">
        <f t="shared" si="62"/>
        <v>0</v>
      </c>
      <c r="N306" s="218">
        <f t="shared" si="62"/>
        <v>0</v>
      </c>
      <c r="O306" s="218">
        <f t="shared" si="62"/>
        <v>0</v>
      </c>
      <c r="P306" s="218">
        <f>SUM(K306:O306)</f>
        <v>0</v>
      </c>
      <c r="Q306" s="17"/>
      <c r="R306" s="177">
        <f t="shared" ref="R306:V306" si="63">SUM(R300:R303)</f>
        <v>0</v>
      </c>
      <c r="S306" s="177">
        <f t="shared" si="63"/>
        <v>0</v>
      </c>
      <c r="T306" s="177">
        <f t="shared" si="63"/>
        <v>0</v>
      </c>
      <c r="U306" s="177">
        <f t="shared" si="63"/>
        <v>0</v>
      </c>
      <c r="V306" s="177">
        <f t="shared" si="63"/>
        <v>0</v>
      </c>
      <c r="W306" s="177">
        <f>SUM(R306:V306)</f>
        <v>0</v>
      </c>
      <c r="AQ306" s="17"/>
      <c r="AR306" s="17"/>
    </row>
    <row r="307" spans="1:44">
      <c r="A307" s="12"/>
      <c r="B307" s="17"/>
      <c r="H307" s="21"/>
      <c r="I307" s="74"/>
      <c r="J307" s="17"/>
      <c r="K307" s="227"/>
      <c r="L307" s="227"/>
      <c r="M307" s="227"/>
      <c r="N307" s="227"/>
      <c r="O307" s="227"/>
      <c r="P307" s="227"/>
      <c r="Q307" s="17"/>
      <c r="AQ307" s="17"/>
      <c r="AR307" s="17"/>
    </row>
    <row r="308" spans="1:44">
      <c r="A308" s="12"/>
      <c r="B308" s="13" t="s">
        <v>118</v>
      </c>
      <c r="C308" s="14"/>
      <c r="D308" s="15"/>
      <c r="E308" s="15"/>
      <c r="F308" s="15"/>
      <c r="G308" s="15"/>
      <c r="H308" s="15"/>
      <c r="I308" s="14"/>
      <c r="J308" s="14"/>
      <c r="K308" s="229"/>
      <c r="L308" s="229"/>
      <c r="M308" s="229"/>
      <c r="N308" s="229"/>
      <c r="O308" s="229"/>
      <c r="P308" s="229"/>
      <c r="Q308" s="14"/>
      <c r="R308" s="173"/>
      <c r="S308" s="173"/>
      <c r="T308" s="173"/>
      <c r="U308" s="173"/>
      <c r="V308" s="173"/>
      <c r="W308" s="173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4"/>
      <c r="AR308" s="17"/>
    </row>
    <row r="309" spans="1:44">
      <c r="A309" s="12"/>
      <c r="B309" s="87"/>
      <c r="C309" s="17"/>
      <c r="D309" s="16"/>
      <c r="E309" s="16"/>
      <c r="F309" s="16"/>
      <c r="G309" s="16"/>
      <c r="H309" s="16"/>
      <c r="I309" s="17"/>
      <c r="J309" s="17"/>
      <c r="K309" s="230"/>
      <c r="L309" s="230"/>
      <c r="M309" s="230"/>
      <c r="N309" s="230"/>
      <c r="O309" s="230"/>
      <c r="P309" s="230"/>
      <c r="Q309" s="17"/>
      <c r="R309" s="172"/>
      <c r="S309" s="172"/>
      <c r="T309" s="172"/>
      <c r="U309" s="172"/>
      <c r="V309" s="172"/>
      <c r="W309" s="172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7"/>
      <c r="AR309" s="17"/>
    </row>
    <row r="310" spans="1:44">
      <c r="A310" s="12"/>
      <c r="B310" s="87"/>
      <c r="C310" s="88" t="s">
        <v>76</v>
      </c>
      <c r="D310" s="89"/>
      <c r="E310" s="89"/>
      <c r="F310" s="89"/>
      <c r="G310" s="89"/>
      <c r="H310" s="89"/>
      <c r="I310" s="88"/>
      <c r="J310" s="17"/>
      <c r="K310" s="230"/>
      <c r="L310" s="230"/>
      <c r="M310" s="230"/>
      <c r="N310" s="230"/>
      <c r="O310" s="230"/>
      <c r="P310" s="230"/>
      <c r="Q310" s="17"/>
      <c r="R310" s="172"/>
      <c r="S310" s="172"/>
      <c r="T310" s="172"/>
      <c r="U310" s="172"/>
      <c r="V310" s="172"/>
      <c r="W310" s="172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7"/>
      <c r="AR310" s="17"/>
    </row>
    <row r="311" spans="1:44">
      <c r="A311" s="12"/>
      <c r="B311" s="17"/>
      <c r="C311" s="17"/>
      <c r="D311" s="16"/>
      <c r="E311" s="16"/>
      <c r="F311" s="16"/>
      <c r="G311" s="16"/>
      <c r="H311" s="16"/>
      <c r="I311" s="17"/>
      <c r="J311" s="17"/>
      <c r="K311" s="230"/>
      <c r="L311" s="230"/>
      <c r="M311" s="230"/>
      <c r="N311" s="230"/>
      <c r="O311" s="230"/>
      <c r="P311" s="230"/>
      <c r="Q311" s="17"/>
      <c r="AP311" s="16"/>
      <c r="AQ311" s="17"/>
      <c r="AR311" s="17"/>
    </row>
    <row r="312" spans="1:44">
      <c r="A312" s="12"/>
      <c r="B312" s="17"/>
      <c r="D312" s="17" t="s">
        <v>46</v>
      </c>
      <c r="E312" s="16"/>
      <c r="F312" s="16"/>
      <c r="G312" s="16"/>
      <c r="H312" s="16"/>
      <c r="I312" s="16"/>
      <c r="J312" s="17"/>
      <c r="K312" s="231"/>
      <c r="L312" s="231"/>
      <c r="M312" s="231"/>
      <c r="N312" s="231"/>
      <c r="O312" s="231"/>
      <c r="P312" s="230"/>
      <c r="Q312" s="17"/>
      <c r="AP312" s="16"/>
      <c r="AQ312" s="17"/>
      <c r="AR312" s="17"/>
    </row>
    <row r="313" spans="1:44">
      <c r="A313" s="12"/>
      <c r="B313" s="17"/>
      <c r="D313" s="17"/>
      <c r="E313" s="16" t="s">
        <v>20</v>
      </c>
      <c r="F313" s="16"/>
      <c r="G313" s="16" t="s">
        <v>77</v>
      </c>
      <c r="H313" s="16" t="s">
        <v>73</v>
      </c>
      <c r="I313" s="16"/>
      <c r="J313" s="17"/>
      <c r="K313" s="232" t="e">
        <f t="shared" ref="K313:O314" si="64">R55 * $I35 * 1</f>
        <v>#N/A</v>
      </c>
      <c r="L313" s="232" t="e">
        <f t="shared" si="64"/>
        <v>#N/A</v>
      </c>
      <c r="M313" s="232" t="e">
        <f t="shared" si="64"/>
        <v>#N/A</v>
      </c>
      <c r="N313" s="232" t="e">
        <f t="shared" si="64"/>
        <v>#N/A</v>
      </c>
      <c r="O313" s="232" t="e">
        <f t="shared" si="64"/>
        <v>#N/A</v>
      </c>
      <c r="P313" s="218" t="e">
        <f>SUM(K313:O313)</f>
        <v>#N/A</v>
      </c>
      <c r="Q313" s="17"/>
      <c r="AQ313" s="40"/>
      <c r="AR313" s="17"/>
    </row>
    <row r="314" spans="1:44">
      <c r="A314" s="12"/>
      <c r="B314" s="17"/>
      <c r="D314" s="17"/>
      <c r="E314" s="16" t="s">
        <v>23</v>
      </c>
      <c r="F314" s="16"/>
      <c r="G314" s="16" t="s">
        <v>77</v>
      </c>
      <c r="H314" s="16" t="s">
        <v>73</v>
      </c>
      <c r="I314" s="16"/>
      <c r="J314" s="17"/>
      <c r="K314" s="232" t="e">
        <f t="shared" si="64"/>
        <v>#N/A</v>
      </c>
      <c r="L314" s="232" t="e">
        <f t="shared" si="64"/>
        <v>#N/A</v>
      </c>
      <c r="M314" s="232" t="e">
        <f t="shared" si="64"/>
        <v>#N/A</v>
      </c>
      <c r="N314" s="232" t="e">
        <f t="shared" si="64"/>
        <v>#N/A</v>
      </c>
      <c r="O314" s="232" t="e">
        <f t="shared" si="64"/>
        <v>#N/A</v>
      </c>
      <c r="P314" s="218" t="e">
        <f>SUM(K314:O314)</f>
        <v>#N/A</v>
      </c>
      <c r="Q314" s="17"/>
      <c r="AQ314" s="40"/>
      <c r="AR314" s="17"/>
    </row>
    <row r="315" spans="1:44">
      <c r="K315" s="228"/>
      <c r="L315" s="228"/>
      <c r="M315" s="228"/>
      <c r="N315" s="228"/>
      <c r="O315" s="228"/>
      <c r="P315" s="228"/>
    </row>
    <row r="316" spans="1:44">
      <c r="A316" s="12"/>
      <c r="B316" s="17"/>
      <c r="D316" s="17" t="s">
        <v>80</v>
      </c>
      <c r="E316" s="16"/>
      <c r="F316" s="16"/>
      <c r="G316" s="16"/>
      <c r="H316" s="16"/>
      <c r="I316" s="16"/>
      <c r="J316" s="17"/>
      <c r="K316" s="231"/>
      <c r="L316" s="231"/>
      <c r="M316" s="231"/>
      <c r="N316" s="231"/>
      <c r="O316" s="231"/>
      <c r="P316" s="230"/>
      <c r="Q316" s="17"/>
      <c r="AQ316" s="17"/>
      <c r="AR316" s="17"/>
    </row>
    <row r="317" spans="1:44">
      <c r="A317" s="12"/>
      <c r="B317" s="17"/>
      <c r="D317" s="17"/>
      <c r="E317" s="16" t="s">
        <v>24</v>
      </c>
      <c r="F317" s="16"/>
      <c r="G317" s="21" t="s">
        <v>25</v>
      </c>
      <c r="H317" s="16" t="s">
        <v>73</v>
      </c>
      <c r="I317" s="16"/>
      <c r="J317" s="17"/>
      <c r="K317" s="232" t="e">
        <f t="shared" ref="K317:O320" si="65">R104 * $I39 * 1</f>
        <v>#N/A</v>
      </c>
      <c r="L317" s="232" t="e">
        <f t="shared" si="65"/>
        <v>#N/A</v>
      </c>
      <c r="M317" s="232" t="e">
        <f t="shared" si="65"/>
        <v>#N/A</v>
      </c>
      <c r="N317" s="232" t="e">
        <f t="shared" si="65"/>
        <v>#N/A</v>
      </c>
      <c r="O317" s="232" t="e">
        <f t="shared" si="65"/>
        <v>#N/A</v>
      </c>
      <c r="P317" s="218" t="e">
        <f>SUM(K317:O317)</f>
        <v>#N/A</v>
      </c>
      <c r="Q317" s="17"/>
      <c r="AQ317" s="40"/>
      <c r="AR317" s="17"/>
    </row>
    <row r="318" spans="1:44">
      <c r="A318" s="12"/>
      <c r="B318" s="17"/>
      <c r="D318" s="17"/>
      <c r="E318" s="16" t="s">
        <v>27</v>
      </c>
      <c r="F318" s="16"/>
      <c r="G318" s="16" t="s">
        <v>25</v>
      </c>
      <c r="H318" s="16" t="s">
        <v>73</v>
      </c>
      <c r="I318" s="16"/>
      <c r="J318" s="17"/>
      <c r="K318" s="232" t="e">
        <f t="shared" si="65"/>
        <v>#N/A</v>
      </c>
      <c r="L318" s="232" t="e">
        <f t="shared" si="65"/>
        <v>#N/A</v>
      </c>
      <c r="M318" s="232" t="e">
        <f t="shared" si="65"/>
        <v>#N/A</v>
      </c>
      <c r="N318" s="232" t="e">
        <f t="shared" si="65"/>
        <v>#N/A</v>
      </c>
      <c r="O318" s="232" t="e">
        <f t="shared" si="65"/>
        <v>#N/A</v>
      </c>
      <c r="P318" s="218" t="e">
        <f>SUM(K318:O318)</f>
        <v>#N/A</v>
      </c>
      <c r="Q318" s="17"/>
      <c r="AQ318" s="40"/>
      <c r="AR318" s="17"/>
    </row>
    <row r="319" spans="1:44">
      <c r="A319" s="12"/>
      <c r="B319" s="17"/>
      <c r="D319" s="17"/>
      <c r="E319" s="16" t="s">
        <v>24</v>
      </c>
      <c r="F319" s="16"/>
      <c r="G319" s="21" t="s">
        <v>28</v>
      </c>
      <c r="H319" s="16" t="s">
        <v>73</v>
      </c>
      <c r="I319" s="16"/>
      <c r="J319" s="17"/>
      <c r="K319" s="232" t="e">
        <f t="shared" si="65"/>
        <v>#N/A</v>
      </c>
      <c r="L319" s="232" t="e">
        <f t="shared" si="65"/>
        <v>#N/A</v>
      </c>
      <c r="M319" s="232" t="e">
        <f t="shared" si="65"/>
        <v>#N/A</v>
      </c>
      <c r="N319" s="232" t="e">
        <f t="shared" si="65"/>
        <v>#N/A</v>
      </c>
      <c r="O319" s="232" t="e">
        <f t="shared" si="65"/>
        <v>#N/A</v>
      </c>
      <c r="P319" s="218" t="e">
        <f>SUM(K319:O319)</f>
        <v>#N/A</v>
      </c>
      <c r="Q319" s="17"/>
      <c r="AQ319" s="40"/>
      <c r="AR319" s="17"/>
    </row>
    <row r="320" spans="1:44">
      <c r="A320" s="12"/>
      <c r="B320" s="17"/>
      <c r="D320" s="17"/>
      <c r="E320" s="16" t="s">
        <v>27</v>
      </c>
      <c r="F320" s="16"/>
      <c r="G320" s="16" t="s">
        <v>28</v>
      </c>
      <c r="H320" s="16" t="s">
        <v>73</v>
      </c>
      <c r="I320" s="17"/>
      <c r="J320" s="16"/>
      <c r="K320" s="232" t="e">
        <f t="shared" si="65"/>
        <v>#N/A</v>
      </c>
      <c r="L320" s="232" t="e">
        <f t="shared" si="65"/>
        <v>#N/A</v>
      </c>
      <c r="M320" s="232" t="e">
        <f t="shared" si="65"/>
        <v>#N/A</v>
      </c>
      <c r="N320" s="232" t="e">
        <f t="shared" si="65"/>
        <v>#N/A</v>
      </c>
      <c r="O320" s="232" t="e">
        <f t="shared" si="65"/>
        <v>#N/A</v>
      </c>
      <c r="P320" s="218" t="e">
        <f>SUM(K320:O320)</f>
        <v>#N/A</v>
      </c>
      <c r="Q320" s="17"/>
      <c r="AQ320" s="17"/>
      <c r="AR320" s="17"/>
    </row>
    <row r="321" spans="1:44">
      <c r="K321" s="228"/>
      <c r="L321" s="228"/>
      <c r="M321" s="228"/>
      <c r="N321" s="228"/>
      <c r="O321" s="228"/>
      <c r="P321" s="228"/>
    </row>
    <row r="322" spans="1:44">
      <c r="A322" s="12"/>
      <c r="B322" s="17"/>
      <c r="D322" s="27" t="s">
        <v>114</v>
      </c>
      <c r="E322" s="91"/>
      <c r="F322" s="92"/>
      <c r="G322" s="93"/>
      <c r="H322" s="93"/>
      <c r="I322" s="17"/>
      <c r="K322" s="228"/>
      <c r="L322" s="228"/>
      <c r="M322" s="228"/>
      <c r="N322" s="228"/>
      <c r="O322" s="228"/>
      <c r="P322" s="228"/>
      <c r="AQ322" s="17"/>
      <c r="AR322" s="17"/>
    </row>
    <row r="323" spans="1:44">
      <c r="E323" s="16" t="s">
        <v>9</v>
      </c>
      <c r="F323" s="16"/>
      <c r="G323" s="16" t="s">
        <v>28</v>
      </c>
      <c r="H323" s="16" t="s">
        <v>73</v>
      </c>
      <c r="K323" s="232" t="e">
        <f>'VD_SRVD Flex Calcs'!P112/1000</f>
        <v>#N/A</v>
      </c>
      <c r="L323" s="232" t="e">
        <f>'VD_SRVD Flex Calcs'!W112/1000</f>
        <v>#N/A</v>
      </c>
      <c r="M323" s="232" t="e">
        <f>'VD_SRVD Flex Calcs'!AD112/1000</f>
        <v>#N/A</v>
      </c>
      <c r="N323" s="232" t="e">
        <f>'VD_SRVD Flex Calcs'!AK112/1000</f>
        <v>#N/A</v>
      </c>
      <c r="O323" s="232" t="e">
        <f>'VD_SRVD Flex Calcs'!AR112/1000</f>
        <v>#N/A</v>
      </c>
      <c r="P323" s="218" t="e">
        <f>SUM(K323:O323)</f>
        <v>#N/A</v>
      </c>
    </row>
    <row r="324" spans="1:44">
      <c r="K324" s="228"/>
      <c r="L324" s="228"/>
      <c r="M324" s="228"/>
      <c r="N324" s="228"/>
      <c r="O324" s="228"/>
      <c r="P324" s="228"/>
    </row>
    <row r="325" spans="1:44">
      <c r="D325" s="27" t="s">
        <v>115</v>
      </c>
      <c r="K325" s="228"/>
      <c r="L325" s="228"/>
      <c r="M325" s="228"/>
      <c r="N325" s="228"/>
      <c r="O325" s="228"/>
      <c r="P325" s="228"/>
    </row>
    <row r="326" spans="1:44">
      <c r="E326" s="16" t="s">
        <v>9</v>
      </c>
      <c r="F326" s="16"/>
      <c r="G326" s="21" t="s">
        <v>21</v>
      </c>
      <c r="H326" s="74" t="s">
        <v>73</v>
      </c>
      <c r="K326" s="233" t="e">
        <f t="shared" ref="K326:O326" si="66">SUM(K313:K314,K317:K320,K323)</f>
        <v>#N/A</v>
      </c>
      <c r="L326" s="233" t="e">
        <f t="shared" si="66"/>
        <v>#N/A</v>
      </c>
      <c r="M326" s="233" t="e">
        <f t="shared" si="66"/>
        <v>#N/A</v>
      </c>
      <c r="N326" s="233" t="e">
        <f t="shared" si="66"/>
        <v>#N/A</v>
      </c>
      <c r="O326" s="233" t="e">
        <f t="shared" si="66"/>
        <v>#N/A</v>
      </c>
      <c r="P326" s="218" t="e">
        <f>SUM(K326:O326)</f>
        <v>#N/A</v>
      </c>
    </row>
    <row r="327" spans="1:44">
      <c r="K327" s="228"/>
      <c r="L327" s="228"/>
      <c r="M327" s="228"/>
      <c r="N327" s="228"/>
      <c r="O327" s="228"/>
      <c r="P327" s="228"/>
    </row>
    <row r="328" spans="1:44">
      <c r="C328" s="94" t="s">
        <v>116</v>
      </c>
      <c r="D328" s="95"/>
      <c r="E328" s="95"/>
      <c r="F328" s="95"/>
      <c r="G328" s="95"/>
      <c r="H328" s="95"/>
      <c r="I328" s="95"/>
      <c r="K328" s="228"/>
      <c r="L328" s="228"/>
      <c r="M328" s="228"/>
      <c r="N328" s="228"/>
      <c r="O328" s="228"/>
      <c r="P328" s="228"/>
    </row>
    <row r="329" spans="1:44">
      <c r="E329" s="16"/>
      <c r="F329" s="16"/>
      <c r="G329" s="16"/>
      <c r="H329" s="16"/>
      <c r="K329" s="228"/>
      <c r="L329" s="228"/>
      <c r="M329" s="228"/>
      <c r="N329" s="228"/>
      <c r="O329" s="228"/>
      <c r="P329" s="228"/>
    </row>
    <row r="330" spans="1:44">
      <c r="A330" s="12"/>
      <c r="B330" s="17"/>
      <c r="D330" s="17" t="s">
        <v>92</v>
      </c>
      <c r="H330" s="16"/>
      <c r="I330" s="17"/>
      <c r="J330" s="17"/>
      <c r="K330" s="230"/>
      <c r="L330" s="230"/>
      <c r="M330" s="230"/>
      <c r="N330" s="230"/>
      <c r="O330" s="230"/>
      <c r="P330" s="230"/>
      <c r="Q330" s="17"/>
      <c r="AQ330" s="17"/>
      <c r="AR330" s="17"/>
    </row>
    <row r="331" spans="1:44">
      <c r="A331" s="12"/>
      <c r="B331" s="17"/>
      <c r="E331" s="28" t="s">
        <v>24</v>
      </c>
      <c r="F331" s="12" t="s">
        <v>83</v>
      </c>
      <c r="G331" s="21" t="s">
        <v>25</v>
      </c>
      <c r="H331" s="16" t="s">
        <v>73</v>
      </c>
      <c r="I331" s="17"/>
      <c r="J331" s="17"/>
      <c r="K331" s="232" t="e">
        <f t="shared" ref="K331:O334" si="67">R125 * $I45 * 1</f>
        <v>#N/A</v>
      </c>
      <c r="L331" s="232" t="e">
        <f t="shared" si="67"/>
        <v>#N/A</v>
      </c>
      <c r="M331" s="232" t="e">
        <f t="shared" si="67"/>
        <v>#N/A</v>
      </c>
      <c r="N331" s="232" t="e">
        <f t="shared" si="67"/>
        <v>#N/A</v>
      </c>
      <c r="O331" s="232" t="e">
        <f t="shared" si="67"/>
        <v>#N/A</v>
      </c>
      <c r="P331" s="218" t="e">
        <f>SUM(K331:O331)</f>
        <v>#N/A</v>
      </c>
      <c r="Q331" s="17"/>
      <c r="AQ331" s="17"/>
      <c r="AR331" s="17"/>
    </row>
    <row r="332" spans="1:44">
      <c r="A332" s="12"/>
      <c r="B332" s="17"/>
      <c r="E332" s="28" t="s">
        <v>27</v>
      </c>
      <c r="F332" s="12" t="s">
        <v>85</v>
      </c>
      <c r="G332" s="21" t="s">
        <v>25</v>
      </c>
      <c r="H332" s="16" t="s">
        <v>73</v>
      </c>
      <c r="I332" s="17"/>
      <c r="J332" s="17"/>
      <c r="K332" s="232" t="e">
        <f t="shared" si="67"/>
        <v>#N/A</v>
      </c>
      <c r="L332" s="232" t="e">
        <f t="shared" si="67"/>
        <v>#N/A</v>
      </c>
      <c r="M332" s="232" t="e">
        <f t="shared" si="67"/>
        <v>#N/A</v>
      </c>
      <c r="N332" s="232" t="e">
        <f t="shared" si="67"/>
        <v>#N/A</v>
      </c>
      <c r="O332" s="232" t="e">
        <f t="shared" si="67"/>
        <v>#N/A</v>
      </c>
      <c r="P332" s="218" t="e">
        <f>SUM(K332:O332)</f>
        <v>#N/A</v>
      </c>
      <c r="Q332" s="17"/>
      <c r="AQ332" s="17"/>
      <c r="AR332" s="17"/>
    </row>
    <row r="333" spans="1:44">
      <c r="A333" s="12"/>
      <c r="B333" s="17"/>
      <c r="E333" s="28" t="s">
        <v>86</v>
      </c>
      <c r="F333" s="12" t="s">
        <v>87</v>
      </c>
      <c r="G333" s="21" t="s">
        <v>25</v>
      </c>
      <c r="H333" s="16" t="s">
        <v>73</v>
      </c>
      <c r="I333" s="17"/>
      <c r="J333" s="17"/>
      <c r="K333" s="232" t="e">
        <f t="shared" si="67"/>
        <v>#N/A</v>
      </c>
      <c r="L333" s="232" t="e">
        <f t="shared" si="67"/>
        <v>#N/A</v>
      </c>
      <c r="M333" s="232" t="e">
        <f t="shared" si="67"/>
        <v>#N/A</v>
      </c>
      <c r="N333" s="232" t="e">
        <f t="shared" si="67"/>
        <v>#N/A</v>
      </c>
      <c r="O333" s="232" t="e">
        <f t="shared" si="67"/>
        <v>#N/A</v>
      </c>
      <c r="P333" s="218" t="e">
        <f>SUM(K333:O333)</f>
        <v>#N/A</v>
      </c>
      <c r="Q333" s="17"/>
      <c r="AQ333" s="17"/>
      <c r="AR333" s="17"/>
    </row>
    <row r="334" spans="1:44">
      <c r="A334" s="12"/>
      <c r="B334" s="17"/>
      <c r="E334" s="64" t="s">
        <v>86</v>
      </c>
      <c r="F334" s="12" t="s">
        <v>88</v>
      </c>
      <c r="G334" s="74" t="s">
        <v>25</v>
      </c>
      <c r="H334" s="74" t="s">
        <v>73</v>
      </c>
      <c r="I334" s="17"/>
      <c r="J334" s="17"/>
      <c r="K334" s="232" t="e">
        <f t="shared" si="67"/>
        <v>#N/A</v>
      </c>
      <c r="L334" s="232" t="e">
        <f t="shared" si="67"/>
        <v>#N/A</v>
      </c>
      <c r="M334" s="232" t="e">
        <f t="shared" si="67"/>
        <v>#N/A</v>
      </c>
      <c r="N334" s="232" t="e">
        <f t="shared" si="67"/>
        <v>#N/A</v>
      </c>
      <c r="O334" s="232" t="e">
        <f t="shared" si="67"/>
        <v>#N/A</v>
      </c>
      <c r="P334" s="218" t="e">
        <f>SUM(K334:O334)</f>
        <v>#N/A</v>
      </c>
      <c r="Q334" s="17"/>
      <c r="AQ334" s="17"/>
      <c r="AR334" s="17"/>
    </row>
    <row r="335" spans="1:44">
      <c r="K335" s="228"/>
      <c r="L335" s="228"/>
      <c r="M335" s="228"/>
      <c r="N335" s="228"/>
      <c r="O335" s="228"/>
      <c r="P335" s="228"/>
    </row>
    <row r="336" spans="1:44">
      <c r="A336" s="12"/>
      <c r="B336" s="17"/>
      <c r="D336" s="27" t="s">
        <v>117</v>
      </c>
      <c r="E336" s="64"/>
      <c r="F336" s="12"/>
      <c r="G336" s="74"/>
      <c r="K336" s="228"/>
      <c r="L336" s="228"/>
      <c r="M336" s="228"/>
      <c r="N336" s="228"/>
      <c r="O336" s="228"/>
      <c r="P336" s="228"/>
      <c r="Q336" s="17"/>
      <c r="AQ336" s="17"/>
      <c r="AR336" s="17"/>
    </row>
    <row r="337" spans="1:44">
      <c r="E337" t="s">
        <v>9</v>
      </c>
      <c r="G337" s="21" t="s">
        <v>25</v>
      </c>
      <c r="H337" s="74" t="s">
        <v>73</v>
      </c>
      <c r="I337" s="17"/>
      <c r="J337" s="17"/>
      <c r="K337" s="233" t="e">
        <f t="shared" ref="K337:O337" si="68">SUM(K331:K334)</f>
        <v>#N/A</v>
      </c>
      <c r="L337" s="233" t="e">
        <f t="shared" si="68"/>
        <v>#N/A</v>
      </c>
      <c r="M337" s="233" t="e">
        <f t="shared" si="68"/>
        <v>#N/A</v>
      </c>
      <c r="N337" s="233" t="e">
        <f t="shared" si="68"/>
        <v>#N/A</v>
      </c>
      <c r="O337" s="233" t="e">
        <f t="shared" si="68"/>
        <v>#N/A</v>
      </c>
      <c r="P337" s="218" t="e">
        <f>SUM(K337:O337)</f>
        <v>#N/A</v>
      </c>
    </row>
    <row r="338" spans="1:44">
      <c r="A338" s="12"/>
      <c r="B338" s="17"/>
      <c r="D338" s="17"/>
      <c r="E338" s="16"/>
      <c r="F338" s="16"/>
      <c r="G338" s="16"/>
      <c r="H338" s="16"/>
      <c r="I338" s="17"/>
      <c r="J338" s="16"/>
      <c r="K338" s="230"/>
      <c r="L338" s="230"/>
      <c r="M338" s="230"/>
      <c r="N338" s="230"/>
      <c r="O338" s="230"/>
      <c r="P338" s="230"/>
      <c r="Q338" s="17"/>
      <c r="R338" s="172"/>
      <c r="S338" s="172"/>
      <c r="T338" s="172"/>
      <c r="U338" s="172"/>
      <c r="V338" s="172"/>
      <c r="W338" s="172"/>
      <c r="X338" s="16"/>
      <c r="AQ338" s="17"/>
      <c r="AR338" s="17"/>
    </row>
    <row r="339" spans="1:44">
      <c r="A339" s="12"/>
      <c r="B339" s="13" t="s">
        <v>119</v>
      </c>
      <c r="C339" s="14"/>
      <c r="D339" s="15"/>
      <c r="E339" s="15"/>
      <c r="F339" s="15"/>
      <c r="G339" s="15"/>
      <c r="H339" s="15"/>
      <c r="I339" s="14"/>
      <c r="J339" s="14"/>
      <c r="K339" s="229"/>
      <c r="L339" s="229"/>
      <c r="M339" s="229"/>
      <c r="N339" s="229"/>
      <c r="O339" s="229"/>
      <c r="P339" s="229"/>
      <c r="Q339" s="14"/>
      <c r="R339" s="173"/>
      <c r="S339" s="173"/>
      <c r="T339" s="173"/>
      <c r="U339" s="173"/>
      <c r="V339" s="173"/>
      <c r="W339" s="173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4"/>
      <c r="AR339" s="17"/>
    </row>
    <row r="340" spans="1:44">
      <c r="A340" s="12"/>
      <c r="B340" s="87"/>
      <c r="C340" s="17"/>
      <c r="D340" s="16"/>
      <c r="E340" s="16"/>
      <c r="F340" s="16"/>
      <c r="G340" s="16"/>
      <c r="H340" s="16"/>
      <c r="I340" s="17"/>
      <c r="J340" s="17"/>
      <c r="K340" s="230"/>
      <c r="L340" s="230"/>
      <c r="M340" s="230"/>
      <c r="N340" s="230"/>
      <c r="O340" s="230"/>
      <c r="P340" s="230"/>
      <c r="Q340" s="17"/>
      <c r="R340" s="172"/>
      <c r="S340" s="172"/>
      <c r="T340" s="172"/>
      <c r="U340" s="172"/>
      <c r="V340" s="172"/>
      <c r="W340" s="172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7"/>
      <c r="AR340" s="17"/>
    </row>
    <row r="341" spans="1:44">
      <c r="A341" s="12"/>
      <c r="B341" s="87"/>
      <c r="C341" s="88" t="s">
        <v>76</v>
      </c>
      <c r="D341" s="89"/>
      <c r="E341" s="89"/>
      <c r="F341" s="89"/>
      <c r="G341" s="89"/>
      <c r="H341" s="89"/>
      <c r="I341" s="88"/>
      <c r="J341" s="17"/>
      <c r="K341" s="230"/>
      <c r="L341" s="230"/>
      <c r="M341" s="230"/>
      <c r="N341" s="230"/>
      <c r="O341" s="230"/>
      <c r="P341" s="230"/>
      <c r="Q341" s="17"/>
      <c r="R341" s="172"/>
      <c r="S341" s="172"/>
      <c r="T341" s="172"/>
      <c r="U341" s="172"/>
      <c r="V341" s="172"/>
      <c r="W341" s="172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7"/>
      <c r="AR341" s="17"/>
    </row>
    <row r="342" spans="1:44">
      <c r="A342" s="12"/>
      <c r="B342" s="17"/>
      <c r="C342" s="17"/>
      <c r="D342" s="16"/>
      <c r="E342" s="16"/>
      <c r="F342" s="16"/>
      <c r="G342" s="16"/>
      <c r="H342" s="16"/>
      <c r="I342" s="17"/>
      <c r="J342" s="17"/>
      <c r="K342" s="230"/>
      <c r="L342" s="230"/>
      <c r="M342" s="230"/>
      <c r="N342" s="230"/>
      <c r="O342" s="230"/>
      <c r="P342" s="230"/>
      <c r="Q342" s="17"/>
      <c r="AP342" s="16"/>
      <c r="AQ342" s="17"/>
      <c r="AR342" s="17"/>
    </row>
    <row r="343" spans="1:44">
      <c r="A343" s="12"/>
      <c r="B343" s="17"/>
      <c r="D343" s="17" t="s">
        <v>46</v>
      </c>
      <c r="E343" s="16"/>
      <c r="F343" s="16"/>
      <c r="G343" s="16"/>
      <c r="H343" s="16"/>
      <c r="I343" s="16"/>
      <c r="J343" s="17"/>
      <c r="K343" s="231"/>
      <c r="L343" s="231"/>
      <c r="M343" s="231"/>
      <c r="N343" s="231"/>
      <c r="O343" s="231"/>
      <c r="P343" s="230"/>
      <c r="Q343" s="17"/>
      <c r="AP343" s="16"/>
      <c r="AQ343" s="17"/>
      <c r="AR343" s="17"/>
    </row>
    <row r="344" spans="1:44">
      <c r="A344" s="12"/>
      <c r="B344" s="17"/>
      <c r="D344" s="17"/>
      <c r="E344" s="16" t="s">
        <v>20</v>
      </c>
      <c r="F344" s="16"/>
      <c r="G344" s="16" t="s">
        <v>77</v>
      </c>
      <c r="H344" s="16" t="s">
        <v>73</v>
      </c>
      <c r="I344" s="16"/>
      <c r="J344" s="17"/>
      <c r="K344" s="232" t="e">
        <f t="shared" ref="K344:O345" si="69">K313-K282</f>
        <v>#N/A</v>
      </c>
      <c r="L344" s="232" t="e">
        <f t="shared" si="69"/>
        <v>#N/A</v>
      </c>
      <c r="M344" s="232" t="e">
        <f t="shared" si="69"/>
        <v>#N/A</v>
      </c>
      <c r="N344" s="232" t="e">
        <f t="shared" si="69"/>
        <v>#N/A</v>
      </c>
      <c r="O344" s="232" t="e">
        <f t="shared" si="69"/>
        <v>#N/A</v>
      </c>
      <c r="P344" s="218" t="e">
        <f>SUM(K344:O344)</f>
        <v>#N/A</v>
      </c>
      <c r="Q344" s="17"/>
      <c r="AQ344" s="40"/>
      <c r="AR344" s="17"/>
    </row>
    <row r="345" spans="1:44">
      <c r="A345" s="12"/>
      <c r="B345" s="17"/>
      <c r="D345" s="17"/>
      <c r="E345" s="16" t="s">
        <v>23</v>
      </c>
      <c r="F345" s="16"/>
      <c r="G345" s="16" t="s">
        <v>77</v>
      </c>
      <c r="H345" s="16" t="s">
        <v>73</v>
      </c>
      <c r="I345" s="16"/>
      <c r="J345" s="17"/>
      <c r="K345" s="232" t="e">
        <f t="shared" si="69"/>
        <v>#N/A</v>
      </c>
      <c r="L345" s="232" t="e">
        <f t="shared" si="69"/>
        <v>#N/A</v>
      </c>
      <c r="M345" s="232" t="e">
        <f t="shared" si="69"/>
        <v>#N/A</v>
      </c>
      <c r="N345" s="232" t="e">
        <f t="shared" si="69"/>
        <v>#N/A</v>
      </c>
      <c r="O345" s="232" t="e">
        <f t="shared" si="69"/>
        <v>#N/A</v>
      </c>
      <c r="P345" s="218" t="e">
        <f>SUM(K345:O345)</f>
        <v>#N/A</v>
      </c>
      <c r="Q345" s="17"/>
      <c r="AQ345" s="40"/>
      <c r="AR345" s="17"/>
    </row>
    <row r="346" spans="1:44">
      <c r="K346" s="228"/>
      <c r="L346" s="228"/>
      <c r="M346" s="228"/>
      <c r="N346" s="228"/>
      <c r="O346" s="228"/>
      <c r="P346" s="228"/>
    </row>
    <row r="347" spans="1:44">
      <c r="A347" s="12"/>
      <c r="B347" s="17"/>
      <c r="D347" s="17" t="s">
        <v>80</v>
      </c>
      <c r="E347" s="16"/>
      <c r="F347" s="16"/>
      <c r="G347" s="16"/>
      <c r="H347" s="16"/>
      <c r="I347" s="16"/>
      <c r="J347" s="17"/>
      <c r="K347" s="231"/>
      <c r="L347" s="231"/>
      <c r="M347" s="231"/>
      <c r="N347" s="231"/>
      <c r="O347" s="231"/>
      <c r="P347" s="230"/>
      <c r="Q347" s="17"/>
      <c r="AQ347" s="17"/>
      <c r="AR347" s="17"/>
    </row>
    <row r="348" spans="1:44">
      <c r="A348" s="12"/>
      <c r="B348" s="17"/>
      <c r="D348" s="17"/>
      <c r="E348" s="16" t="s">
        <v>24</v>
      </c>
      <c r="F348" s="16"/>
      <c r="G348" s="21" t="s">
        <v>25</v>
      </c>
      <c r="H348" s="16" t="s">
        <v>73</v>
      </c>
      <c r="I348" s="16"/>
      <c r="J348" s="17"/>
      <c r="K348" s="232" t="e">
        <f t="shared" ref="K348:O351" si="70">K317-K286</f>
        <v>#N/A</v>
      </c>
      <c r="L348" s="232" t="e">
        <f t="shared" si="70"/>
        <v>#N/A</v>
      </c>
      <c r="M348" s="232" t="e">
        <f t="shared" si="70"/>
        <v>#N/A</v>
      </c>
      <c r="N348" s="232" t="e">
        <f t="shared" si="70"/>
        <v>#N/A</v>
      </c>
      <c r="O348" s="232" t="e">
        <f t="shared" si="70"/>
        <v>#N/A</v>
      </c>
      <c r="P348" s="218" t="e">
        <f>SUM(K348:O348)</f>
        <v>#N/A</v>
      </c>
      <c r="Q348" s="17"/>
      <c r="AQ348" s="40"/>
      <c r="AR348" s="17"/>
    </row>
    <row r="349" spans="1:44">
      <c r="A349" s="12"/>
      <c r="B349" s="17"/>
      <c r="D349" s="17"/>
      <c r="E349" s="16" t="s">
        <v>27</v>
      </c>
      <c r="F349" s="16"/>
      <c r="G349" s="16" t="s">
        <v>25</v>
      </c>
      <c r="H349" s="16" t="s">
        <v>73</v>
      </c>
      <c r="I349" s="16"/>
      <c r="J349" s="17"/>
      <c r="K349" s="232" t="e">
        <f t="shared" si="70"/>
        <v>#N/A</v>
      </c>
      <c r="L349" s="232" t="e">
        <f t="shared" si="70"/>
        <v>#N/A</v>
      </c>
      <c r="M349" s="232" t="e">
        <f t="shared" si="70"/>
        <v>#N/A</v>
      </c>
      <c r="N349" s="232" t="e">
        <f t="shared" si="70"/>
        <v>#N/A</v>
      </c>
      <c r="O349" s="232" t="e">
        <f t="shared" si="70"/>
        <v>#N/A</v>
      </c>
      <c r="P349" s="218" t="e">
        <f>SUM(K349:O349)</f>
        <v>#N/A</v>
      </c>
      <c r="Q349" s="17"/>
      <c r="AQ349" s="40"/>
      <c r="AR349" s="17"/>
    </row>
    <row r="350" spans="1:44">
      <c r="A350" s="12"/>
      <c r="B350" s="17"/>
      <c r="D350" s="17"/>
      <c r="E350" s="16" t="s">
        <v>24</v>
      </c>
      <c r="F350" s="16"/>
      <c r="G350" s="21" t="s">
        <v>28</v>
      </c>
      <c r="H350" s="16" t="s">
        <v>73</v>
      </c>
      <c r="I350" s="16"/>
      <c r="J350" s="17"/>
      <c r="K350" s="232" t="e">
        <f t="shared" si="70"/>
        <v>#N/A</v>
      </c>
      <c r="L350" s="232" t="e">
        <f t="shared" si="70"/>
        <v>#N/A</v>
      </c>
      <c r="M350" s="232" t="e">
        <f t="shared" si="70"/>
        <v>#N/A</v>
      </c>
      <c r="N350" s="232" t="e">
        <f t="shared" si="70"/>
        <v>#N/A</v>
      </c>
      <c r="O350" s="232" t="e">
        <f t="shared" si="70"/>
        <v>#N/A</v>
      </c>
      <c r="P350" s="218" t="e">
        <f>SUM(K350:O350)</f>
        <v>#N/A</v>
      </c>
      <c r="Q350" s="17"/>
      <c r="AQ350" s="40"/>
      <c r="AR350" s="17"/>
    </row>
    <row r="351" spans="1:44">
      <c r="A351" s="12"/>
      <c r="B351" s="17"/>
      <c r="D351" s="17"/>
      <c r="E351" s="16" t="s">
        <v>27</v>
      </c>
      <c r="F351" s="16"/>
      <c r="G351" s="16" t="s">
        <v>28</v>
      </c>
      <c r="H351" s="16" t="s">
        <v>73</v>
      </c>
      <c r="I351" s="17"/>
      <c r="J351" s="16"/>
      <c r="K351" s="232" t="e">
        <f t="shared" si="70"/>
        <v>#N/A</v>
      </c>
      <c r="L351" s="232" t="e">
        <f t="shared" si="70"/>
        <v>#N/A</v>
      </c>
      <c r="M351" s="232" t="e">
        <f t="shared" si="70"/>
        <v>#N/A</v>
      </c>
      <c r="N351" s="232" t="e">
        <f t="shared" si="70"/>
        <v>#N/A</v>
      </c>
      <c r="O351" s="232" t="e">
        <f t="shared" si="70"/>
        <v>#N/A</v>
      </c>
      <c r="P351" s="218" t="e">
        <f>SUM(K351:O351)</f>
        <v>#N/A</v>
      </c>
      <c r="Q351" s="17"/>
      <c r="AQ351" s="17"/>
      <c r="AR351" s="17"/>
    </row>
    <row r="352" spans="1:44">
      <c r="K352" s="228"/>
      <c r="L352" s="228"/>
      <c r="M352" s="228"/>
      <c r="N352" s="228"/>
      <c r="O352" s="228"/>
      <c r="P352" s="228"/>
    </row>
    <row r="353" spans="1:44">
      <c r="A353" s="12"/>
      <c r="B353" s="17"/>
      <c r="D353" s="27" t="s">
        <v>114</v>
      </c>
      <c r="E353" s="91"/>
      <c r="F353" s="92"/>
      <c r="G353" s="93"/>
      <c r="H353" s="93"/>
      <c r="I353" s="17"/>
      <c r="K353" s="228"/>
      <c r="L353" s="228"/>
      <c r="M353" s="228"/>
      <c r="N353" s="228"/>
      <c r="O353" s="228"/>
      <c r="P353" s="228"/>
      <c r="AQ353" s="17"/>
      <c r="AR353" s="17"/>
    </row>
    <row r="354" spans="1:44">
      <c r="E354" s="16" t="s">
        <v>9</v>
      </c>
      <c r="F354" s="16"/>
      <c r="G354" s="16" t="s">
        <v>28</v>
      </c>
      <c r="H354" s="16" t="s">
        <v>73</v>
      </c>
      <c r="K354" s="232" t="e">
        <f>K323-K292</f>
        <v>#N/A</v>
      </c>
      <c r="L354" s="232" t="e">
        <f>L323-L292</f>
        <v>#N/A</v>
      </c>
      <c r="M354" s="232" t="e">
        <f>M323-M292</f>
        <v>#N/A</v>
      </c>
      <c r="N354" s="232" t="e">
        <f>N323-N292</f>
        <v>#N/A</v>
      </c>
      <c r="O354" s="232" t="e">
        <f>O323-O292</f>
        <v>#N/A</v>
      </c>
      <c r="P354" s="218" t="e">
        <f>SUM(K354:O354)</f>
        <v>#N/A</v>
      </c>
    </row>
    <row r="355" spans="1:44">
      <c r="K355" s="228"/>
      <c r="L355" s="228"/>
      <c r="M355" s="228"/>
      <c r="N355" s="228"/>
      <c r="O355" s="228"/>
      <c r="P355" s="228"/>
    </row>
    <row r="356" spans="1:44">
      <c r="D356" s="27" t="s">
        <v>115</v>
      </c>
      <c r="K356" s="228"/>
      <c r="L356" s="228"/>
      <c r="M356" s="228"/>
      <c r="N356" s="228"/>
      <c r="O356" s="228"/>
      <c r="P356" s="228"/>
    </row>
    <row r="357" spans="1:44">
      <c r="E357" s="16" t="s">
        <v>9</v>
      </c>
      <c r="F357" s="16"/>
      <c r="G357" s="21" t="s">
        <v>21</v>
      </c>
      <c r="H357" s="74" t="s">
        <v>73</v>
      </c>
      <c r="K357" s="233" t="e">
        <f t="shared" ref="K357:O357" si="71">SUM(K344:K345,K348:K351,K354)</f>
        <v>#N/A</v>
      </c>
      <c r="L357" s="233" t="e">
        <f t="shared" si="71"/>
        <v>#N/A</v>
      </c>
      <c r="M357" s="233" t="e">
        <f t="shared" si="71"/>
        <v>#N/A</v>
      </c>
      <c r="N357" s="233" t="e">
        <f t="shared" si="71"/>
        <v>#N/A</v>
      </c>
      <c r="O357" s="233" t="e">
        <f t="shared" si="71"/>
        <v>#N/A</v>
      </c>
      <c r="P357" s="218" t="e">
        <f>SUM(K357:O357)</f>
        <v>#N/A</v>
      </c>
    </row>
    <row r="358" spans="1:44">
      <c r="K358" s="228"/>
      <c r="L358" s="228"/>
      <c r="M358" s="228"/>
      <c r="N358" s="228"/>
      <c r="O358" s="228"/>
      <c r="P358" s="228"/>
    </row>
    <row r="359" spans="1:44">
      <c r="C359" s="94" t="s">
        <v>116</v>
      </c>
      <c r="D359" s="95"/>
      <c r="E359" s="95"/>
      <c r="F359" s="95"/>
      <c r="G359" s="95"/>
      <c r="H359" s="95"/>
      <c r="I359" s="95"/>
      <c r="K359" s="228"/>
      <c r="L359" s="228"/>
      <c r="M359" s="228"/>
      <c r="N359" s="228"/>
      <c r="O359" s="228"/>
      <c r="P359" s="228"/>
    </row>
    <row r="360" spans="1:44">
      <c r="E360" s="16"/>
      <c r="F360" s="16"/>
      <c r="G360" s="16"/>
      <c r="H360" s="16"/>
      <c r="K360" s="228"/>
      <c r="L360" s="228"/>
      <c r="M360" s="228"/>
      <c r="N360" s="228"/>
      <c r="O360" s="228"/>
      <c r="P360" s="228"/>
    </row>
    <row r="361" spans="1:44">
      <c r="A361" s="12"/>
      <c r="B361" s="17"/>
      <c r="D361" s="17" t="s">
        <v>92</v>
      </c>
      <c r="H361" s="16"/>
      <c r="I361" s="17"/>
      <c r="J361" s="17"/>
      <c r="K361" s="230"/>
      <c r="L361" s="230"/>
      <c r="M361" s="230"/>
      <c r="N361" s="230"/>
      <c r="O361" s="230"/>
      <c r="P361" s="230"/>
      <c r="Q361" s="17"/>
      <c r="AQ361" s="17"/>
      <c r="AR361" s="17"/>
    </row>
    <row r="362" spans="1:44">
      <c r="A362" s="12"/>
      <c r="B362" s="17"/>
      <c r="E362" s="28" t="s">
        <v>24</v>
      </c>
      <c r="F362" s="12" t="s">
        <v>83</v>
      </c>
      <c r="G362" s="21" t="s">
        <v>25</v>
      </c>
      <c r="H362" s="16" t="s">
        <v>73</v>
      </c>
      <c r="I362" s="17"/>
      <c r="J362" s="17"/>
      <c r="K362" s="232" t="e">
        <f t="shared" ref="K362:O365" si="72">K331-K300</f>
        <v>#N/A</v>
      </c>
      <c r="L362" s="232" t="e">
        <f t="shared" si="72"/>
        <v>#N/A</v>
      </c>
      <c r="M362" s="232" t="e">
        <f t="shared" si="72"/>
        <v>#N/A</v>
      </c>
      <c r="N362" s="232" t="e">
        <f t="shared" si="72"/>
        <v>#N/A</v>
      </c>
      <c r="O362" s="232" t="e">
        <f t="shared" si="72"/>
        <v>#N/A</v>
      </c>
      <c r="P362" s="218" t="e">
        <f>SUM(K362:O362)</f>
        <v>#N/A</v>
      </c>
      <c r="Q362" s="17"/>
      <c r="AQ362" s="17"/>
      <c r="AR362" s="17"/>
    </row>
    <row r="363" spans="1:44">
      <c r="A363" s="12"/>
      <c r="B363" s="17"/>
      <c r="E363" s="28" t="s">
        <v>27</v>
      </c>
      <c r="F363" s="12" t="s">
        <v>85</v>
      </c>
      <c r="G363" s="21" t="s">
        <v>25</v>
      </c>
      <c r="H363" s="16" t="s">
        <v>73</v>
      </c>
      <c r="I363" s="17"/>
      <c r="J363" s="17"/>
      <c r="K363" s="232" t="e">
        <f t="shared" si="72"/>
        <v>#N/A</v>
      </c>
      <c r="L363" s="232" t="e">
        <f t="shared" si="72"/>
        <v>#N/A</v>
      </c>
      <c r="M363" s="232" t="e">
        <f t="shared" si="72"/>
        <v>#N/A</v>
      </c>
      <c r="N363" s="232" t="e">
        <f t="shared" si="72"/>
        <v>#N/A</v>
      </c>
      <c r="O363" s="232" t="e">
        <f t="shared" si="72"/>
        <v>#N/A</v>
      </c>
      <c r="P363" s="218" t="e">
        <f>SUM(K363:O363)</f>
        <v>#N/A</v>
      </c>
      <c r="Q363" s="17"/>
      <c r="AQ363" s="17"/>
      <c r="AR363" s="17"/>
    </row>
    <row r="364" spans="1:44">
      <c r="A364" s="12"/>
      <c r="B364" s="17"/>
      <c r="E364" s="28" t="s">
        <v>86</v>
      </c>
      <c r="F364" s="12" t="s">
        <v>87</v>
      </c>
      <c r="G364" s="21" t="s">
        <v>25</v>
      </c>
      <c r="H364" s="16" t="s">
        <v>73</v>
      </c>
      <c r="I364" s="17"/>
      <c r="J364" s="17"/>
      <c r="K364" s="232" t="e">
        <f t="shared" si="72"/>
        <v>#N/A</v>
      </c>
      <c r="L364" s="232" t="e">
        <f t="shared" si="72"/>
        <v>#N/A</v>
      </c>
      <c r="M364" s="232" t="e">
        <f t="shared" si="72"/>
        <v>#N/A</v>
      </c>
      <c r="N364" s="232" t="e">
        <f t="shared" si="72"/>
        <v>#N/A</v>
      </c>
      <c r="O364" s="232" t="e">
        <f t="shared" si="72"/>
        <v>#N/A</v>
      </c>
      <c r="P364" s="218" t="e">
        <f>SUM(K364:O364)</f>
        <v>#N/A</v>
      </c>
      <c r="Q364" s="17"/>
      <c r="AQ364" s="17"/>
      <c r="AR364" s="17"/>
    </row>
    <row r="365" spans="1:44">
      <c r="A365" s="12"/>
      <c r="B365" s="17"/>
      <c r="E365" s="64" t="s">
        <v>86</v>
      </c>
      <c r="F365" s="12" t="s">
        <v>88</v>
      </c>
      <c r="G365" s="74" t="s">
        <v>25</v>
      </c>
      <c r="H365" s="74" t="s">
        <v>73</v>
      </c>
      <c r="I365" s="17"/>
      <c r="J365" s="17"/>
      <c r="K365" s="232" t="e">
        <f t="shared" si="72"/>
        <v>#N/A</v>
      </c>
      <c r="L365" s="232" t="e">
        <f t="shared" si="72"/>
        <v>#N/A</v>
      </c>
      <c r="M365" s="232" t="e">
        <f t="shared" si="72"/>
        <v>#N/A</v>
      </c>
      <c r="N365" s="232" t="e">
        <f t="shared" si="72"/>
        <v>#N/A</v>
      </c>
      <c r="O365" s="232" t="e">
        <f t="shared" si="72"/>
        <v>#N/A</v>
      </c>
      <c r="P365" s="218" t="e">
        <f>SUM(K365:O365)</f>
        <v>#N/A</v>
      </c>
      <c r="Q365" s="17"/>
      <c r="AQ365" s="17"/>
      <c r="AR365" s="17"/>
    </row>
    <row r="366" spans="1:44">
      <c r="K366" s="228"/>
      <c r="L366" s="228"/>
      <c r="M366" s="228"/>
      <c r="N366" s="228"/>
      <c r="O366" s="228"/>
      <c r="P366" s="228"/>
    </row>
    <row r="367" spans="1:44">
      <c r="A367" s="12"/>
      <c r="B367" s="17"/>
      <c r="D367" s="27" t="s">
        <v>117</v>
      </c>
      <c r="E367" s="64"/>
      <c r="F367" s="12"/>
      <c r="G367" s="74"/>
      <c r="K367" s="228"/>
      <c r="L367" s="228"/>
      <c r="M367" s="228"/>
      <c r="N367" s="228"/>
      <c r="O367" s="228"/>
      <c r="P367" s="228"/>
      <c r="Q367" s="17"/>
      <c r="AQ367" s="17"/>
      <c r="AR367" s="17"/>
    </row>
    <row r="368" spans="1:44">
      <c r="E368" t="s">
        <v>9</v>
      </c>
      <c r="G368" s="21" t="s">
        <v>25</v>
      </c>
      <c r="H368" s="74" t="s">
        <v>73</v>
      </c>
      <c r="I368" s="17"/>
      <c r="J368" s="17"/>
      <c r="K368" s="233" t="e">
        <f t="shared" ref="K368:O368" si="73">SUM(K362:K365)</f>
        <v>#N/A</v>
      </c>
      <c r="L368" s="233" t="e">
        <f t="shared" si="73"/>
        <v>#N/A</v>
      </c>
      <c r="M368" s="233" t="e">
        <f t="shared" si="73"/>
        <v>#N/A</v>
      </c>
      <c r="N368" s="233" t="e">
        <f t="shared" si="73"/>
        <v>#N/A</v>
      </c>
      <c r="O368" s="233" t="e">
        <f t="shared" si="73"/>
        <v>#N/A</v>
      </c>
      <c r="P368" s="218" t="e">
        <f>SUM(K368:O368)</f>
        <v>#N/A</v>
      </c>
    </row>
    <row r="369" spans="1:44">
      <c r="A369" s="12"/>
      <c r="B369" s="17"/>
      <c r="D369" s="17"/>
      <c r="E369" s="16"/>
      <c r="F369" s="16"/>
      <c r="G369" s="16"/>
      <c r="H369" s="16"/>
      <c r="I369" s="17"/>
      <c r="J369" s="16"/>
      <c r="K369" s="230"/>
      <c r="L369" s="230"/>
      <c r="M369" s="230"/>
      <c r="N369" s="230"/>
      <c r="O369" s="230"/>
      <c r="P369" s="230"/>
      <c r="Q369" s="17"/>
      <c r="R369" s="172"/>
      <c r="S369" s="172"/>
      <c r="T369" s="172"/>
      <c r="U369" s="172"/>
      <c r="V369" s="172"/>
      <c r="W369" s="172"/>
      <c r="X369" s="16"/>
      <c r="AQ369" s="17"/>
      <c r="AR369" s="17"/>
    </row>
    <row r="370" spans="1:44">
      <c r="A370" s="12"/>
      <c r="B370" s="13" t="s">
        <v>120</v>
      </c>
      <c r="C370" s="15"/>
      <c r="D370" s="14"/>
      <c r="E370" s="15"/>
      <c r="F370" s="15"/>
      <c r="G370" s="15"/>
      <c r="H370" s="15"/>
      <c r="I370" s="14"/>
      <c r="J370" s="14"/>
      <c r="K370" s="229"/>
      <c r="L370" s="229"/>
      <c r="M370" s="229"/>
      <c r="N370" s="229"/>
      <c r="O370" s="229"/>
      <c r="P370" s="229"/>
      <c r="Q370" s="14"/>
      <c r="R370" s="173"/>
      <c r="S370" s="173"/>
      <c r="T370" s="173"/>
      <c r="U370" s="173"/>
      <c r="V370" s="173"/>
      <c r="W370" s="173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4"/>
      <c r="AR370" s="17"/>
    </row>
    <row r="371" spans="1:44">
      <c r="K371" s="228"/>
      <c r="L371" s="228"/>
      <c r="M371" s="228"/>
      <c r="N371" s="228"/>
      <c r="O371" s="228"/>
      <c r="P371" s="228"/>
    </row>
    <row r="372" spans="1:44">
      <c r="A372" s="12"/>
      <c r="B372" s="87"/>
      <c r="C372" s="88" t="s">
        <v>76</v>
      </c>
      <c r="D372" s="89"/>
      <c r="E372" s="89"/>
      <c r="F372" s="89"/>
      <c r="G372" s="89"/>
      <c r="H372" s="89"/>
      <c r="I372" s="88"/>
      <c r="J372" s="17"/>
      <c r="K372" s="230"/>
      <c r="L372" s="230"/>
      <c r="M372" s="230"/>
      <c r="N372" s="230"/>
      <c r="O372" s="230"/>
      <c r="P372" s="230"/>
      <c r="Q372" s="17"/>
      <c r="R372" s="172"/>
      <c r="S372" s="172"/>
      <c r="T372" s="172"/>
      <c r="U372" s="172"/>
      <c r="V372" s="172"/>
      <c r="W372" s="172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7"/>
      <c r="AR372" s="17"/>
    </row>
    <row r="373" spans="1:44">
      <c r="A373" s="12"/>
      <c r="B373" s="17"/>
      <c r="C373" s="17"/>
      <c r="D373" s="16"/>
      <c r="E373" s="16"/>
      <c r="F373" s="16"/>
      <c r="G373" s="16"/>
      <c r="H373" s="16"/>
      <c r="I373" s="17"/>
      <c r="J373" s="17"/>
      <c r="K373" s="230"/>
      <c r="L373" s="230"/>
      <c r="M373" s="230"/>
      <c r="N373" s="230"/>
      <c r="O373" s="230"/>
      <c r="P373" s="230"/>
      <c r="Q373" s="17"/>
      <c r="AP373" s="16"/>
      <c r="AQ373" s="17"/>
      <c r="AR373" s="17"/>
    </row>
    <row r="374" spans="1:44">
      <c r="A374" s="12"/>
      <c r="B374" s="17"/>
      <c r="D374" s="17" t="s">
        <v>46</v>
      </c>
      <c r="E374" s="16"/>
      <c r="F374" s="16"/>
      <c r="G374" s="16"/>
      <c r="H374" s="16"/>
      <c r="I374" s="16"/>
      <c r="J374" s="17"/>
      <c r="K374" s="231"/>
      <c r="L374" s="231"/>
      <c r="M374" s="231"/>
      <c r="N374" s="231"/>
      <c r="O374" s="231"/>
      <c r="P374" s="230"/>
      <c r="Q374" s="17"/>
      <c r="AP374" s="16"/>
      <c r="AQ374" s="17"/>
      <c r="AR374" s="17"/>
    </row>
    <row r="375" spans="1:44">
      <c r="A375" s="12"/>
      <c r="B375" s="17"/>
      <c r="D375" s="17"/>
      <c r="E375" s="16" t="s">
        <v>20</v>
      </c>
      <c r="F375" s="16"/>
      <c r="G375" s="16" t="s">
        <v>77</v>
      </c>
      <c r="H375" s="16" t="s">
        <v>73</v>
      </c>
      <c r="I375" s="16"/>
      <c r="J375" s="17"/>
      <c r="K375" s="232" t="e">
        <f>IF(K$326&lt;=$P$27, R55 * $I35 * 1,$P$27*(K313/K$326))</f>
        <v>#N/A</v>
      </c>
      <c r="L375" s="232" t="e">
        <f>IF(SUM($K$326:L$326)&lt;=$P$27,S55*$I35*1,MAX($P$27-SUM($K$326:K$326),0)*(L313/L$326))</f>
        <v>#N/A</v>
      </c>
      <c r="M375" s="232" t="e">
        <f>IF(SUM($K$326:M$326)&lt;=$P$27,T55*$I35*1,MAX($P$27-SUM($K$326:L$326),0)*(M313/M$326))</f>
        <v>#N/A</v>
      </c>
      <c r="N375" s="232" t="e">
        <f>IF(SUM($K$326:N$326)&lt;=$P$27,U55*$I35*1,MAX($P$27-SUM($K$326:M$326),0)*(N313/N$326))</f>
        <v>#N/A</v>
      </c>
      <c r="O375" s="232" t="e">
        <f>IF(SUM($K$326:O$326)&lt;=$P$27,V55*$I35*1,MAX($P$27-SUM($K$326:N$326),0)*(O313/O$326))</f>
        <v>#N/A</v>
      </c>
      <c r="P375" s="218" t="e">
        <f>SUM(K375:O375)</f>
        <v>#N/A</v>
      </c>
      <c r="Q375" s="17"/>
      <c r="AQ375" s="40"/>
      <c r="AR375" s="17"/>
    </row>
    <row r="376" spans="1:44">
      <c r="A376" s="12"/>
      <c r="B376" s="17"/>
      <c r="D376" s="17"/>
      <c r="E376" s="16" t="s">
        <v>23</v>
      </c>
      <c r="F376" s="16"/>
      <c r="G376" s="16" t="s">
        <v>77</v>
      </c>
      <c r="H376" s="16" t="s">
        <v>73</v>
      </c>
      <c r="I376" s="16"/>
      <c r="J376" s="17"/>
      <c r="K376" s="232" t="e">
        <f>IF(K$326&lt;=$P$27, R56 * $I36 * 1,$P$27*(K314/K$326))</f>
        <v>#N/A</v>
      </c>
      <c r="L376" s="232" t="e">
        <f>IF(SUM($K$326:L$326)&lt;=$P$27,S56*$I36*1,MAX($P$27-SUM($K$326:K$326),0)*(L314/L$326))</f>
        <v>#N/A</v>
      </c>
      <c r="M376" s="232" t="e">
        <f>IF(SUM($K$326:M$326)&lt;=$P$27,T56*$I36*1,MAX($P$27-SUM($K$326:L$326),0)*(M314/M$326))</f>
        <v>#N/A</v>
      </c>
      <c r="N376" s="232" t="e">
        <f>IF(SUM($K$326:N$326)&lt;=$P$27,U56*$I36*1,MAX($P$27-SUM($K$326:M$326),0)*(N314/N$326))</f>
        <v>#N/A</v>
      </c>
      <c r="O376" s="232" t="e">
        <f>IF(SUM($K$326:O$326)&lt;=$P$27,V56*$I36*1,MAX($P$27-SUM($K$326:N$326),0)*(O314/O$326))</f>
        <v>#N/A</v>
      </c>
      <c r="P376" s="218" t="e">
        <f>SUM(K376:O376)</f>
        <v>#N/A</v>
      </c>
      <c r="Q376" s="17"/>
      <c r="AQ376" s="40"/>
      <c r="AR376" s="17"/>
    </row>
    <row r="377" spans="1:44">
      <c r="K377" s="228"/>
      <c r="L377" s="228"/>
      <c r="M377" s="228"/>
      <c r="N377" s="228"/>
      <c r="O377" s="228"/>
      <c r="P377" s="228"/>
    </row>
    <row r="378" spans="1:44">
      <c r="A378" s="12"/>
      <c r="B378" s="17"/>
      <c r="D378" s="17" t="s">
        <v>80</v>
      </c>
      <c r="E378" s="16"/>
      <c r="F378" s="16"/>
      <c r="G378" s="16"/>
      <c r="H378" s="16"/>
      <c r="I378" s="16"/>
      <c r="J378" s="17"/>
      <c r="K378" s="231"/>
      <c r="L378" s="231"/>
      <c r="M378" s="231"/>
      <c r="N378" s="231"/>
      <c r="O378" s="231"/>
      <c r="P378" s="230"/>
      <c r="Q378" s="17"/>
      <c r="AQ378" s="17"/>
      <c r="AR378" s="17"/>
    </row>
    <row r="379" spans="1:44">
      <c r="A379" s="12"/>
      <c r="B379" s="17"/>
      <c r="D379" s="17"/>
      <c r="E379" s="16" t="s">
        <v>24</v>
      </c>
      <c r="F379" s="16"/>
      <c r="G379" s="21" t="s">
        <v>25</v>
      </c>
      <c r="H379" s="16" t="s">
        <v>73</v>
      </c>
      <c r="I379" s="16"/>
      <c r="J379" s="17"/>
      <c r="K379" s="232" t="e">
        <f>IF(K$326&lt;=$P$27, R104 * $I39 * 1,$P$27*(K317/K$326))</f>
        <v>#N/A</v>
      </c>
      <c r="L379" s="232" t="e">
        <f>IF(SUM($K$326:L$326)&lt;=$P$27,S104*$I39*1,MAX($P$27-SUM($K$326:K$326),0)*L317/L$326)</f>
        <v>#N/A</v>
      </c>
      <c r="M379" s="232" t="e">
        <f>IF(SUM($K$326:M$326)&lt;=$P$27,T104*$I39*1,MAX($P$27-SUM($K$326:L$326),0)*M317/M$326)</f>
        <v>#N/A</v>
      </c>
      <c r="N379" s="232" t="e">
        <f>IF(SUM($K$326:N$326)&lt;=$P$27,U104*$I39*1,MAX($P$27-SUM($K$326:M$326),0)*N317/N$326)</f>
        <v>#N/A</v>
      </c>
      <c r="O379" s="232" t="e">
        <f>IF(SUM($K$326:O$326)&lt;=$P$27,V104*$I39*1,MAX($P$27-SUM($K$326:N$326),0)*O317/O$326)</f>
        <v>#N/A</v>
      </c>
      <c r="P379" s="218" t="e">
        <f>SUM(K379:O379)</f>
        <v>#N/A</v>
      </c>
      <c r="Q379" s="17"/>
      <c r="AQ379" s="40"/>
      <c r="AR379" s="17"/>
    </row>
    <row r="380" spans="1:44">
      <c r="A380" s="12"/>
      <c r="B380" s="17"/>
      <c r="D380" s="17"/>
      <c r="E380" s="16" t="s">
        <v>27</v>
      </c>
      <c r="F380" s="16"/>
      <c r="G380" s="16" t="s">
        <v>25</v>
      </c>
      <c r="H380" s="16" t="s">
        <v>73</v>
      </c>
      <c r="I380" s="16"/>
      <c r="J380" s="17"/>
      <c r="K380" s="232" t="e">
        <f>IF(K$326&lt;=$P$27, R105 * $I40 * 1,$P$27*(K318/K$326))</f>
        <v>#N/A</v>
      </c>
      <c r="L380" s="232" t="e">
        <f>IF(SUM($K$326:L$326)&lt;=$P$27,S105*$I40*1,MAX($P$27-SUM($K$326:K$326),0)*L318/L$326)</f>
        <v>#N/A</v>
      </c>
      <c r="M380" s="232" t="e">
        <f>IF(SUM($K$326:M$326)&lt;=$P$27,T105*$I40*1,MAX($P$27-SUM($K$326:L$326),0)*M318/M$326)</f>
        <v>#N/A</v>
      </c>
      <c r="N380" s="232" t="e">
        <f>IF(SUM($K$326:N$326)&lt;=$P$27,U105*$I40*1,MAX($P$27-SUM($K$326:M$326),0)*N318/N$326)</f>
        <v>#N/A</v>
      </c>
      <c r="O380" s="232" t="e">
        <f>IF(SUM($K$326:O$326)&lt;=$P$27,V105*$I40*1,MAX($P$27-SUM($K$326:N$326),0)*O318/O$326)</f>
        <v>#N/A</v>
      </c>
      <c r="P380" s="218" t="e">
        <f>SUM(K380:O380)</f>
        <v>#N/A</v>
      </c>
      <c r="Q380" s="17"/>
      <c r="AQ380" s="40"/>
      <c r="AR380" s="17"/>
    </row>
    <row r="381" spans="1:44">
      <c r="A381" s="12"/>
      <c r="B381" s="17"/>
      <c r="D381" s="17"/>
      <c r="E381" s="16" t="s">
        <v>24</v>
      </c>
      <c r="F381" s="16"/>
      <c r="G381" s="21" t="s">
        <v>28</v>
      </c>
      <c r="H381" s="16" t="s">
        <v>73</v>
      </c>
      <c r="I381" s="16"/>
      <c r="J381" s="17"/>
      <c r="K381" s="232" t="e">
        <f>IF(K$326&lt;=$P$27, R106 * $I41 * 1,$P$27*(K319/K$326))</f>
        <v>#N/A</v>
      </c>
      <c r="L381" s="232" t="e">
        <f>IF(SUM($K$326:L$326)&lt;=$P$27,S106*$I41*1,MAX($P$27-SUM($K$326:K$326),0)*L319/L$326)</f>
        <v>#N/A</v>
      </c>
      <c r="M381" s="232" t="e">
        <f>IF(SUM($K$326:M$326)&lt;=$P$27,T106*$I41*1,MAX($P$27-SUM($K$326:L$326),0)*M319/M$326)</f>
        <v>#N/A</v>
      </c>
      <c r="N381" s="232" t="e">
        <f>IF(SUM($K$326:N$326)&lt;=$P$27,U106*$I41*1,MAX($P$27-SUM($K$326:M$326),0)*N319/N$326)</f>
        <v>#N/A</v>
      </c>
      <c r="O381" s="232" t="e">
        <f>IF(SUM($K$326:O$326)&lt;=$P$27,V106*$I41*1,MAX($P$27-SUM($K$326:N$326),0)*O319/O$326)</f>
        <v>#N/A</v>
      </c>
      <c r="P381" s="218" t="e">
        <f>SUM(K381:O381)</f>
        <v>#N/A</v>
      </c>
      <c r="Q381" s="17"/>
      <c r="AQ381" s="40"/>
      <c r="AR381" s="17"/>
    </row>
    <row r="382" spans="1:44">
      <c r="A382" s="12"/>
      <c r="B382" s="17"/>
      <c r="D382" s="17"/>
      <c r="E382" s="16" t="s">
        <v>27</v>
      </c>
      <c r="F382" s="16"/>
      <c r="G382" s="16" t="s">
        <v>28</v>
      </c>
      <c r="H382" s="16" t="s">
        <v>73</v>
      </c>
      <c r="I382" s="17"/>
      <c r="J382" s="16"/>
      <c r="K382" s="232" t="e">
        <f>IF(K$326&lt;=$P$27, R107 * $I42 * 1,$P$27*(K320/K$326))</f>
        <v>#N/A</v>
      </c>
      <c r="L382" s="232" t="e">
        <f>IF(SUM($K$326:L$326)&lt;=$P$27,S107*$I42*1,MAX($P$27-SUM($K$326:K$326),0)*L320/L$326)</f>
        <v>#N/A</v>
      </c>
      <c r="M382" s="232" t="e">
        <f>IF(SUM($K$326:M$326)&lt;=$P$27,T107*$I42*1,MAX($P$27-SUM($K$326:L$326),0)*M320/M$326)</f>
        <v>#N/A</v>
      </c>
      <c r="N382" s="232" t="e">
        <f>IF(SUM($K$326:N$326)&lt;=$P$27,U107*$I42*1,MAX($P$27-SUM($K$326:M$326),0)*N320/N$326)</f>
        <v>#N/A</v>
      </c>
      <c r="O382" s="232" t="e">
        <f>IF(SUM($K$326:O$326)&lt;=$P$27,V107*$I42*1,MAX($P$27-SUM($K$326:N$326),0)*O320/O$326)</f>
        <v>#N/A</v>
      </c>
      <c r="P382" s="218" t="e">
        <f>SUM(K382:O382)</f>
        <v>#N/A</v>
      </c>
      <c r="Q382" s="17"/>
      <c r="AQ382" s="17"/>
      <c r="AR382" s="17"/>
    </row>
    <row r="383" spans="1:44">
      <c r="K383" s="228"/>
      <c r="L383" s="228"/>
      <c r="M383" s="228"/>
      <c r="N383" s="228"/>
      <c r="O383" s="228"/>
      <c r="P383" s="228"/>
    </row>
    <row r="384" spans="1:44">
      <c r="A384" s="12"/>
      <c r="B384" s="17"/>
      <c r="D384" s="27" t="s">
        <v>114</v>
      </c>
      <c r="E384" s="91"/>
      <c r="F384" s="92"/>
      <c r="G384" s="93"/>
      <c r="H384" s="93"/>
      <c r="I384" s="17"/>
      <c r="J384" s="17"/>
      <c r="K384" s="228"/>
      <c r="L384" s="228"/>
      <c r="M384" s="228"/>
      <c r="N384" s="228"/>
      <c r="O384" s="228"/>
      <c r="P384" s="228"/>
      <c r="Q384" s="17"/>
      <c r="R384" s="175"/>
      <c r="S384" s="175"/>
      <c r="T384" s="175"/>
      <c r="U384" s="175"/>
      <c r="V384" s="175"/>
      <c r="W384" s="175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</row>
    <row r="385" spans="1:44">
      <c r="A385" s="12"/>
      <c r="B385" s="17"/>
      <c r="E385" s="16" t="s">
        <v>9</v>
      </c>
      <c r="F385" s="16"/>
      <c r="G385" s="21" t="s">
        <v>21</v>
      </c>
      <c r="H385" s="16" t="s">
        <v>73</v>
      </c>
      <c r="I385" s="17"/>
      <c r="J385" s="17"/>
      <c r="K385" s="232" t="e">
        <f>IF($K$326&lt;=$P$27, K$323,$P$27*(K323/$K$326))</f>
        <v>#N/A</v>
      </c>
      <c r="L385" s="232" t="e">
        <f>IF(SUM($K$326:L$326)&lt;=$P$27, L323,MAX($P$27-SUM($K$326:K$326),0)*(L323/L326))</f>
        <v>#N/A</v>
      </c>
      <c r="M385" s="232" t="e">
        <f>IF(SUM($K$326:M$326)&lt;=$P$27, M323,MAX($P$27-SUM($K$326:L$326),0)*(M323/M326))</f>
        <v>#N/A</v>
      </c>
      <c r="N385" s="232" t="e">
        <f>IF(SUM($K$326:N$326)&lt;=$P$27, N323,MAX($P$27-SUM($K$326:M$326),0)*(N323/N326))</f>
        <v>#N/A</v>
      </c>
      <c r="O385" s="232" t="e">
        <f>IF(SUM($K$326:O$326)&lt;=$P$27, O323,MAX($P$27-SUM($K$326:N$326),0)*(O323/O326))</f>
        <v>#N/A</v>
      </c>
      <c r="P385" s="218" t="e">
        <f>SUM(K385:O385)</f>
        <v>#N/A</v>
      </c>
      <c r="Q385" s="17"/>
      <c r="AQ385" s="17"/>
      <c r="AR385" s="17"/>
    </row>
    <row r="386" spans="1:44">
      <c r="K386" s="228"/>
      <c r="L386" s="228"/>
      <c r="M386" s="228"/>
      <c r="N386" s="228"/>
      <c r="O386" s="228"/>
      <c r="P386" s="228"/>
    </row>
    <row r="387" spans="1:44">
      <c r="D387" s="27" t="s">
        <v>115</v>
      </c>
      <c r="K387" s="228"/>
      <c r="L387" s="228"/>
      <c r="M387" s="228"/>
      <c r="N387" s="228"/>
      <c r="O387" s="228"/>
      <c r="P387" s="228"/>
    </row>
    <row r="388" spans="1:44">
      <c r="D388" s="27"/>
      <c r="E388" s="16" t="s">
        <v>9</v>
      </c>
      <c r="G388" s="21" t="s">
        <v>21</v>
      </c>
      <c r="H388" s="16" t="s">
        <v>73</v>
      </c>
      <c r="K388" s="233" t="e">
        <f>SUM(K375:K376,K379:K382,K385)</f>
        <v>#N/A</v>
      </c>
      <c r="L388" s="233" t="e">
        <f>SUM(L375:L376,L379:L382,L385)</f>
        <v>#N/A</v>
      </c>
      <c r="M388" s="233" t="e">
        <f>SUM(M375:M376,M379:M382,M385)</f>
        <v>#N/A</v>
      </c>
      <c r="N388" s="233" t="e">
        <f>SUM(N375:N376,N379:N382,N385)</f>
        <v>#N/A</v>
      </c>
      <c r="O388" s="233" t="e">
        <f>SUM(O375:O376,O379:O382,O385)</f>
        <v>#N/A</v>
      </c>
      <c r="P388" s="218" t="e">
        <f>SUM(K388:O388)</f>
        <v>#N/A</v>
      </c>
    </row>
    <row r="389" spans="1:44">
      <c r="E389" s="16"/>
      <c r="F389" s="16"/>
      <c r="G389" s="16"/>
      <c r="H389" s="16"/>
      <c r="K389" s="228"/>
      <c r="L389" s="228"/>
      <c r="M389" s="228"/>
      <c r="N389" s="228"/>
      <c r="O389" s="228"/>
      <c r="P389" s="228"/>
    </row>
    <row r="390" spans="1:44">
      <c r="C390" s="94" t="s">
        <v>116</v>
      </c>
      <c r="D390" s="95"/>
      <c r="E390" s="95"/>
      <c r="F390" s="95"/>
      <c r="G390" s="95"/>
      <c r="H390" s="95"/>
      <c r="I390" s="95"/>
      <c r="K390" s="228"/>
      <c r="L390" s="228"/>
      <c r="M390" s="228"/>
      <c r="N390" s="228"/>
      <c r="O390" s="228"/>
      <c r="P390" s="228"/>
    </row>
    <row r="391" spans="1:44">
      <c r="E391" s="16"/>
      <c r="F391" s="16"/>
      <c r="G391" s="16"/>
      <c r="H391" s="16"/>
      <c r="K391" s="228"/>
      <c r="L391" s="228"/>
      <c r="M391" s="228"/>
      <c r="N391" s="228"/>
      <c r="O391" s="228"/>
      <c r="P391" s="228"/>
    </row>
    <row r="392" spans="1:44">
      <c r="A392" s="12"/>
      <c r="B392" s="17"/>
      <c r="D392" s="17" t="s">
        <v>92</v>
      </c>
      <c r="H392" s="16"/>
      <c r="I392" s="17"/>
      <c r="J392" s="17"/>
      <c r="K392" s="230"/>
      <c r="L392" s="230"/>
      <c r="M392" s="230"/>
      <c r="N392" s="230"/>
      <c r="O392" s="230"/>
      <c r="P392" s="230"/>
      <c r="Q392" s="17"/>
      <c r="AQ392" s="17"/>
      <c r="AR392" s="17"/>
    </row>
    <row r="393" spans="1:44">
      <c r="A393" s="12"/>
      <c r="B393" s="17"/>
      <c r="E393" s="28" t="s">
        <v>24</v>
      </c>
      <c r="F393" s="12" t="s">
        <v>83</v>
      </c>
      <c r="G393" s="21" t="s">
        <v>25</v>
      </c>
      <c r="H393" s="16" t="s">
        <v>73</v>
      </c>
      <c r="I393" s="17"/>
      <c r="J393" s="17"/>
      <c r="K393" s="232" t="e">
        <f>IF(K$337&lt;=$P$30,R125*$I45*1,$P$30*($K331/K$337))</f>
        <v>#N/A</v>
      </c>
      <c r="L393" s="232" t="e">
        <f>IF(SUM($K$337:L$337)&lt;=$P$30, S125 * $I45 * 1,MAX($P$30-SUM($K$337:K$337),0)*(L331/L$337))</f>
        <v>#N/A</v>
      </c>
      <c r="M393" s="232" t="e">
        <f>IF(SUM($K$337:M$337)&lt;=$P$30, T125 * $I45 * 1,MAX($P$30-SUM($K$337:L$337),0)*(M331/M$337))</f>
        <v>#N/A</v>
      </c>
      <c r="N393" s="232" t="e">
        <f>IF(SUM($K$337:N$337)&lt;=$P$30, U125 * $I45 * 1,MAX($P$30-SUM($K$337:M$337),0)*(N331/N$337))</f>
        <v>#N/A</v>
      </c>
      <c r="O393" s="232" t="e">
        <f>IF(SUM($K$337:O$337)&lt;=$P$30, V125 * $I45 * 1,MAX($P$30-SUM($K$337:N$337),0)*(O331/O$337))</f>
        <v>#N/A</v>
      </c>
      <c r="P393" s="218" t="e">
        <f>SUM(K393:O393)</f>
        <v>#N/A</v>
      </c>
      <c r="Q393" s="17"/>
      <c r="AQ393" s="17"/>
      <c r="AR393" s="17"/>
    </row>
    <row r="394" spans="1:44">
      <c r="A394" s="12"/>
      <c r="B394" s="17"/>
      <c r="E394" s="28" t="s">
        <v>27</v>
      </c>
      <c r="F394" s="12" t="s">
        <v>85</v>
      </c>
      <c r="G394" s="21" t="s">
        <v>25</v>
      </c>
      <c r="H394" s="16" t="s">
        <v>73</v>
      </c>
      <c r="I394" s="17"/>
      <c r="J394" s="17"/>
      <c r="K394" s="232" t="e">
        <f>IF(K$337&lt;=$P$30,R126*$I46*1,$P$30*($K332/K$337))</f>
        <v>#N/A</v>
      </c>
      <c r="L394" s="232" t="e">
        <f>IF(SUM($K$337:L$337)&lt;=$P$30, S126 * $I46 * 1,MAX($P$30-SUM($K$337:K$337),0)*(L332/L$337))</f>
        <v>#N/A</v>
      </c>
      <c r="M394" s="232" t="e">
        <f>IF(SUM($K$337:M$337)&lt;=$P$30, T126 * $I46 * 1,MAX($P$30-SUM($K$337:L$337),0)*(M332/M$337))</f>
        <v>#N/A</v>
      </c>
      <c r="N394" s="232" t="e">
        <f>IF(SUM($K$337:N$337)&lt;=$P$30, U126 * $I46 * 1,MAX($P$30-SUM($K$337:M$337),0)*(N332/N$337))</f>
        <v>#N/A</v>
      </c>
      <c r="O394" s="232" t="e">
        <f>IF(SUM($K$337:O$337)&lt;=$P$30, V126 * $I46 * 1,MAX($P$30-SUM($K$337:N$337),0)*(O332/O$337))</f>
        <v>#N/A</v>
      </c>
      <c r="P394" s="218" t="e">
        <f>SUM(K394:O394)</f>
        <v>#N/A</v>
      </c>
      <c r="Q394" s="17"/>
      <c r="AQ394" s="17"/>
      <c r="AR394" s="17"/>
    </row>
    <row r="395" spans="1:44">
      <c r="A395" s="12"/>
      <c r="B395" s="17"/>
      <c r="E395" s="28" t="s">
        <v>86</v>
      </c>
      <c r="F395" s="12" t="s">
        <v>87</v>
      </c>
      <c r="G395" s="21" t="s">
        <v>25</v>
      </c>
      <c r="H395" s="16" t="s">
        <v>73</v>
      </c>
      <c r="I395" s="17"/>
      <c r="J395" s="17"/>
      <c r="K395" s="232" t="e">
        <f>IF(K$337&lt;=$P$30,R127*$I47*1,$P$30*($K333/K$337))</f>
        <v>#N/A</v>
      </c>
      <c r="L395" s="232" t="e">
        <f>IF(SUM($K$337:L$337)&lt;=$P$30, S127 * $I47 * 1,MAX($P$30-SUM($K$337:K$337),0)*(L333/L$337))</f>
        <v>#N/A</v>
      </c>
      <c r="M395" s="232" t="e">
        <f>IF(SUM($K$337:M$337)&lt;=$P$30, T127 * $I47 * 1,MAX($P$30-SUM($K$337:L$337),0)*(M333/M$337))</f>
        <v>#N/A</v>
      </c>
      <c r="N395" s="232" t="e">
        <f>IF(SUM($K$337:N$337)&lt;=$P$30, U127 * $I47 * 1,MAX($P$30-SUM($K$337:M$337),0)*(N333/N$337))</f>
        <v>#N/A</v>
      </c>
      <c r="O395" s="232" t="e">
        <f>IF(SUM($K$337:O$337)&lt;=$P$30, V127 * $I47 * 1,MAX($P$30-SUM($K$337:N$337),0)*(O333/O$337))</f>
        <v>#N/A</v>
      </c>
      <c r="P395" s="218" t="e">
        <f>SUM(K395:O395)</f>
        <v>#N/A</v>
      </c>
      <c r="Q395" s="17"/>
      <c r="AQ395" s="17"/>
      <c r="AR395" s="17"/>
    </row>
    <row r="396" spans="1:44">
      <c r="A396" s="12"/>
      <c r="B396" s="17"/>
      <c r="E396" s="64" t="s">
        <v>86</v>
      </c>
      <c r="F396" s="12" t="s">
        <v>88</v>
      </c>
      <c r="G396" s="74" t="s">
        <v>25</v>
      </c>
      <c r="H396" s="74" t="s">
        <v>73</v>
      </c>
      <c r="I396" s="17"/>
      <c r="J396" s="17"/>
      <c r="K396" s="232" t="e">
        <f>IF(K$337&lt;=$P$30,R128*$I48*1,$P$30*($K334/K$337))</f>
        <v>#N/A</v>
      </c>
      <c r="L396" s="232" t="e">
        <f>IF(SUM($K$337:L$337)&lt;=$P$30, S128 * $I48 * 1,MAX($P$30-SUM($K$337:K$337),0)*(L334/L$337))</f>
        <v>#N/A</v>
      </c>
      <c r="M396" s="232" t="e">
        <f>IF(SUM($K$337:M$337)&lt;=$P$30, T128 * $I48 * 1,MAX($P$30-SUM($K$337:L$337),0)*(M334/M$337))</f>
        <v>#N/A</v>
      </c>
      <c r="N396" s="232" t="e">
        <f>IF(SUM($K$337:N$337)&lt;=$P$30, U128 * $I48 * 1,MAX($P$30-SUM($K$337:M$337),0)*(N334/N$337))</f>
        <v>#N/A</v>
      </c>
      <c r="O396" s="232" t="e">
        <f>IF(SUM($K$337:O$337)&lt;=$P$30, V128 * $I48 * 1,MAX($P$30-SUM($K$337:N$337),0)*(O334/O$337))</f>
        <v>#N/A</v>
      </c>
      <c r="P396" s="218" t="e">
        <f>SUM(K396:O396)</f>
        <v>#N/A</v>
      </c>
      <c r="Q396" s="17"/>
      <c r="AQ396" s="17"/>
      <c r="AR396" s="17"/>
    </row>
    <row r="397" spans="1:44">
      <c r="A397" s="12"/>
      <c r="B397" s="17"/>
      <c r="D397" s="17"/>
      <c r="E397" s="16"/>
      <c r="F397" s="16"/>
      <c r="G397" s="16"/>
      <c r="H397" s="16"/>
      <c r="I397" s="17"/>
      <c r="J397" s="16"/>
      <c r="K397" s="228"/>
      <c r="L397" s="228"/>
      <c r="M397" s="228"/>
      <c r="N397" s="228"/>
      <c r="O397" s="228"/>
      <c r="P397" s="228"/>
      <c r="Q397" s="17"/>
      <c r="AQ397" s="17"/>
      <c r="AR397" s="17"/>
    </row>
    <row r="398" spans="1:44">
      <c r="A398" s="12"/>
      <c r="B398" s="17"/>
      <c r="D398" s="27" t="s">
        <v>117</v>
      </c>
      <c r="E398" s="64"/>
      <c r="F398" s="12"/>
      <c r="G398" s="74"/>
      <c r="K398" s="228"/>
      <c r="L398" s="228"/>
      <c r="M398" s="228"/>
      <c r="N398" s="228"/>
      <c r="O398" s="228"/>
      <c r="P398" s="228"/>
      <c r="Q398" s="17"/>
      <c r="AQ398" s="17"/>
      <c r="AR398" s="17"/>
    </row>
    <row r="399" spans="1:44">
      <c r="E399" t="s">
        <v>9</v>
      </c>
      <c r="G399" s="21" t="s">
        <v>25</v>
      </c>
      <c r="H399" s="74" t="s">
        <v>73</v>
      </c>
      <c r="I399" s="17"/>
      <c r="J399" s="17"/>
      <c r="K399" s="233" t="e">
        <f t="shared" ref="K399:O399" si="74">SUM(K393:K396)</f>
        <v>#N/A</v>
      </c>
      <c r="L399" s="233" t="e">
        <f t="shared" si="74"/>
        <v>#N/A</v>
      </c>
      <c r="M399" s="233" t="e">
        <f t="shared" si="74"/>
        <v>#N/A</v>
      </c>
      <c r="N399" s="233" t="e">
        <f t="shared" si="74"/>
        <v>#N/A</v>
      </c>
      <c r="O399" s="233" t="e">
        <f t="shared" si="74"/>
        <v>#N/A</v>
      </c>
      <c r="P399" s="218" t="e">
        <f>SUM(K399:O399)</f>
        <v>#N/A</v>
      </c>
    </row>
    <row r="400" spans="1:44">
      <c r="A400" s="12"/>
      <c r="B400" s="17"/>
      <c r="D400" s="17"/>
      <c r="E400" s="16"/>
      <c r="F400" s="16"/>
      <c r="G400" s="16"/>
      <c r="H400" s="16"/>
      <c r="I400" s="17"/>
      <c r="J400" s="16"/>
      <c r="K400" s="230"/>
      <c r="L400" s="230"/>
      <c r="M400" s="230"/>
      <c r="N400" s="230"/>
      <c r="O400" s="230"/>
      <c r="P400" s="230"/>
      <c r="Q400" s="17"/>
      <c r="R400" s="172"/>
      <c r="S400" s="172"/>
      <c r="T400" s="172"/>
      <c r="U400" s="172"/>
      <c r="V400" s="172"/>
      <c r="W400" s="172"/>
      <c r="X400" s="16"/>
      <c r="AQ400" s="17"/>
      <c r="AR400" s="17"/>
    </row>
    <row r="401" spans="1:44">
      <c r="A401" s="12"/>
      <c r="B401" s="13" t="s">
        <v>121</v>
      </c>
      <c r="C401" s="14"/>
      <c r="D401" s="15"/>
      <c r="E401" s="15"/>
      <c r="F401" s="15"/>
      <c r="G401" s="15"/>
      <c r="H401" s="15"/>
      <c r="I401" s="14"/>
      <c r="J401" s="14"/>
      <c r="K401" s="229"/>
      <c r="L401" s="229"/>
      <c r="M401" s="229"/>
      <c r="N401" s="229"/>
      <c r="O401" s="229"/>
      <c r="P401" s="229"/>
      <c r="Q401" s="14"/>
      <c r="R401" s="173"/>
      <c r="S401" s="173"/>
      <c r="T401" s="173"/>
      <c r="U401" s="173"/>
      <c r="V401" s="173"/>
      <c r="W401" s="173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4"/>
      <c r="AR401" s="17"/>
    </row>
    <row r="402" spans="1:44">
      <c r="A402" s="12"/>
      <c r="B402" s="87"/>
      <c r="C402" s="17"/>
      <c r="D402" s="16"/>
      <c r="E402" s="16"/>
      <c r="F402" s="16"/>
      <c r="G402" s="16"/>
      <c r="H402" s="16"/>
      <c r="I402" s="17"/>
      <c r="J402" s="17"/>
      <c r="K402" s="230"/>
      <c r="L402" s="230"/>
      <c r="M402" s="230"/>
      <c r="N402" s="230"/>
      <c r="O402" s="230"/>
      <c r="P402" s="230"/>
      <c r="Q402" s="17"/>
      <c r="R402" s="172"/>
      <c r="S402" s="172"/>
      <c r="T402" s="172"/>
      <c r="U402" s="172"/>
      <c r="V402" s="172"/>
      <c r="W402" s="172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7"/>
      <c r="AR402" s="17"/>
    </row>
    <row r="403" spans="1:44" ht="15">
      <c r="A403" s="12"/>
      <c r="B403" s="87"/>
      <c r="C403" s="88" t="s">
        <v>259</v>
      </c>
      <c r="D403" s="89"/>
      <c r="E403" s="89"/>
      <c r="F403" s="89"/>
      <c r="G403" s="89"/>
      <c r="H403" s="89"/>
      <c r="I403" s="88"/>
      <c r="J403" s="17"/>
      <c r="K403" s="230"/>
      <c r="L403" s="230"/>
      <c r="M403" s="230"/>
      <c r="N403" s="230"/>
      <c r="O403" s="230"/>
      <c r="P403" s="230"/>
      <c r="Q403" s="17"/>
      <c r="R403" s="172"/>
      <c r="S403" s="172"/>
      <c r="T403" s="172"/>
      <c r="U403" s="172"/>
      <c r="V403" s="172"/>
      <c r="W403" s="172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7"/>
      <c r="AR403" s="17"/>
    </row>
    <row r="404" spans="1:44">
      <c r="A404" s="12"/>
      <c r="B404" s="17"/>
      <c r="C404" s="17"/>
      <c r="D404" s="16"/>
      <c r="E404" s="16"/>
      <c r="F404" s="16"/>
      <c r="G404" s="16"/>
      <c r="H404" s="16"/>
      <c r="I404" s="17"/>
      <c r="J404" s="17"/>
      <c r="K404" s="230"/>
      <c r="L404" s="230"/>
      <c r="M404" s="230"/>
      <c r="N404" s="230"/>
      <c r="O404" s="230"/>
      <c r="P404" s="230"/>
      <c r="Q404" s="17"/>
      <c r="AP404" s="16"/>
      <c r="AQ404" s="17"/>
      <c r="AR404" s="17"/>
    </row>
    <row r="405" spans="1:44">
      <c r="A405" s="12"/>
      <c r="B405" s="17"/>
      <c r="D405" s="17" t="s">
        <v>46</v>
      </c>
      <c r="E405" s="16"/>
      <c r="F405" s="16"/>
      <c r="G405" s="16"/>
      <c r="H405" s="16"/>
      <c r="I405" s="16"/>
      <c r="J405" s="17"/>
      <c r="K405" s="231"/>
      <c r="L405" s="231"/>
      <c r="M405" s="231"/>
      <c r="N405" s="231"/>
      <c r="O405" s="231"/>
      <c r="P405" s="230"/>
      <c r="Q405" s="17"/>
      <c r="AP405" s="16"/>
      <c r="AQ405" s="17"/>
      <c r="AR405" s="17"/>
    </row>
    <row r="406" spans="1:44">
      <c r="A406" s="12"/>
      <c r="B406" s="17"/>
      <c r="D406" s="17"/>
      <c r="E406" s="16" t="s">
        <v>20</v>
      </c>
      <c r="F406" s="16"/>
      <c r="G406" s="16" t="s">
        <v>77</v>
      </c>
      <c r="H406" s="16" t="s">
        <v>73</v>
      </c>
      <c r="I406" s="16"/>
      <c r="J406" s="17"/>
      <c r="K406" s="232" t="e">
        <f>IF(K$357&lt;=$P$27, K344, $P$27*(K344/K$357))</f>
        <v>#N/A</v>
      </c>
      <c r="L406" s="232" t="e">
        <f>IF(SUM($K$357:L$357)&lt;=$P$27, L344,MAX($P$27-SUM($K$357:K$357),0)*(L344/L$357))</f>
        <v>#N/A</v>
      </c>
      <c r="M406" s="232" t="e">
        <f>IF(SUM($K$357:M$357)&lt;=$P$27, M344,MAX($P$27-SUM($K$357:L$357),0)*(M344/M$357))</f>
        <v>#N/A</v>
      </c>
      <c r="N406" s="232" t="e">
        <f>IF(SUM($K$357:N$357)&lt;=$P$27, N344,MAX($P$27-SUM($K$357:M$357),0)*(N344/N$357))</f>
        <v>#N/A</v>
      </c>
      <c r="O406" s="232" t="e">
        <f>IF(SUM($K$357:O$357)&lt;=$P$27, O344,MAX($P$27-SUM($K$357:N$357),0)*(O344/O$357))</f>
        <v>#N/A</v>
      </c>
      <c r="P406" s="218" t="e">
        <f>SUM(K406:O406)</f>
        <v>#N/A</v>
      </c>
      <c r="Q406" s="17"/>
      <c r="AQ406" s="40"/>
      <c r="AR406" s="17"/>
    </row>
    <row r="407" spans="1:44">
      <c r="A407" s="12"/>
      <c r="B407" s="17"/>
      <c r="D407" s="17"/>
      <c r="E407" s="16" t="s">
        <v>23</v>
      </c>
      <c r="F407" s="16"/>
      <c r="G407" s="16" t="s">
        <v>77</v>
      </c>
      <c r="H407" s="16" t="s">
        <v>73</v>
      </c>
      <c r="I407" s="16"/>
      <c r="J407" s="17"/>
      <c r="K407" s="232" t="e">
        <f>IF(K$357&lt;=$P$27, K345, $P$27*(K345/K$357))</f>
        <v>#N/A</v>
      </c>
      <c r="L407" s="232" t="e">
        <f>IF(SUM($K$357:L$357)&lt;=$P$27, L345,MAX($P$27-SUM($K$357:K$357),0)*(L345/L$357))</f>
        <v>#N/A</v>
      </c>
      <c r="M407" s="232" t="e">
        <f>IF(SUM($K$357:M$357)&lt;=$P$27, M345,MAX($P$27-SUM($K$357:L$357),0)*(M345/M$357))</f>
        <v>#N/A</v>
      </c>
      <c r="N407" s="232" t="e">
        <f>IF(SUM($K$357:N$357)&lt;=$P$27, N345,MAX($P$27-SUM($K$357:M$357),0)*(N345/N$357))</f>
        <v>#N/A</v>
      </c>
      <c r="O407" s="232" t="e">
        <f>IF(SUM($K$357:O$357)&lt;=$P$27, O345,MAX($P$27-SUM($K$357:N$357),0)*(O345/O$357))</f>
        <v>#N/A</v>
      </c>
      <c r="P407" s="218" t="e">
        <f>SUM(K407:O407)</f>
        <v>#N/A</v>
      </c>
      <c r="Q407" s="17"/>
      <c r="AQ407" s="40"/>
      <c r="AR407" s="17"/>
    </row>
    <row r="408" spans="1:44">
      <c r="K408" s="228"/>
      <c r="L408" s="228"/>
      <c r="M408" s="228"/>
      <c r="N408" s="228"/>
      <c r="O408" s="228"/>
      <c r="P408" s="228"/>
    </row>
    <row r="409" spans="1:44">
      <c r="A409" s="12"/>
      <c r="B409" s="17"/>
      <c r="D409" s="17" t="s">
        <v>80</v>
      </c>
      <c r="E409" s="16"/>
      <c r="F409" s="16"/>
      <c r="G409" s="16"/>
      <c r="H409" s="16"/>
      <c r="I409" s="16"/>
      <c r="J409" s="17"/>
      <c r="K409" s="231"/>
      <c r="L409" s="231"/>
      <c r="M409" s="231"/>
      <c r="N409" s="231"/>
      <c r="O409" s="231"/>
      <c r="P409" s="230"/>
      <c r="Q409" s="17"/>
      <c r="AQ409" s="17"/>
      <c r="AR409" s="17"/>
    </row>
    <row r="410" spans="1:44">
      <c r="A410" s="12"/>
      <c r="B410" s="17"/>
      <c r="D410" s="17"/>
      <c r="E410" s="16" t="s">
        <v>24</v>
      </c>
      <c r="F410" s="16"/>
      <c r="G410" s="21" t="s">
        <v>25</v>
      </c>
      <c r="H410" s="16" t="s">
        <v>73</v>
      </c>
      <c r="I410" s="16"/>
      <c r="J410" s="17"/>
      <c r="K410" s="232" t="e">
        <f>IF(K$357&lt;=$P$27, K348, $P$27*(K348/K$357))</f>
        <v>#N/A</v>
      </c>
      <c r="L410" s="232" t="e">
        <f>IF(SUM($K$357:L$357)&lt;=$P$27, L348,MAX($P$27-SUM($K$357:K$357),0)*(L348/L$357))</f>
        <v>#N/A</v>
      </c>
      <c r="M410" s="232" t="e">
        <f>IF(SUM($K$357:M$357)&lt;=$P$27, M348,MAX($P$27-SUM($K$357:L$357),0)*(M348/M$357))</f>
        <v>#N/A</v>
      </c>
      <c r="N410" s="232" t="e">
        <f>IF(SUM($K$357:N$357)&lt;=$P$27, N348,MAX($P$27-SUM($K$357:M$357),0)*(N348/N$357))</f>
        <v>#N/A</v>
      </c>
      <c r="O410" s="232" t="e">
        <f>IF(SUM($K$357:O$357)&lt;=$P$27, O348,MAX($P$27-SUM($K$357:N$357),0)*(O348/O$357))</f>
        <v>#N/A</v>
      </c>
      <c r="P410" s="218" t="e">
        <f>SUM(K410:O410)</f>
        <v>#N/A</v>
      </c>
      <c r="Q410" s="17"/>
      <c r="AQ410" s="40"/>
      <c r="AR410" s="17"/>
    </row>
    <row r="411" spans="1:44">
      <c r="A411" s="12"/>
      <c r="B411" s="17"/>
      <c r="D411" s="17"/>
      <c r="E411" s="16" t="s">
        <v>27</v>
      </c>
      <c r="F411" s="16"/>
      <c r="G411" s="16" t="s">
        <v>25</v>
      </c>
      <c r="H411" s="16" t="s">
        <v>73</v>
      </c>
      <c r="I411" s="16"/>
      <c r="J411" s="17"/>
      <c r="K411" s="232" t="e">
        <f>IF(K$357&lt;=$P$27, K349, $P$27*(K349/K$357))</f>
        <v>#N/A</v>
      </c>
      <c r="L411" s="232" t="e">
        <f>IF(SUM($K$357:L$357)&lt;=$P$27, L349,MAX($P$27-SUM($K$357:K$357),0)*(L349/L$357))</f>
        <v>#N/A</v>
      </c>
      <c r="M411" s="232" t="e">
        <f>IF(SUM($K$357:M$357)&lt;=$P$27, M349,MAX($P$27-SUM($K$357:L$357),0)*(M349/M$357))</f>
        <v>#N/A</v>
      </c>
      <c r="N411" s="232" t="e">
        <f>IF(SUM($K$357:N$357)&lt;=$P$27, N349,MAX($P$27-SUM($K$357:M$357),0)*(N349/N$357))</f>
        <v>#N/A</v>
      </c>
      <c r="O411" s="232" t="e">
        <f>IF(SUM($K$357:O$357)&lt;=$P$27, O349,MAX($P$27-SUM($K$357:N$357),0)*(O349/O$357))</f>
        <v>#N/A</v>
      </c>
      <c r="P411" s="218" t="e">
        <f>SUM(K411:O411)</f>
        <v>#N/A</v>
      </c>
      <c r="Q411" s="17"/>
      <c r="AQ411" s="40"/>
      <c r="AR411" s="17"/>
    </row>
    <row r="412" spans="1:44">
      <c r="A412" s="12"/>
      <c r="B412" s="17"/>
      <c r="D412" s="17"/>
      <c r="E412" s="16" t="s">
        <v>24</v>
      </c>
      <c r="F412" s="16"/>
      <c r="G412" s="21" t="s">
        <v>28</v>
      </c>
      <c r="H412" s="16" t="s">
        <v>73</v>
      </c>
      <c r="I412" s="16"/>
      <c r="J412" s="17"/>
      <c r="K412" s="232" t="e">
        <f>IF(K$357&lt;=$P$27, K350, $P$27*(K350/K$357))</f>
        <v>#N/A</v>
      </c>
      <c r="L412" s="232" t="e">
        <f>IF(SUM($K$357:L$357)&lt;=$P$27, L350,MAX($P$27-SUM($K$357:K$357),0)*(L350/L$357))</f>
        <v>#N/A</v>
      </c>
      <c r="M412" s="232" t="e">
        <f>IF(SUM($K$357:M$357)&lt;=$P$27, M350,MAX($P$27-SUM($K$357:L$357),0)*(M350/M$357))</f>
        <v>#N/A</v>
      </c>
      <c r="N412" s="232" t="e">
        <f>IF(SUM($K$357:N$357)&lt;=$P$27, N350,MAX($P$27-SUM($K$357:M$357),0)*(N350/N$357))</f>
        <v>#N/A</v>
      </c>
      <c r="O412" s="232" t="e">
        <f>IF(SUM($K$357:O$357)&lt;=$P$27, O350,MAX($P$27-SUM($K$357:N$357),0)*(O350/O$357))</f>
        <v>#N/A</v>
      </c>
      <c r="P412" s="218" t="e">
        <f>SUM(K412:O412)</f>
        <v>#N/A</v>
      </c>
      <c r="Q412" s="17"/>
      <c r="AQ412" s="40"/>
      <c r="AR412" s="17"/>
    </row>
    <row r="413" spans="1:44">
      <c r="A413" s="12"/>
      <c r="B413" s="17"/>
      <c r="D413" s="17"/>
      <c r="E413" s="16" t="s">
        <v>27</v>
      </c>
      <c r="F413" s="16"/>
      <c r="G413" s="16" t="s">
        <v>28</v>
      </c>
      <c r="H413" s="16" t="s">
        <v>73</v>
      </c>
      <c r="I413" s="17"/>
      <c r="J413" s="16"/>
      <c r="K413" s="232" t="e">
        <f>IF(K$357&lt;=$P$27, K351, $P$27*(K351/K$357))</f>
        <v>#N/A</v>
      </c>
      <c r="L413" s="232" t="e">
        <f>IF(SUM($K$357:L$357)&lt;=$P$27, L351,MAX($P$27-SUM($K$357:K$357),0)*(L351/L$357))</f>
        <v>#N/A</v>
      </c>
      <c r="M413" s="232" t="e">
        <f>IF(SUM($K$357:M$357)&lt;=$P$27, M351,MAX($P$27-SUM($K$357:L$357),0)*(M351/M$357))</f>
        <v>#N/A</v>
      </c>
      <c r="N413" s="232" t="e">
        <f>IF(SUM($K$357:N$357)&lt;=$P$27, N351,MAX($P$27-SUM($K$357:M$357),0)*(N351/N$357))</f>
        <v>#N/A</v>
      </c>
      <c r="O413" s="232" t="e">
        <f>IF(SUM($K$357:O$357)&lt;=$P$27, O351,MAX($P$27-SUM($K$357:N$357),0)*(O351/O$357))</f>
        <v>#N/A</v>
      </c>
      <c r="P413" s="218" t="e">
        <f>SUM(K413:O413)</f>
        <v>#N/A</v>
      </c>
      <c r="Q413" s="17"/>
      <c r="AQ413" s="17"/>
      <c r="AR413" s="17"/>
    </row>
    <row r="414" spans="1:44">
      <c r="K414" s="228"/>
      <c r="L414" s="228"/>
      <c r="M414" s="228"/>
      <c r="N414" s="228"/>
      <c r="O414" s="228"/>
      <c r="P414" s="228"/>
    </row>
    <row r="415" spans="1:44">
      <c r="A415" s="12"/>
      <c r="B415" s="17"/>
      <c r="D415" s="27" t="s">
        <v>114</v>
      </c>
      <c r="E415" s="91"/>
      <c r="F415" s="92"/>
      <c r="G415" s="93"/>
      <c r="H415" s="93"/>
      <c r="I415" s="17"/>
      <c r="K415" s="228"/>
      <c r="L415" s="228"/>
      <c r="M415" s="228"/>
      <c r="N415" s="228"/>
      <c r="O415" s="228"/>
      <c r="P415" s="228"/>
      <c r="AQ415" s="17"/>
      <c r="AR415" s="17"/>
    </row>
    <row r="416" spans="1:44">
      <c r="E416" s="16" t="s">
        <v>9</v>
      </c>
      <c r="F416" s="16"/>
      <c r="G416" s="16" t="s">
        <v>28</v>
      </c>
      <c r="H416" s="16" t="s">
        <v>73</v>
      </c>
      <c r="K416" s="232" t="e">
        <f>IF(K$357&lt;=$P$27, K354, $P$27*(K354/K$357))</f>
        <v>#N/A</v>
      </c>
      <c r="L416" s="232" t="e">
        <f>IF(SUM($K$357:L$357)&lt;=$P$27, L354,MAX($P$27-SUM($K$357:K$357),0)*(L354/L$357))</f>
        <v>#N/A</v>
      </c>
      <c r="M416" s="232" t="e">
        <f>IF(SUM($K$357:M$357)&lt;=$P$27, M354,MAX($P$27-SUM($K$357:L$357),0)*(M354/M$357))</f>
        <v>#N/A</v>
      </c>
      <c r="N416" s="232" t="e">
        <f>IF(SUM($K$357:N$357)&lt;=$P$27, N354,MAX($P$27-SUM($K$357:M$357),0)*(N354/N$357))</f>
        <v>#N/A</v>
      </c>
      <c r="O416" s="232" t="e">
        <f>IF(SUM($K$357:O$357)&lt;=$P$27, O354,MAX($P$27-SUM($K$357:N$357),0)*(O354/O$357))</f>
        <v>#N/A</v>
      </c>
      <c r="P416" s="218" t="e">
        <f>SUM(K416:O416)</f>
        <v>#N/A</v>
      </c>
    </row>
    <row r="417" spans="1:44">
      <c r="K417" s="228"/>
      <c r="L417" s="228"/>
      <c r="M417" s="228"/>
      <c r="N417" s="228"/>
      <c r="O417" s="228"/>
      <c r="P417" s="228"/>
    </row>
    <row r="418" spans="1:44" ht="15">
      <c r="D418" s="27" t="s">
        <v>260</v>
      </c>
      <c r="K418" s="228"/>
      <c r="L418" s="228"/>
      <c r="M418" s="228"/>
      <c r="N418" s="228"/>
      <c r="O418" s="228"/>
      <c r="P418" s="228"/>
    </row>
    <row r="419" spans="1:44">
      <c r="E419" s="16" t="s">
        <v>9</v>
      </c>
      <c r="F419" s="16"/>
      <c r="G419" s="21" t="s">
        <v>21</v>
      </c>
      <c r="H419" s="74" t="s">
        <v>73</v>
      </c>
      <c r="K419" s="233" t="e">
        <f t="shared" ref="K419:O419" si="75">SUM(K406:K407,K410:K413,K416)</f>
        <v>#N/A</v>
      </c>
      <c r="L419" s="233" t="e">
        <f t="shared" si="75"/>
        <v>#N/A</v>
      </c>
      <c r="M419" s="233" t="e">
        <f t="shared" si="75"/>
        <v>#N/A</v>
      </c>
      <c r="N419" s="233" t="e">
        <f t="shared" si="75"/>
        <v>#N/A</v>
      </c>
      <c r="O419" s="233" t="e">
        <f t="shared" si="75"/>
        <v>#N/A</v>
      </c>
      <c r="P419" s="218" t="e">
        <f>SUM(K419:O419)</f>
        <v>#N/A</v>
      </c>
    </row>
    <row r="420" spans="1:44">
      <c r="K420" s="228"/>
      <c r="L420" s="228"/>
      <c r="M420" s="228"/>
      <c r="N420" s="228"/>
      <c r="O420" s="228"/>
      <c r="P420" s="228"/>
    </row>
    <row r="421" spans="1:44" ht="15">
      <c r="C421" s="94" t="s">
        <v>261</v>
      </c>
      <c r="D421" s="95"/>
      <c r="E421" s="95"/>
      <c r="F421" s="95"/>
      <c r="G421" s="95"/>
      <c r="H421" s="95"/>
      <c r="I421" s="95"/>
      <c r="K421" s="228"/>
      <c r="L421" s="228"/>
      <c r="M421" s="228"/>
      <c r="N421" s="228"/>
      <c r="O421" s="228"/>
      <c r="P421" s="228"/>
    </row>
    <row r="422" spans="1:44">
      <c r="E422" s="16"/>
      <c r="F422" s="16"/>
      <c r="G422" s="16"/>
      <c r="H422" s="16"/>
      <c r="K422" s="228"/>
      <c r="L422" s="228"/>
      <c r="M422" s="228"/>
      <c r="N422" s="228"/>
      <c r="O422" s="228"/>
      <c r="P422" s="228"/>
    </row>
    <row r="423" spans="1:44">
      <c r="A423" s="12"/>
      <c r="B423" s="17"/>
      <c r="D423" s="17" t="s">
        <v>92</v>
      </c>
      <c r="H423" s="16"/>
      <c r="I423" s="17"/>
      <c r="J423" s="17"/>
      <c r="K423" s="230"/>
      <c r="L423" s="230"/>
      <c r="M423" s="230"/>
      <c r="N423" s="230"/>
      <c r="O423" s="230"/>
      <c r="P423" s="230"/>
      <c r="Q423" s="17"/>
      <c r="AQ423" s="17"/>
      <c r="AR423" s="17"/>
    </row>
    <row r="424" spans="1:44">
      <c r="A424" s="12"/>
      <c r="B424" s="17"/>
      <c r="E424" s="28" t="s">
        <v>24</v>
      </c>
      <c r="F424" s="12" t="s">
        <v>83</v>
      </c>
      <c r="G424" s="21" t="s">
        <v>25</v>
      </c>
      <c r="H424" s="16" t="s">
        <v>73</v>
      </c>
      <c r="I424" s="17"/>
      <c r="J424" s="17"/>
      <c r="K424" s="232" t="e">
        <f>IF(K$368&lt;=$P$30, K362, $P$30*($K362/K$368))</f>
        <v>#N/A</v>
      </c>
      <c r="L424" s="232" t="e">
        <f>IF(SUM($K$368:L$368)&lt;=$P$30, L362, MAX($P$30-SUM($K$368:K$368),0)*(L362/L$368))</f>
        <v>#N/A</v>
      </c>
      <c r="M424" s="232" t="e">
        <f>IF(SUM($K$368:M$368)&lt;=$P$30, M362, MAX($P$30-SUM($K$368:L$368),0)*(M362/M$368))</f>
        <v>#N/A</v>
      </c>
      <c r="N424" s="232" t="e">
        <f>IF(SUM($K$368:N$368)&lt;=$P$30, N362, MAX($P$30-SUM($K$368:M$368),0)*(N362/N$368))</f>
        <v>#N/A</v>
      </c>
      <c r="O424" s="232" t="e">
        <f>IF(SUM($K$368:O$368)&lt;=$P$30, O362, MAX($P$30-SUM($K$368:N$368),0)*(O362/O$368))</f>
        <v>#N/A</v>
      </c>
      <c r="P424" s="218" t="e">
        <f>SUM(K424:O424)</f>
        <v>#N/A</v>
      </c>
      <c r="Q424" s="17"/>
      <c r="AQ424" s="17"/>
      <c r="AR424" s="17"/>
    </row>
    <row r="425" spans="1:44">
      <c r="A425" s="12"/>
      <c r="B425" s="17"/>
      <c r="E425" s="28" t="s">
        <v>27</v>
      </c>
      <c r="F425" s="12" t="s">
        <v>85</v>
      </c>
      <c r="G425" s="21" t="s">
        <v>25</v>
      </c>
      <c r="H425" s="16" t="s">
        <v>73</v>
      </c>
      <c r="I425" s="17"/>
      <c r="J425" s="17"/>
      <c r="K425" s="232" t="e">
        <f>IF(K$368&lt;=$P$30, K363, $P$30*($K363/K$368))</f>
        <v>#N/A</v>
      </c>
      <c r="L425" s="232" t="e">
        <f>IF(SUM($K$368:L$368)&lt;=$P$30, L363, MAX($P$30-SUM($K$368:K$368),0)*(L363/L$368))</f>
        <v>#N/A</v>
      </c>
      <c r="M425" s="232" t="e">
        <f>IF(SUM($K$368:M$368)&lt;=$P$30, M363, MAX($P$30-SUM($K$368:L$368),0)*(M363/M$368))</f>
        <v>#N/A</v>
      </c>
      <c r="N425" s="232" t="e">
        <f>IF(SUM($K$368:N$368)&lt;=$P$30, N363, MAX($P$30-SUM($K$368:M$368),0)*(N363/N$368))</f>
        <v>#N/A</v>
      </c>
      <c r="O425" s="232" t="e">
        <f>IF(SUM($K$368:O$368)&lt;=$P$30, O363, MAX($P$30-SUM($K$368:N$368),0)*(O363/O$368))</f>
        <v>#N/A</v>
      </c>
      <c r="P425" s="218" t="e">
        <f>SUM(K425:O425)</f>
        <v>#N/A</v>
      </c>
      <c r="Q425" s="17"/>
      <c r="AQ425" s="17"/>
      <c r="AR425" s="17"/>
    </row>
    <row r="426" spans="1:44">
      <c r="A426" s="12"/>
      <c r="B426" s="17"/>
      <c r="E426" s="28" t="s">
        <v>86</v>
      </c>
      <c r="F426" s="12" t="s">
        <v>87</v>
      </c>
      <c r="G426" s="21" t="s">
        <v>25</v>
      </c>
      <c r="H426" s="16" t="s">
        <v>73</v>
      </c>
      <c r="I426" s="17"/>
      <c r="J426" s="17"/>
      <c r="K426" s="232" t="e">
        <f>IF(K$368&lt;=$P$30, K364, $P$30*($K364/K$368))</f>
        <v>#N/A</v>
      </c>
      <c r="L426" s="232" t="e">
        <f>IF(SUM($K$368:L$368)&lt;=$P$30, L364, MAX($P$30-SUM($K$368:K$368),0)*(L364/L$368))</f>
        <v>#N/A</v>
      </c>
      <c r="M426" s="232" t="e">
        <f>IF(SUM($K$368:M$368)&lt;=$P$30, M364, MAX($P$30-SUM($K$368:L$368),0)*(M364/M$368))</f>
        <v>#N/A</v>
      </c>
      <c r="N426" s="232" t="e">
        <f>IF(SUM($K$368:N$368)&lt;=$P$30, N364, MAX($P$30-SUM($K$368:M$368),0)*(N364/N$368))</f>
        <v>#N/A</v>
      </c>
      <c r="O426" s="232" t="e">
        <f>IF(SUM($K$368:O$368)&lt;=$P$30, O364, MAX($P$30-SUM($K$368:N$368),0)*(O364/O$368))</f>
        <v>#N/A</v>
      </c>
      <c r="P426" s="218" t="e">
        <f>SUM(K426:O426)</f>
        <v>#N/A</v>
      </c>
      <c r="Q426" s="17"/>
      <c r="AQ426" s="17"/>
      <c r="AR426" s="17"/>
    </row>
    <row r="427" spans="1:44">
      <c r="A427" s="12"/>
      <c r="B427" s="17"/>
      <c r="E427" s="64" t="s">
        <v>86</v>
      </c>
      <c r="F427" s="12" t="s">
        <v>88</v>
      </c>
      <c r="G427" s="74" t="s">
        <v>25</v>
      </c>
      <c r="H427" s="74" t="s">
        <v>73</v>
      </c>
      <c r="I427" s="17"/>
      <c r="J427" s="17"/>
      <c r="K427" s="232" t="e">
        <f>IF(K$368&lt;=$P$30, K365, $P$30*($K365/K$368))</f>
        <v>#N/A</v>
      </c>
      <c r="L427" s="232" t="e">
        <f>IF(SUM($K$368:L$368)&lt;=$P$30, L365, MAX($P$30-SUM($K$368:K$368),0)*(L365/L$368))</f>
        <v>#N/A</v>
      </c>
      <c r="M427" s="232" t="e">
        <f>IF(SUM($K$368:M$368)&lt;=$P$30, M365, MAX($P$30-SUM($K$368:L$368),0)*(M365/M$368))</f>
        <v>#N/A</v>
      </c>
      <c r="N427" s="232" t="e">
        <f>IF(SUM($K$368:N$368)&lt;=$P$30, N365, MAX($P$30-SUM($K$368:M$368),0)*(N365/N$368))</f>
        <v>#N/A</v>
      </c>
      <c r="O427" s="232" t="e">
        <f>IF(SUM($K$368:O$368)&lt;=$P$30, O365, MAX($P$30-SUM($K$368:N$368),0)*(O365/O$368))</f>
        <v>#N/A</v>
      </c>
      <c r="P427" s="218" t="e">
        <f>SUM(K427:O427)</f>
        <v>#N/A</v>
      </c>
      <c r="Q427" s="17"/>
      <c r="AQ427" s="17"/>
      <c r="AR427" s="17"/>
    </row>
    <row r="428" spans="1:44">
      <c r="K428" s="228"/>
      <c r="L428" s="228"/>
      <c r="M428" s="228"/>
      <c r="N428" s="228"/>
      <c r="O428" s="228"/>
      <c r="P428" s="228"/>
    </row>
    <row r="429" spans="1:44" ht="15">
      <c r="A429" s="12"/>
      <c r="B429" s="17"/>
      <c r="D429" s="27" t="s">
        <v>262</v>
      </c>
      <c r="E429" s="64"/>
      <c r="F429" s="12"/>
      <c r="G429" s="74"/>
      <c r="K429" s="228"/>
      <c r="L429" s="228"/>
      <c r="M429" s="228"/>
      <c r="N429" s="228"/>
      <c r="O429" s="228"/>
      <c r="P429" s="228"/>
      <c r="Q429" s="17"/>
      <c r="AQ429" s="17"/>
      <c r="AR429" s="17"/>
    </row>
    <row r="430" spans="1:44">
      <c r="E430" t="s">
        <v>9</v>
      </c>
      <c r="G430" s="21" t="s">
        <v>25</v>
      </c>
      <c r="H430" s="74" t="s">
        <v>73</v>
      </c>
      <c r="I430" s="17"/>
      <c r="J430" s="17"/>
      <c r="K430" s="233" t="e">
        <f t="shared" ref="K430:O430" si="76">SUM(K424:K427)</f>
        <v>#N/A</v>
      </c>
      <c r="L430" s="233" t="e">
        <f t="shared" si="76"/>
        <v>#N/A</v>
      </c>
      <c r="M430" s="233" t="e">
        <f t="shared" si="76"/>
        <v>#N/A</v>
      </c>
      <c r="N430" s="233" t="e">
        <f t="shared" si="76"/>
        <v>#N/A</v>
      </c>
      <c r="O430" s="233" t="e">
        <f t="shared" si="76"/>
        <v>#N/A</v>
      </c>
      <c r="P430" s="218" t="e">
        <f>SUM(K430:O430)</f>
        <v>#N/A</v>
      </c>
    </row>
    <row r="431" spans="1:44">
      <c r="A431" s="12"/>
      <c r="B431" s="17"/>
      <c r="D431" s="17"/>
      <c r="E431" s="16"/>
      <c r="F431" s="16"/>
      <c r="G431" s="16"/>
      <c r="H431" s="16"/>
      <c r="I431" s="17"/>
      <c r="J431" s="16"/>
      <c r="K431" s="16"/>
      <c r="L431" s="16"/>
      <c r="M431" s="16"/>
      <c r="N431" s="16"/>
      <c r="O431" s="16"/>
      <c r="P431" s="16"/>
      <c r="Q431" s="17"/>
      <c r="R431" s="172"/>
      <c r="S431" s="172"/>
      <c r="T431" s="172"/>
      <c r="U431" s="172"/>
      <c r="V431" s="172"/>
      <c r="W431" s="172"/>
      <c r="X431" s="16"/>
      <c r="AQ431" s="17"/>
      <c r="AR431" s="17"/>
    </row>
    <row r="432" spans="1:44">
      <c r="A432" s="6" t="s">
        <v>122</v>
      </c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170"/>
      <c r="S432" s="170"/>
      <c r="T432" s="170"/>
      <c r="U432" s="170"/>
      <c r="V432" s="170"/>
      <c r="W432" s="170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17"/>
    </row>
    <row r="433" spans="1:44">
      <c r="A433" s="12"/>
      <c r="B433" s="17"/>
      <c r="E433" s="91"/>
      <c r="F433" s="92"/>
      <c r="G433" s="93"/>
      <c r="H433" s="93"/>
      <c r="I433" s="17"/>
      <c r="J433" s="17"/>
      <c r="K433" s="17"/>
      <c r="L433" s="17"/>
      <c r="M433" s="17"/>
      <c r="N433" s="17"/>
      <c r="O433" s="17"/>
      <c r="P433" s="17"/>
      <c r="Q433" s="17"/>
      <c r="AQ433" s="17"/>
      <c r="AR433" s="17"/>
    </row>
    <row r="434" spans="1:44">
      <c r="A434" s="12"/>
      <c r="B434" s="17"/>
      <c r="D434" s="27" t="s">
        <v>76</v>
      </c>
      <c r="E434" s="91"/>
      <c r="F434" s="92"/>
      <c r="G434" s="93"/>
      <c r="H434" s="93"/>
      <c r="I434" s="17"/>
      <c r="J434" s="17"/>
      <c r="K434" s="17"/>
      <c r="L434" s="17"/>
      <c r="M434" s="17"/>
      <c r="N434" s="17"/>
      <c r="O434" s="17"/>
      <c r="P434" s="17"/>
      <c r="Q434" s="17"/>
      <c r="AQ434" s="17"/>
      <c r="AR434" s="17"/>
    </row>
    <row r="435" spans="1:44">
      <c r="A435" s="12"/>
      <c r="B435" s="17"/>
      <c r="E435" s="64" t="s">
        <v>123</v>
      </c>
      <c r="F435" s="16"/>
      <c r="G435" s="74"/>
      <c r="H435" s="74" t="s">
        <v>73</v>
      </c>
      <c r="I435" s="17"/>
      <c r="J435" s="17"/>
      <c r="K435" s="217" t="e">
        <f>IF(K6-$I$12&gt;0, "NA", IF($P$19-SUM($K$419:K419)&gt;0, $P$19-SUM($K$419:K419), 0))</f>
        <v>#N/A</v>
      </c>
      <c r="L435" s="217" t="str">
        <f>IF(L6-$I$12&gt;0, "NA", IF($P$19-SUM($K$419:L419)&gt;0, $P$19-SUM($K$419:L419), 0))</f>
        <v>NA</v>
      </c>
      <c r="M435" s="217" t="str">
        <f>IF(M6-$I$12&gt;0, "NA", IF($P$19-SUM($K$419:M419)&gt;0, $P$19-SUM($K$419:M419), 0))</f>
        <v>NA</v>
      </c>
      <c r="N435" s="217" t="str">
        <f>IF(N6-$I$12&gt;0, "NA", IF($P$19-SUM($K$419:N419)&gt;0, $P$19-SUM($K$419:N419), 0))</f>
        <v>NA</v>
      </c>
      <c r="O435" s="217" t="str">
        <f>IF(O6-$I$12&gt;0, "NA", IF($P$19-SUM($K$419:O419)&gt;0, $P$19-SUM($K$419:O419), 0))</f>
        <v>NA</v>
      </c>
      <c r="P435" s="218" t="e">
        <f>MIN(K435:O435)</f>
        <v>#N/A</v>
      </c>
      <c r="Q435" s="17"/>
      <c r="AQ435" s="17"/>
      <c r="AR435" s="17"/>
    </row>
    <row r="436" spans="1:44">
      <c r="A436" s="12"/>
      <c r="B436" s="17"/>
      <c r="E436" s="64" t="s">
        <v>124</v>
      </c>
      <c r="F436" s="16"/>
      <c r="G436" s="74"/>
      <c r="H436" s="74" t="s">
        <v>73</v>
      </c>
      <c r="I436" s="17"/>
      <c r="J436" s="17"/>
      <c r="K436" s="217" t="e">
        <f>IF(K6-$I$12&gt;0, "NA", IF($P$19-SUM($K$419:K419)&gt;0, 0, (SUM($K$419:K419)-$P$19)))</f>
        <v>#N/A</v>
      </c>
      <c r="L436" s="217" t="str">
        <f>IF(L6-$I$12&gt;0, "NA", IF($P$19-SUM($K$419:L419)&gt;0, 0, (SUM($K$419:L419)-$P$19)))</f>
        <v>NA</v>
      </c>
      <c r="M436" s="217" t="str">
        <f>IF(M6-$I$12&gt;0, "NA", IF($P$19-SUM($K$419:M419)&gt;0, 0, (SUM($K$419:M419)-$P$19)))</f>
        <v>NA</v>
      </c>
      <c r="N436" s="217" t="str">
        <f>IF(N6-$I$12&gt;0, "NA", IF($P$19-SUM($K$419:N419)&gt;0, 0, (SUM($K$419:N419)-$P$19)))</f>
        <v>NA</v>
      </c>
      <c r="O436" s="217" t="str">
        <f>IF(O6-$I$12&gt;0, "NA", IF($P$19-SUM($K$419:O419)&gt;0, 0, (SUM($K$419:O419)-$P$19)))</f>
        <v>NA</v>
      </c>
      <c r="P436" s="218" t="e">
        <f>SUM(K436:O436)</f>
        <v>#N/A</v>
      </c>
      <c r="Q436" s="17"/>
      <c r="AQ436" s="17"/>
      <c r="AR436" s="17"/>
    </row>
    <row r="437" spans="1:44">
      <c r="A437" s="12"/>
      <c r="B437" s="17"/>
      <c r="E437" s="64" t="s">
        <v>125</v>
      </c>
      <c r="F437" s="16"/>
      <c r="G437" s="74"/>
      <c r="H437" s="74" t="s">
        <v>63</v>
      </c>
      <c r="I437" s="17"/>
      <c r="J437" s="17"/>
      <c r="K437" s="219" t="e">
        <f>IF(K6-$I$12&gt;0, "NA", IF(K436&gt;0, "Yes", "No"))</f>
        <v>#N/A</v>
      </c>
      <c r="L437" s="219" t="str">
        <f>IF(L6-$I$12&gt;0,"NA",IF(K437="Yes","Yes",IF(L436&gt;0,"Yes","No")))</f>
        <v>NA</v>
      </c>
      <c r="M437" s="219" t="str">
        <f>IF(M6-$I$12&gt;0,"NA",IF(L437="Yes","Yes",IF(M436&gt;0,"Yes","No")))</f>
        <v>NA</v>
      </c>
      <c r="N437" s="219" t="str">
        <f>IF(N6-$I$12&gt;0,"NA",IF(M437="Yes","Yes",IF(N436&gt;0,"Yes","No")))</f>
        <v>NA</v>
      </c>
      <c r="O437" s="219" t="str">
        <f>IF(O6-$I$12&gt;0,"NA",IF(N437="Yes","Yes",IF(O436&gt;0,"Yes","No")))</f>
        <v>NA</v>
      </c>
      <c r="P437" s="219" t="e">
        <f t="shared" ref="P437" si="77">IF(P436&gt;0, "Yes", "No")</f>
        <v>#N/A</v>
      </c>
      <c r="Q437" s="17"/>
      <c r="AQ437" s="17"/>
      <c r="AR437" s="17"/>
    </row>
    <row r="438" spans="1:44">
      <c r="A438" s="12"/>
      <c r="B438" s="17"/>
      <c r="E438" s="91"/>
      <c r="F438" s="92"/>
      <c r="G438" s="93"/>
      <c r="H438" s="93"/>
      <c r="I438" s="17"/>
      <c r="J438" s="17"/>
      <c r="K438" s="17"/>
      <c r="L438" s="17"/>
      <c r="M438" s="156"/>
      <c r="N438" s="156"/>
      <c r="O438" s="156"/>
      <c r="P438" s="17"/>
      <c r="Q438" s="17"/>
      <c r="AQ438" s="17"/>
      <c r="AR438" s="17"/>
    </row>
    <row r="439" spans="1:44">
      <c r="A439" s="12"/>
      <c r="B439" s="17"/>
      <c r="D439" s="27" t="s">
        <v>78</v>
      </c>
      <c r="E439" s="91"/>
      <c r="F439" s="92"/>
      <c r="G439" s="93"/>
      <c r="H439" s="93"/>
      <c r="I439" s="17"/>
      <c r="J439" s="17"/>
      <c r="K439" s="17"/>
      <c r="L439" s="17"/>
      <c r="M439" s="156"/>
      <c r="N439" s="156"/>
      <c r="O439" s="156"/>
      <c r="P439" s="17"/>
      <c r="Q439" s="17"/>
      <c r="AQ439" s="17"/>
      <c r="AR439" s="17"/>
    </row>
    <row r="440" spans="1:44">
      <c r="A440" s="12"/>
      <c r="B440" s="17"/>
      <c r="E440" s="64" t="s">
        <v>123</v>
      </c>
      <c r="F440" s="16"/>
      <c r="G440" s="74"/>
      <c r="H440" s="74" t="s">
        <v>73</v>
      </c>
      <c r="I440" s="17"/>
      <c r="J440" s="17"/>
      <c r="K440" s="217" t="e">
        <f>IF(K6-$I$12&gt;0, "NA", IF($P$22-SUM($K$430:K430)&gt;0, $P$22-SUM($K$430:K430), 0))</f>
        <v>#N/A</v>
      </c>
      <c r="L440" s="217" t="str">
        <f>IF(L6-$I$12&gt;0, "NA", IF($P$22-SUM($K$430:L430)&gt;0, $P$22-SUM($K$430:L430), 0))</f>
        <v>NA</v>
      </c>
      <c r="M440" s="217" t="str">
        <f>IF(M6-$I$12&gt;0, "NA", IF($P$22-SUM($K$430:M430)&gt;0, $P$22-SUM($K$430:M430), 0))</f>
        <v>NA</v>
      </c>
      <c r="N440" s="217" t="str">
        <f>IF(N6-$I$12&gt;0, "NA", IF($P$22-SUM($K$430:N430)&gt;0, $P$22-SUM($K$430:N430), 0))</f>
        <v>NA</v>
      </c>
      <c r="O440" s="217" t="str">
        <f>IF(O6-$I$12&gt;0, "NA", IF($P$22-SUM($K$430:O430)&gt;0, $P$22-SUM($K$430:O430), 0))</f>
        <v>NA</v>
      </c>
      <c r="P440" s="218" t="e">
        <f>MIN(K440:O440)</f>
        <v>#N/A</v>
      </c>
      <c r="Q440" s="17"/>
      <c r="AQ440" s="17"/>
      <c r="AR440" s="17"/>
    </row>
    <row r="441" spans="1:44">
      <c r="A441" s="12"/>
      <c r="B441" s="17"/>
      <c r="E441" s="64" t="s">
        <v>124</v>
      </c>
      <c r="F441" s="16"/>
      <c r="G441" s="74"/>
      <c r="H441" s="74" t="s">
        <v>73</v>
      </c>
      <c r="I441" s="17"/>
      <c r="J441" s="17"/>
      <c r="K441" s="217" t="e">
        <f>IF(K6-$I$12&gt;0, "NA", IF($P$22-SUM($K$430:K430)&gt;0, 0, (SUM($K$430:K430)-$P$22)))</f>
        <v>#N/A</v>
      </c>
      <c r="L441" s="217" t="str">
        <f>IF(L6-$I$12&gt;0, "NA", IF($P$22-SUM($K$430:L430)&gt;0, 0, (SUM($K$430:L430)-$P$22)))</f>
        <v>NA</v>
      </c>
      <c r="M441" s="217" t="str">
        <f>IF(M6-$I$12&gt;0, "NA", IF($P$22-SUM($K$430:M430)&gt;0, 0, (SUM($K$430:M430)-$P$22)))</f>
        <v>NA</v>
      </c>
      <c r="N441" s="217" t="str">
        <f>IF(N6-$I$12&gt;0, "NA", IF($P$22-SUM($K$430:N430)&gt;0, 0, (SUM($K$430:N430)-$P$22)))</f>
        <v>NA</v>
      </c>
      <c r="O441" s="217" t="str">
        <f>IF(O6-$I$12&gt;0, "NA", IF($P$22-SUM($K$430:O430)&gt;0, 0, (SUM($K$430:O430)-$P$22)))</f>
        <v>NA</v>
      </c>
      <c r="P441" s="218" t="e">
        <f>SUM(K441:O441)</f>
        <v>#N/A</v>
      </c>
      <c r="Q441" s="17"/>
      <c r="AQ441" s="17"/>
      <c r="AR441" s="17"/>
    </row>
    <row r="442" spans="1:44">
      <c r="A442" s="12"/>
      <c r="B442" s="17"/>
      <c r="E442" s="64" t="s">
        <v>125</v>
      </c>
      <c r="F442" s="16"/>
      <c r="G442" s="74"/>
      <c r="H442" s="74" t="s">
        <v>63</v>
      </c>
      <c r="I442" s="17"/>
      <c r="J442" s="17"/>
      <c r="K442" s="219" t="e">
        <f>IF(K6-$I$12&gt;0, "NA", IF(K441&gt;0, "Yes", "No"))</f>
        <v>#N/A</v>
      </c>
      <c r="L442" s="219" t="str">
        <f>IF(L6-$I$12&gt;0,"NA",IF(K442="Yes","Yes",IF(L441&gt;0,"Yes","No")))</f>
        <v>NA</v>
      </c>
      <c r="M442" s="219" t="str">
        <f>IF(M6-$I$12&gt;0,"NA",IF(L442="Yes","Yes",IF(M441&gt;0,"Yes","No")))</f>
        <v>NA</v>
      </c>
      <c r="N442" s="219" t="str">
        <f>IF(N6-$I$12&gt;0,"NA",IF(M442="Yes","Yes",IF(N441&gt;0,"Yes","No")))</f>
        <v>NA</v>
      </c>
      <c r="O442" s="219" t="str">
        <f>IF(O6-$I$12&gt;0,"NA",IF(N442="Yes","Yes",IF(O441&gt;0,"Yes","No")))</f>
        <v>NA</v>
      </c>
      <c r="P442" s="219" t="e">
        <f t="shared" ref="P442" si="78">IF(P441&gt;0, "Yes", "No")</f>
        <v>#N/A</v>
      </c>
      <c r="Q442" s="17"/>
      <c r="AQ442" s="17"/>
      <c r="AR442" s="17"/>
    </row>
    <row r="443" spans="1:44">
      <c r="A443" s="12"/>
      <c r="B443" s="17"/>
      <c r="E443" s="91"/>
      <c r="F443" s="92"/>
      <c r="G443" s="93"/>
      <c r="H443" s="93"/>
      <c r="I443" s="17"/>
      <c r="J443" s="17"/>
      <c r="K443" s="17"/>
      <c r="L443" s="17"/>
      <c r="M443" s="17"/>
      <c r="N443" s="17"/>
      <c r="O443" s="17"/>
      <c r="P443" s="17"/>
      <c r="Q443" s="17"/>
      <c r="AQ443" s="17"/>
      <c r="AR443" s="17"/>
    </row>
    <row r="444" spans="1:44">
      <c r="A444" s="6" t="s">
        <v>58</v>
      </c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170"/>
      <c r="S444" s="170"/>
      <c r="T444" s="170"/>
      <c r="U444" s="170"/>
      <c r="V444" s="170"/>
      <c r="W444" s="170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17"/>
    </row>
    <row r="446" spans="1:44">
      <c r="A446" s="12"/>
      <c r="B446" s="13" t="s">
        <v>126</v>
      </c>
      <c r="C446" s="14"/>
      <c r="D446" s="15"/>
      <c r="E446" s="15"/>
      <c r="F446" s="15"/>
      <c r="G446" s="15"/>
      <c r="H446" s="15"/>
      <c r="I446" s="14"/>
      <c r="J446" s="14"/>
      <c r="K446" s="15"/>
      <c r="L446" s="15"/>
      <c r="M446" s="15"/>
      <c r="N446" s="15"/>
      <c r="O446" s="15"/>
      <c r="P446" s="15"/>
      <c r="Q446" s="14"/>
      <c r="R446" s="173"/>
      <c r="S446" s="173"/>
      <c r="T446" s="173"/>
      <c r="U446" s="173"/>
      <c r="V446" s="173"/>
      <c r="W446" s="173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4"/>
      <c r="AR446" s="17"/>
    </row>
    <row r="448" spans="1:44">
      <c r="E448" t="s">
        <v>76</v>
      </c>
      <c r="I448" s="96" t="e">
        <f>P437</f>
        <v>#N/A</v>
      </c>
      <c r="K448" s="41"/>
      <c r="L448" s="42"/>
      <c r="M448" s="42"/>
      <c r="N448" s="42"/>
      <c r="O448" s="42"/>
      <c r="P448" s="43"/>
      <c r="R448" s="195" t="e">
        <f>K437</f>
        <v>#N/A</v>
      </c>
      <c r="S448" s="195" t="str">
        <f>L437</f>
        <v>NA</v>
      </c>
      <c r="T448" s="195" t="str">
        <f>M437</f>
        <v>NA</v>
      </c>
      <c r="U448" s="195" t="str">
        <f>N437</f>
        <v>NA</v>
      </c>
      <c r="V448" s="195" t="str">
        <f>O437</f>
        <v>NA</v>
      </c>
    </row>
    <row r="449" spans="1:44">
      <c r="E449" t="s">
        <v>78</v>
      </c>
      <c r="I449" s="96" t="e">
        <f>P442</f>
        <v>#N/A</v>
      </c>
      <c r="K449" s="49"/>
      <c r="L449" s="50"/>
      <c r="M449" s="50"/>
      <c r="N449" s="50"/>
      <c r="O449" s="50"/>
      <c r="P449" s="51"/>
      <c r="R449" s="195" t="e">
        <f>K442</f>
        <v>#N/A</v>
      </c>
      <c r="S449" s="195" t="str">
        <f>L442</f>
        <v>NA</v>
      </c>
      <c r="T449" s="195" t="str">
        <f>M442</f>
        <v>NA</v>
      </c>
      <c r="U449" s="195" t="str">
        <f>N442</f>
        <v>NA</v>
      </c>
      <c r="V449" s="195" t="str">
        <f>O442</f>
        <v>NA</v>
      </c>
    </row>
    <row r="450" spans="1:44">
      <c r="A450" s="17"/>
      <c r="B450" s="17"/>
      <c r="C450" s="17"/>
      <c r="D450" s="17"/>
      <c r="E450" s="24"/>
      <c r="F450" s="24"/>
      <c r="G450" s="24"/>
      <c r="H450" s="24"/>
      <c r="I450" s="24"/>
      <c r="J450" s="24"/>
      <c r="K450" s="24"/>
      <c r="L450" s="24"/>
      <c r="M450" s="16"/>
      <c r="N450" s="24"/>
      <c r="O450" s="24"/>
      <c r="P450" s="24"/>
      <c r="Q450" s="24"/>
      <c r="R450" s="175"/>
      <c r="S450" s="175"/>
      <c r="T450" s="175"/>
      <c r="U450" s="175"/>
      <c r="V450" s="175"/>
      <c r="W450" s="175"/>
      <c r="X450" s="24"/>
      <c r="Y450" s="24"/>
      <c r="Z450" s="24"/>
      <c r="AA450" s="24"/>
      <c r="AB450" s="24"/>
      <c r="AC450" s="24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6"/>
      <c r="AR450" s="16"/>
    </row>
    <row r="451" spans="1:44">
      <c r="A451" s="12"/>
      <c r="B451" s="13" t="s">
        <v>197</v>
      </c>
      <c r="C451" s="14"/>
      <c r="D451" s="15"/>
      <c r="E451" s="15"/>
      <c r="F451" s="15"/>
      <c r="G451" s="15"/>
      <c r="H451" s="15"/>
      <c r="I451" s="14"/>
      <c r="J451" s="14"/>
      <c r="K451" s="15"/>
      <c r="L451" s="15"/>
      <c r="M451" s="15"/>
      <c r="N451" s="15"/>
      <c r="O451" s="15"/>
      <c r="P451" s="15"/>
      <c r="Q451" s="14"/>
      <c r="R451" s="173"/>
      <c r="S451" s="173"/>
      <c r="T451" s="173"/>
      <c r="U451" s="173"/>
      <c r="V451" s="173"/>
      <c r="W451" s="173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4"/>
      <c r="AR451" s="17"/>
    </row>
    <row r="453" spans="1:44">
      <c r="A453" s="17"/>
      <c r="B453" s="17"/>
      <c r="C453" s="17" t="s">
        <v>185</v>
      </c>
      <c r="D453" s="17"/>
      <c r="E453" s="24"/>
      <c r="F453" s="24"/>
      <c r="G453" s="24"/>
      <c r="H453" s="17"/>
      <c r="I453" s="24"/>
      <c r="J453" s="24"/>
      <c r="K453" s="24"/>
      <c r="L453" s="24"/>
      <c r="M453" s="16"/>
      <c r="N453" s="24"/>
      <c r="O453" s="24"/>
      <c r="P453" s="24"/>
      <c r="Q453" s="24"/>
      <c r="R453" s="175"/>
      <c r="S453" s="175"/>
      <c r="T453" s="175"/>
      <c r="U453" s="175"/>
      <c r="V453" s="175"/>
      <c r="W453" s="175"/>
      <c r="X453" s="24"/>
      <c r="Y453" s="24"/>
      <c r="Z453" s="24"/>
      <c r="AA453" s="24"/>
      <c r="AB453" s="24"/>
      <c r="AC453" s="24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16"/>
    </row>
    <row r="454" spans="1:44">
      <c r="A454" s="17"/>
      <c r="B454" s="17"/>
      <c r="C454" s="17"/>
      <c r="D454" s="17"/>
      <c r="E454" s="24"/>
      <c r="F454" s="24"/>
      <c r="G454" s="24"/>
      <c r="H454" s="17"/>
      <c r="I454" s="24"/>
      <c r="J454" s="24"/>
      <c r="K454" s="24"/>
      <c r="L454" s="24"/>
      <c r="M454" s="16"/>
      <c r="N454" s="24"/>
      <c r="O454" s="24"/>
      <c r="P454" s="24"/>
      <c r="Q454" s="24"/>
      <c r="R454" s="175"/>
      <c r="S454" s="175"/>
      <c r="T454" s="175"/>
      <c r="U454" s="175"/>
      <c r="V454" s="175"/>
      <c r="W454" s="175"/>
      <c r="X454" s="24"/>
      <c r="Y454" s="24"/>
      <c r="Z454" s="24"/>
      <c r="AA454" s="24"/>
      <c r="AB454" s="24"/>
      <c r="AC454" s="24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</row>
    <row r="455" spans="1:44">
      <c r="E455" s="33" t="s">
        <v>59</v>
      </c>
      <c r="F455" t="s">
        <v>33</v>
      </c>
      <c r="G455" s="16" t="s">
        <v>77</v>
      </c>
      <c r="H455" t="s">
        <v>16</v>
      </c>
      <c r="I455" s="105">
        <v>1</v>
      </c>
      <c r="X455" s="12"/>
    </row>
    <row r="456" spans="1:44">
      <c r="E456" s="33" t="s">
        <v>60</v>
      </c>
      <c r="F456" t="s">
        <v>33</v>
      </c>
      <c r="G456" s="16" t="s">
        <v>77</v>
      </c>
      <c r="H456" t="s">
        <v>16</v>
      </c>
      <c r="I456" s="105">
        <v>0.1</v>
      </c>
      <c r="X456" s="12"/>
    </row>
    <row r="457" spans="1:44">
      <c r="E457" s="33"/>
      <c r="G457" s="21"/>
      <c r="I457" s="29"/>
      <c r="X457" s="12"/>
    </row>
    <row r="458" spans="1:44">
      <c r="E458" s="33" t="s">
        <v>61</v>
      </c>
      <c r="F458" t="s">
        <v>33</v>
      </c>
      <c r="G458" s="16" t="s">
        <v>77</v>
      </c>
      <c r="H458" t="s">
        <v>16</v>
      </c>
      <c r="K458" s="41"/>
      <c r="L458" s="42"/>
      <c r="M458" s="42"/>
      <c r="N458" s="42"/>
      <c r="O458" s="42"/>
      <c r="P458" s="43"/>
      <c r="R458" s="188" t="e">
        <f>SUMIF($I$72:$I$78,"&lt;"&amp;$I$455,R72:R78)/SUM(R72:R78)</f>
        <v>#DIV/0!</v>
      </c>
      <c r="S458" s="188" t="e">
        <f>SUMIF($I$72:$I$78,"&lt;"&amp;$I$455,S72:S78)/SUM(S72:S78)</f>
        <v>#DIV/0!</v>
      </c>
      <c r="T458" s="188" t="e">
        <f>SUMIF($I$72:$I$78,"&lt;"&amp;$I$455,T72:T78)/SUM(T72:T78)</f>
        <v>#DIV/0!</v>
      </c>
      <c r="U458" s="188" t="e">
        <f>SUMIF($I$72:$I$78,"&lt;"&amp;$I$455,U72:U78)/SUM(U72:U78)</f>
        <v>#DIV/0!</v>
      </c>
      <c r="V458" s="188" t="e">
        <f>SUMIF($I$72:$I$78,"&lt;"&amp;$I$455,V72:V78)/SUM(V72:V78)</f>
        <v>#DIV/0!</v>
      </c>
      <c r="W458" s="183"/>
      <c r="X458" s="12"/>
      <c r="Y458" s="41"/>
      <c r="Z458" s="42"/>
      <c r="AA458" s="42"/>
      <c r="AB458" s="42"/>
      <c r="AC458" s="42"/>
      <c r="AD458" s="43"/>
    </row>
    <row r="459" spans="1:44">
      <c r="E459" s="33" t="s">
        <v>62</v>
      </c>
      <c r="F459" t="s">
        <v>33</v>
      </c>
      <c r="G459" s="16" t="s">
        <v>77</v>
      </c>
      <c r="H459" t="s">
        <v>63</v>
      </c>
      <c r="K459" s="49"/>
      <c r="L459" s="50"/>
      <c r="M459" s="50"/>
      <c r="N459" s="50"/>
      <c r="O459" s="50"/>
      <c r="P459" s="51"/>
      <c r="R459" s="196" t="e">
        <f>IF(R458&gt;$I$456,"ERROR","OK")</f>
        <v>#DIV/0!</v>
      </c>
      <c r="S459" s="196" t="e">
        <f>IF(S458&gt;$I$456,"ERROR","OK")</f>
        <v>#DIV/0!</v>
      </c>
      <c r="T459" s="196" t="e">
        <f>IF(T458&gt;$I$456,"ERROR","OK")</f>
        <v>#DIV/0!</v>
      </c>
      <c r="U459" s="196" t="e">
        <f>IF(U458&gt;$I$456,"ERROR","OK")</f>
        <v>#DIV/0!</v>
      </c>
      <c r="V459" s="196" t="e">
        <f>IF(V458&gt;$I$456,"ERROR","OK")</f>
        <v>#DIV/0!</v>
      </c>
      <c r="W459" s="186"/>
      <c r="X459" s="12"/>
      <c r="Y459" s="49"/>
      <c r="Z459" s="50"/>
      <c r="AA459" s="50"/>
      <c r="AB459" s="50"/>
      <c r="AC459" s="50"/>
      <c r="AD459" s="51"/>
    </row>
    <row r="461" spans="1:44">
      <c r="A461" s="17"/>
      <c r="B461" s="17"/>
      <c r="C461" s="17" t="s">
        <v>186</v>
      </c>
      <c r="D461" s="17"/>
      <c r="E461" s="24"/>
      <c r="F461" s="24"/>
      <c r="G461" s="24"/>
      <c r="H461" s="17"/>
      <c r="I461" s="24"/>
      <c r="J461" s="24"/>
      <c r="K461" s="24"/>
      <c r="L461" s="24"/>
      <c r="M461" s="16"/>
      <c r="N461" s="24"/>
      <c r="O461" s="24"/>
      <c r="P461" s="24"/>
      <c r="Q461" s="24"/>
      <c r="R461" s="175"/>
      <c r="S461" s="175"/>
      <c r="T461" s="175"/>
      <c r="U461" s="175"/>
      <c r="V461" s="175"/>
      <c r="W461" s="175"/>
      <c r="X461" s="24"/>
      <c r="Y461" s="24"/>
      <c r="Z461" s="24"/>
      <c r="AA461" s="16"/>
      <c r="AB461" s="24"/>
      <c r="AC461" s="24"/>
      <c r="AD461" s="24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6"/>
      <c r="AR461" s="16"/>
    </row>
    <row r="462" spans="1:44">
      <c r="A462" s="17"/>
      <c r="B462" s="17"/>
      <c r="C462" s="17"/>
      <c r="D462" s="17"/>
      <c r="E462" s="24"/>
      <c r="F462" s="24"/>
      <c r="G462" s="24"/>
      <c r="H462" s="17"/>
      <c r="I462" s="24"/>
      <c r="J462" s="24"/>
      <c r="K462" s="24"/>
      <c r="L462" s="24"/>
      <c r="M462" s="16"/>
      <c r="N462" s="24"/>
      <c r="O462" s="24"/>
      <c r="P462" s="24"/>
      <c r="Q462" s="24"/>
      <c r="R462" s="175"/>
      <c r="S462" s="175"/>
      <c r="T462" s="175"/>
      <c r="U462" s="175"/>
      <c r="V462" s="175"/>
      <c r="W462" s="175"/>
      <c r="X462" s="24"/>
      <c r="Y462" s="24"/>
      <c r="Z462" s="24"/>
      <c r="AA462" s="16"/>
      <c r="AB462" s="24"/>
      <c r="AC462" s="24"/>
      <c r="AD462" s="24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</row>
    <row r="463" spans="1:44">
      <c r="E463" s="33" t="s">
        <v>59</v>
      </c>
      <c r="F463" t="s">
        <v>44</v>
      </c>
      <c r="G463" s="16" t="s">
        <v>77</v>
      </c>
      <c r="H463" t="s">
        <v>16</v>
      </c>
      <c r="I463" s="105">
        <v>1</v>
      </c>
      <c r="X463" s="12"/>
    </row>
    <row r="464" spans="1:44">
      <c r="E464" s="33" t="s">
        <v>60</v>
      </c>
      <c r="F464" t="s">
        <v>44</v>
      </c>
      <c r="G464" s="16" t="s">
        <v>77</v>
      </c>
      <c r="H464" t="s">
        <v>16</v>
      </c>
      <c r="I464" s="105">
        <v>0.1</v>
      </c>
      <c r="X464" s="12"/>
    </row>
    <row r="465" spans="1:44">
      <c r="E465" s="33"/>
      <c r="G465" s="21"/>
      <c r="I465" s="29"/>
      <c r="X465" s="12"/>
    </row>
    <row r="466" spans="1:44">
      <c r="E466" s="33" t="s">
        <v>61</v>
      </c>
      <c r="F466" t="s">
        <v>44</v>
      </c>
      <c r="G466" s="16" t="s">
        <v>77</v>
      </c>
      <c r="H466" t="s">
        <v>16</v>
      </c>
      <c r="K466" s="41"/>
      <c r="L466" s="42"/>
      <c r="M466" s="42"/>
      <c r="N466" s="42"/>
      <c r="O466" s="42"/>
      <c r="P466" s="43"/>
      <c r="R466" s="188" t="e">
        <f>SUMIF($I$94:$I$100,"&lt;"&amp;$I$463,R94:R100)/SUM(R94:R100)</f>
        <v>#DIV/0!</v>
      </c>
      <c r="S466" s="188" t="e">
        <f>SUMIF($I$94:$I$100,"&lt;"&amp;$I$463,S94:S100)/SUM(S94:S100)</f>
        <v>#DIV/0!</v>
      </c>
      <c r="T466" s="188" t="e">
        <f>SUMIF($I$94:$I$100,"&lt;"&amp;$I$463,T94:T100)/SUM(T94:T100)</f>
        <v>#DIV/0!</v>
      </c>
      <c r="U466" s="188" t="e">
        <f>SUMIF($I$94:$I$100,"&lt;"&amp;$I$463,U94:U100)/SUM(U94:U100)</f>
        <v>#DIV/0!</v>
      </c>
      <c r="V466" s="188" t="e">
        <f>SUMIF($I$94:$I$100,"&lt;"&amp;$I$463,V94:V100)/SUM(V94:V100)</f>
        <v>#DIV/0!</v>
      </c>
      <c r="W466" s="183"/>
      <c r="X466" s="12"/>
      <c r="Y466" s="41"/>
      <c r="Z466" s="42"/>
      <c r="AA466" s="42"/>
      <c r="AB466" s="42"/>
      <c r="AC466" s="42"/>
      <c r="AD466" s="43"/>
    </row>
    <row r="467" spans="1:44">
      <c r="E467" s="33" t="s">
        <v>62</v>
      </c>
      <c r="F467" t="s">
        <v>44</v>
      </c>
      <c r="G467" s="16" t="s">
        <v>77</v>
      </c>
      <c r="H467" t="s">
        <v>63</v>
      </c>
      <c r="K467" s="49"/>
      <c r="L467" s="50"/>
      <c r="M467" s="50"/>
      <c r="N467" s="50"/>
      <c r="O467" s="50"/>
      <c r="P467" s="51"/>
      <c r="R467" s="196" t="e">
        <f>IF(R466&gt;$I$464,"ERROR","OK")</f>
        <v>#DIV/0!</v>
      </c>
      <c r="S467" s="196" t="e">
        <f t="shared" ref="S467:V467" si="79">IF(S466&gt;$I$464,"ERROR","OK")</f>
        <v>#DIV/0!</v>
      </c>
      <c r="T467" s="196" t="e">
        <f t="shared" si="79"/>
        <v>#DIV/0!</v>
      </c>
      <c r="U467" s="196" t="e">
        <f t="shared" si="79"/>
        <v>#DIV/0!</v>
      </c>
      <c r="V467" s="196" t="e">
        <f t="shared" si="79"/>
        <v>#DIV/0!</v>
      </c>
      <c r="W467" s="186"/>
      <c r="X467" s="12"/>
      <c r="Y467" s="49"/>
      <c r="Z467" s="50"/>
      <c r="AA467" s="50"/>
      <c r="AB467" s="50"/>
      <c r="AC467" s="50"/>
      <c r="AD467" s="51"/>
    </row>
    <row r="468" spans="1:44">
      <c r="K468" s="104"/>
      <c r="L468" s="104"/>
      <c r="M468" s="104"/>
      <c r="N468" s="104"/>
      <c r="O468" s="104"/>
      <c r="P468" s="104"/>
    </row>
    <row r="469" spans="1:44" ht="14.4">
      <c r="E469" s="305" t="s">
        <v>127</v>
      </c>
      <c r="F469" s="306" t="s">
        <v>128</v>
      </c>
      <c r="G469" s="306" t="s">
        <v>77</v>
      </c>
      <c r="H469" s="306" t="s">
        <v>63</v>
      </c>
      <c r="K469" s="307" t="str">
        <f t="shared" ref="K469:P469" si="80">IF(K57=K79+K101,"OK","ERROR")</f>
        <v>OK</v>
      </c>
      <c r="L469" s="307" t="str">
        <f t="shared" si="80"/>
        <v>OK</v>
      </c>
      <c r="M469" s="307" t="str">
        <f t="shared" si="80"/>
        <v>OK</v>
      </c>
      <c r="N469" s="307" t="str">
        <f t="shared" si="80"/>
        <v>OK</v>
      </c>
      <c r="O469" s="307" t="str">
        <f t="shared" si="80"/>
        <v>OK</v>
      </c>
      <c r="P469" s="307" t="str">
        <f t="shared" si="80"/>
        <v>OK</v>
      </c>
      <c r="R469" s="308" t="str">
        <f>IF(R57=R79+R101,"OK","ERROR")</f>
        <v>OK</v>
      </c>
      <c r="S469" s="308" t="str">
        <f t="shared" ref="S469:W469" si="81">IF(S57=S79+S101,"OK","ERROR")</f>
        <v>OK</v>
      </c>
      <c r="T469" s="308" t="str">
        <f t="shared" si="81"/>
        <v>OK</v>
      </c>
      <c r="U469" s="308" t="str">
        <f t="shared" si="81"/>
        <v>OK</v>
      </c>
      <c r="V469" s="308" t="str">
        <f t="shared" si="81"/>
        <v>OK</v>
      </c>
      <c r="W469" s="308" t="str">
        <f t="shared" si="81"/>
        <v>OK</v>
      </c>
      <c r="X469" s="12"/>
      <c r="Y469" s="307" t="str">
        <f t="shared" ref="Y469:AD469" si="82">IF(Y57=Y79+Y101,"OK","ERROR")</f>
        <v>OK</v>
      </c>
      <c r="Z469" s="307" t="str">
        <f t="shared" si="82"/>
        <v>OK</v>
      </c>
      <c r="AA469" s="307" t="str">
        <f t="shared" si="82"/>
        <v>OK</v>
      </c>
      <c r="AB469" s="307" t="str">
        <f t="shared" si="82"/>
        <v>OK</v>
      </c>
      <c r="AC469" s="307" t="str">
        <f t="shared" si="82"/>
        <v>OK</v>
      </c>
      <c r="AD469" s="307" t="str">
        <f t="shared" si="82"/>
        <v>OK</v>
      </c>
    </row>
    <row r="470" spans="1:44">
      <c r="X470" s="12"/>
    </row>
    <row r="471" spans="1:44">
      <c r="A471" s="12"/>
      <c r="B471" s="13" t="s">
        <v>198</v>
      </c>
      <c r="C471" s="14"/>
      <c r="D471" s="15"/>
      <c r="E471" s="15"/>
      <c r="F471" s="15"/>
      <c r="G471" s="15"/>
      <c r="H471" s="15"/>
      <c r="I471" s="14"/>
      <c r="J471" s="14"/>
      <c r="K471" s="15"/>
      <c r="L471" s="15"/>
      <c r="M471" s="15"/>
      <c r="N471" s="15"/>
      <c r="O471" s="15"/>
      <c r="P471" s="15"/>
      <c r="Q471" s="14"/>
      <c r="R471" s="173"/>
      <c r="S471" s="173"/>
      <c r="T471" s="173"/>
      <c r="U471" s="173"/>
      <c r="V471" s="173"/>
      <c r="W471" s="173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4"/>
      <c r="AR471" s="17"/>
    </row>
    <row r="473" spans="1:44">
      <c r="A473" s="12"/>
      <c r="B473" s="12"/>
      <c r="C473" s="27" t="s">
        <v>129</v>
      </c>
      <c r="D473" s="27"/>
      <c r="E473" s="27"/>
      <c r="F473" s="27"/>
      <c r="G473" s="16"/>
      <c r="X473" s="12"/>
      <c r="AP473" s="12"/>
      <c r="AQ473" s="12"/>
      <c r="AR473" s="12"/>
    </row>
    <row r="474" spans="1:44">
      <c r="A474" s="12"/>
      <c r="B474" s="12"/>
      <c r="C474" s="16"/>
      <c r="E474" s="16" t="s">
        <v>20</v>
      </c>
      <c r="G474" s="16" t="s">
        <v>77</v>
      </c>
      <c r="H474" s="16" t="s">
        <v>22</v>
      </c>
      <c r="I474" s="82"/>
      <c r="K474" s="59"/>
      <c r="L474" s="60"/>
      <c r="M474" s="60"/>
      <c r="N474" s="60"/>
      <c r="O474" s="60"/>
      <c r="P474" s="61"/>
      <c r="R474" s="197">
        <f>R55-Y55</f>
        <v>0</v>
      </c>
      <c r="S474" s="198">
        <f>S55-Z55</f>
        <v>0</v>
      </c>
      <c r="T474" s="198">
        <f>T55-AA55</f>
        <v>0</v>
      </c>
      <c r="U474" s="198">
        <f>U55-AB55</f>
        <v>0</v>
      </c>
      <c r="V474" s="198">
        <f>V55-AC55</f>
        <v>0</v>
      </c>
      <c r="X474" s="12"/>
      <c r="AP474" s="12"/>
      <c r="AQ474" s="12"/>
      <c r="AR474" s="12"/>
    </row>
    <row r="475" spans="1:44" ht="14.4">
      <c r="A475" s="12"/>
      <c r="B475" s="12"/>
      <c r="C475" s="85"/>
      <c r="E475" s="85"/>
      <c r="F475" s="85"/>
      <c r="G475" s="85"/>
      <c r="H475" s="85"/>
      <c r="I475" s="85"/>
      <c r="Q475" s="12"/>
      <c r="R475" s="31"/>
      <c r="S475" s="31"/>
      <c r="T475" s="31"/>
      <c r="U475" s="31"/>
      <c r="V475" s="31"/>
      <c r="X475" s="12"/>
      <c r="AP475" s="12"/>
      <c r="AQ475" s="12"/>
      <c r="AR475" s="12"/>
    </row>
    <row r="476" spans="1:44">
      <c r="A476" s="12"/>
      <c r="B476" s="12"/>
      <c r="C476" s="27" t="s">
        <v>130</v>
      </c>
      <c r="E476" s="81"/>
      <c r="F476" s="82"/>
      <c r="G476" s="82"/>
      <c r="H476" s="81"/>
      <c r="I476" s="82"/>
      <c r="X476" s="12"/>
      <c r="AP476" s="12"/>
      <c r="AQ476" s="12"/>
      <c r="AR476" s="12"/>
    </row>
    <row r="477" spans="1:44">
      <c r="A477" s="12"/>
      <c r="B477" s="12"/>
      <c r="E477" s="81" t="s">
        <v>131</v>
      </c>
      <c r="F477" s="82"/>
      <c r="G477" s="82"/>
      <c r="H477" s="81"/>
      <c r="I477" s="165" t="e">
        <f>VLOOKUP($I$10,'VD_Ref Data'!$D$11:$Z$24,18,FALSE)</f>
        <v>#N/A</v>
      </c>
      <c r="X477" s="12"/>
      <c r="AP477" s="12"/>
      <c r="AQ477" s="12"/>
      <c r="AR477" s="12"/>
    </row>
    <row r="478" spans="1:44" ht="14.4">
      <c r="A478" s="12"/>
      <c r="B478" s="12"/>
      <c r="C478" s="85"/>
      <c r="E478" s="85"/>
      <c r="F478" s="85"/>
      <c r="G478" s="85"/>
      <c r="H478" s="85"/>
      <c r="I478" s="85"/>
      <c r="Q478" s="85"/>
      <c r="X478" s="12"/>
      <c r="AP478" s="12"/>
      <c r="AQ478" s="12"/>
      <c r="AR478" s="12"/>
    </row>
    <row r="479" spans="1:44">
      <c r="A479" s="12"/>
      <c r="B479" s="12"/>
      <c r="C479" s="27" t="s">
        <v>132</v>
      </c>
      <c r="D479" s="27"/>
      <c r="X479" s="12"/>
      <c r="AP479" s="12"/>
      <c r="AQ479" s="12"/>
      <c r="AR479" s="12"/>
    </row>
    <row r="480" spans="1:44">
      <c r="A480" s="12"/>
      <c r="B480" s="12"/>
      <c r="X480" s="12"/>
      <c r="AP480" s="12"/>
      <c r="AQ480" s="12"/>
      <c r="AR480" s="12"/>
    </row>
    <row r="481" spans="1:44">
      <c r="A481" s="12"/>
      <c r="B481" s="12"/>
      <c r="E481" s="81" t="s">
        <v>94</v>
      </c>
      <c r="F481" s="82"/>
      <c r="G481" s="82"/>
      <c r="H481" s="81" t="s">
        <v>34</v>
      </c>
      <c r="I481" s="82"/>
      <c r="K481" s="41"/>
      <c r="L481" s="42"/>
      <c r="M481" s="42"/>
      <c r="N481" s="42"/>
      <c r="O481" s="42"/>
      <c r="P481" s="43"/>
      <c r="R481" s="265" t="e">
        <f t="shared" ref="R481:V482" si="83">R132*$I$477</f>
        <v>#N/A</v>
      </c>
      <c r="S481" s="266" t="e">
        <f t="shared" si="83"/>
        <v>#N/A</v>
      </c>
      <c r="T481" s="266" t="e">
        <f t="shared" si="83"/>
        <v>#N/A</v>
      </c>
      <c r="U481" s="266" t="e">
        <f t="shared" si="83"/>
        <v>#N/A</v>
      </c>
      <c r="V481" s="266" t="e">
        <f t="shared" si="83"/>
        <v>#N/A</v>
      </c>
      <c r="X481" s="12"/>
      <c r="AP481" s="12"/>
      <c r="AQ481" s="12"/>
      <c r="AR481" s="12"/>
    </row>
    <row r="482" spans="1:44">
      <c r="A482" s="12"/>
      <c r="B482" s="12"/>
      <c r="E482" s="81" t="s">
        <v>95</v>
      </c>
      <c r="F482" s="82"/>
      <c r="G482" s="82"/>
      <c r="H482" s="81" t="s">
        <v>34</v>
      </c>
      <c r="I482" s="82"/>
      <c r="K482" s="45"/>
      <c r="L482" s="46"/>
      <c r="M482" s="46"/>
      <c r="N482" s="46"/>
      <c r="O482" s="46"/>
      <c r="P482" s="47"/>
      <c r="R482" s="265" t="e">
        <f t="shared" si="83"/>
        <v>#N/A</v>
      </c>
      <c r="S482" s="266" t="e">
        <f t="shared" si="83"/>
        <v>#N/A</v>
      </c>
      <c r="T482" s="266" t="e">
        <f t="shared" si="83"/>
        <v>#N/A</v>
      </c>
      <c r="U482" s="266" t="e">
        <f t="shared" si="83"/>
        <v>#N/A</v>
      </c>
      <c r="V482" s="266" t="e">
        <f t="shared" si="83"/>
        <v>#N/A</v>
      </c>
      <c r="X482" s="12"/>
      <c r="AP482" s="12"/>
      <c r="AQ482" s="12"/>
      <c r="AR482" s="12"/>
    </row>
    <row r="483" spans="1:44">
      <c r="A483" s="12"/>
      <c r="B483" s="12"/>
      <c r="E483" s="83" t="s">
        <v>9</v>
      </c>
      <c r="F483" s="82"/>
      <c r="G483" s="82"/>
      <c r="H483" s="81" t="s">
        <v>34</v>
      </c>
      <c r="I483" s="82"/>
      <c r="K483" s="49"/>
      <c r="L483" s="50"/>
      <c r="M483" s="50"/>
      <c r="N483" s="50"/>
      <c r="O483" s="50"/>
      <c r="P483" s="51"/>
      <c r="R483" s="249" t="e">
        <f t="shared" ref="R483:V483" si="84">SUM(R481:R482)</f>
        <v>#N/A</v>
      </c>
      <c r="S483" s="250" t="e">
        <f t="shared" si="84"/>
        <v>#N/A</v>
      </c>
      <c r="T483" s="250" t="e">
        <f t="shared" si="84"/>
        <v>#N/A</v>
      </c>
      <c r="U483" s="250" t="e">
        <f t="shared" si="84"/>
        <v>#N/A</v>
      </c>
      <c r="V483" s="250" t="e">
        <f t="shared" si="84"/>
        <v>#N/A</v>
      </c>
      <c r="X483" s="12"/>
      <c r="AP483" s="12"/>
      <c r="AQ483" s="12"/>
      <c r="AR483" s="12"/>
    </row>
    <row r="484" spans="1:44" ht="14.4">
      <c r="A484" s="12"/>
      <c r="B484" s="12"/>
      <c r="C484" s="85"/>
      <c r="E484" s="85"/>
      <c r="F484" s="85"/>
      <c r="G484" s="85"/>
      <c r="H484" s="85"/>
      <c r="I484" s="85"/>
      <c r="Q484" s="85"/>
      <c r="X484" s="12"/>
      <c r="AP484" s="12"/>
      <c r="AQ484" s="12"/>
      <c r="AR484" s="12"/>
    </row>
    <row r="485" spans="1:44" ht="14.4">
      <c r="A485" s="12"/>
      <c r="B485" s="12"/>
      <c r="C485" s="27" t="s">
        <v>133</v>
      </c>
      <c r="E485" s="85"/>
      <c r="F485" s="85"/>
      <c r="G485" s="85"/>
      <c r="H485" s="85"/>
      <c r="I485" s="85"/>
      <c r="Q485" s="12"/>
      <c r="R485" s="31"/>
      <c r="S485" s="31"/>
      <c r="T485" s="31"/>
      <c r="U485" s="31"/>
      <c r="V485" s="31"/>
      <c r="X485" s="12"/>
      <c r="AP485" s="12"/>
      <c r="AQ485" s="12"/>
      <c r="AR485" s="12"/>
    </row>
    <row r="486" spans="1:44" ht="14.4">
      <c r="A486" s="12"/>
      <c r="B486" s="12"/>
      <c r="C486" s="85"/>
      <c r="E486" s="85"/>
      <c r="F486" s="85"/>
      <c r="G486" s="85"/>
      <c r="I486" s="12"/>
      <c r="Q486" s="12"/>
      <c r="R486" s="31"/>
      <c r="S486" s="31"/>
      <c r="T486" s="31"/>
      <c r="U486" s="31"/>
      <c r="V486" s="31"/>
      <c r="X486" s="12"/>
      <c r="AP486" s="12"/>
      <c r="AQ486" s="12"/>
      <c r="AR486" s="12"/>
    </row>
    <row r="487" spans="1:44" ht="14.4">
      <c r="A487" s="12"/>
      <c r="B487" s="12"/>
      <c r="C487" s="85"/>
      <c r="E487" s="81" t="s">
        <v>94</v>
      </c>
      <c r="F487" s="85"/>
      <c r="G487" s="85"/>
      <c r="H487" s="81" t="s">
        <v>134</v>
      </c>
      <c r="I487" s="106">
        <v>2.9</v>
      </c>
      <c r="Q487" s="12"/>
      <c r="R487" s="31"/>
      <c r="S487" s="31"/>
      <c r="T487" s="31"/>
      <c r="U487" s="31"/>
      <c r="V487" s="31"/>
      <c r="X487" s="12"/>
      <c r="AP487" s="12"/>
      <c r="AQ487" s="12"/>
      <c r="AR487" s="12"/>
    </row>
    <row r="488" spans="1:44" ht="14.4">
      <c r="A488" s="12"/>
      <c r="B488" s="12"/>
      <c r="C488" s="85"/>
      <c r="E488" s="81" t="s">
        <v>95</v>
      </c>
      <c r="F488" s="85"/>
      <c r="G488" s="85"/>
      <c r="H488" s="81" t="s">
        <v>134</v>
      </c>
      <c r="I488" s="106">
        <v>1.3</v>
      </c>
      <c r="Q488" s="12"/>
      <c r="R488" s="31"/>
      <c r="S488" s="31"/>
      <c r="T488" s="31"/>
      <c r="U488" s="31"/>
      <c r="V488" s="31"/>
      <c r="X488" s="12"/>
      <c r="AP488" s="12"/>
      <c r="AQ488" s="12"/>
      <c r="AR488" s="12"/>
    </row>
    <row r="489" spans="1:44" ht="14.4">
      <c r="A489" s="12"/>
      <c r="B489" s="12"/>
      <c r="C489" s="85"/>
      <c r="E489" s="85"/>
      <c r="F489" s="85"/>
      <c r="G489" s="85"/>
      <c r="H489" s="85"/>
      <c r="I489" s="85"/>
      <c r="Q489" s="12"/>
      <c r="R489" s="31"/>
      <c r="S489" s="31"/>
      <c r="T489" s="31"/>
      <c r="U489" s="31"/>
      <c r="V489" s="31"/>
      <c r="X489" s="12"/>
      <c r="AP489" s="12"/>
      <c r="AQ489" s="12"/>
      <c r="AR489" s="12"/>
    </row>
    <row r="490" spans="1:44">
      <c r="A490" s="12"/>
      <c r="B490" s="12"/>
      <c r="C490" s="27" t="s">
        <v>136</v>
      </c>
      <c r="E490" s="27"/>
      <c r="Q490" s="12"/>
      <c r="R490" s="31"/>
      <c r="S490" s="31"/>
      <c r="T490" s="31"/>
      <c r="U490" s="31"/>
      <c r="V490" s="31"/>
      <c r="X490" s="12"/>
      <c r="AP490" s="12"/>
      <c r="AQ490" s="12"/>
      <c r="AR490" s="12"/>
    </row>
    <row r="491" spans="1:44">
      <c r="A491" s="12"/>
      <c r="B491" s="12"/>
      <c r="X491" s="12"/>
      <c r="AP491" s="12"/>
      <c r="AQ491" s="12"/>
      <c r="AR491" s="12"/>
    </row>
    <row r="492" spans="1:44">
      <c r="A492" s="12"/>
      <c r="B492" s="12"/>
      <c r="E492" s="81" t="s">
        <v>94</v>
      </c>
      <c r="F492" s="82"/>
      <c r="G492" s="82"/>
      <c r="H492" s="81" t="s">
        <v>137</v>
      </c>
      <c r="I492" s="274">
        <v>1000</v>
      </c>
      <c r="K492" s="41"/>
      <c r="L492" s="42"/>
      <c r="M492" s="42"/>
      <c r="N492" s="42"/>
      <c r="O492" s="42"/>
      <c r="P492" s="43"/>
      <c r="R492" s="197" t="e">
        <f t="shared" ref="R492:V492" si="85">$I$487*R481/$I492</f>
        <v>#N/A</v>
      </c>
      <c r="S492" s="198" t="e">
        <f t="shared" si="85"/>
        <v>#N/A</v>
      </c>
      <c r="T492" s="198" t="e">
        <f t="shared" si="85"/>
        <v>#N/A</v>
      </c>
      <c r="U492" s="198" t="e">
        <f t="shared" si="85"/>
        <v>#N/A</v>
      </c>
      <c r="V492" s="198" t="e">
        <f t="shared" si="85"/>
        <v>#N/A</v>
      </c>
      <c r="W492" s="181"/>
      <c r="X492" s="12"/>
      <c r="AP492" s="12"/>
      <c r="AQ492" s="12"/>
      <c r="AR492" s="12"/>
    </row>
    <row r="493" spans="1:44">
      <c r="A493" s="12"/>
      <c r="B493" s="12"/>
      <c r="E493" s="81" t="s">
        <v>95</v>
      </c>
      <c r="F493" s="82"/>
      <c r="G493" s="82"/>
      <c r="H493" s="81" t="s">
        <v>137</v>
      </c>
      <c r="I493" s="274">
        <v>1000</v>
      </c>
      <c r="K493" s="45"/>
      <c r="L493" s="46"/>
      <c r="M493" s="46"/>
      <c r="N493" s="46"/>
      <c r="O493" s="46"/>
      <c r="P493" s="47"/>
      <c r="R493" s="197" t="e">
        <f t="shared" ref="R493:V493" si="86">$I$488*R482/$I493</f>
        <v>#N/A</v>
      </c>
      <c r="S493" s="198" t="e">
        <f t="shared" si="86"/>
        <v>#N/A</v>
      </c>
      <c r="T493" s="198" t="e">
        <f t="shared" si="86"/>
        <v>#N/A</v>
      </c>
      <c r="U493" s="198" t="e">
        <f t="shared" si="86"/>
        <v>#N/A</v>
      </c>
      <c r="V493" s="198" t="e">
        <f t="shared" si="86"/>
        <v>#N/A</v>
      </c>
      <c r="W493" s="181"/>
      <c r="X493" s="12"/>
      <c r="AP493" s="12"/>
      <c r="AQ493" s="12"/>
      <c r="AR493" s="12"/>
    </row>
    <row r="494" spans="1:44">
      <c r="A494" s="12"/>
      <c r="B494" s="12"/>
      <c r="E494" s="83" t="s">
        <v>9</v>
      </c>
      <c r="F494" s="82"/>
      <c r="G494" s="82"/>
      <c r="H494" s="81" t="s">
        <v>137</v>
      </c>
      <c r="I494" s="158"/>
      <c r="K494" s="49"/>
      <c r="L494" s="50"/>
      <c r="M494" s="50"/>
      <c r="N494" s="50"/>
      <c r="O494" s="50"/>
      <c r="P494" s="51"/>
      <c r="R494" s="199" t="e">
        <f t="shared" ref="R494:V494" si="87">SUM(R492:R493)</f>
        <v>#N/A</v>
      </c>
      <c r="S494" s="200" t="e">
        <f t="shared" si="87"/>
        <v>#N/A</v>
      </c>
      <c r="T494" s="200" t="e">
        <f t="shared" si="87"/>
        <v>#N/A</v>
      </c>
      <c r="U494" s="200" t="e">
        <f t="shared" si="87"/>
        <v>#N/A</v>
      </c>
      <c r="V494" s="200" t="e">
        <f t="shared" si="87"/>
        <v>#N/A</v>
      </c>
      <c r="W494" s="181"/>
      <c r="X494" s="12"/>
      <c r="AP494" s="12"/>
      <c r="AQ494" s="12"/>
      <c r="AR494" s="12"/>
    </row>
    <row r="495" spans="1:44" ht="14.4">
      <c r="A495" s="12"/>
      <c r="B495" s="12"/>
      <c r="C495" s="85"/>
      <c r="E495" s="85"/>
      <c r="F495" s="85"/>
      <c r="G495" s="85"/>
      <c r="H495" s="85"/>
      <c r="I495" s="159"/>
      <c r="Q495" s="85"/>
      <c r="X495" s="12"/>
      <c r="AP495" s="12"/>
      <c r="AQ495" s="12"/>
      <c r="AR495" s="12"/>
    </row>
    <row r="496" spans="1:44">
      <c r="A496" s="12"/>
      <c r="B496" s="12"/>
      <c r="C496" s="27"/>
      <c r="D496" s="27"/>
      <c r="E496" s="27"/>
      <c r="F496" s="27"/>
      <c r="Q496" s="12"/>
      <c r="R496" s="31"/>
      <c r="S496" s="31"/>
      <c r="T496" s="31"/>
      <c r="U496" s="31"/>
      <c r="V496" s="31"/>
      <c r="X496" s="12"/>
      <c r="AP496" s="12"/>
      <c r="AQ496" s="12"/>
      <c r="AR496" s="12"/>
    </row>
    <row r="497" spans="1:44" ht="14.4">
      <c r="A497" s="12"/>
      <c r="B497" s="12"/>
      <c r="C497" s="17" t="s">
        <v>138</v>
      </c>
      <c r="E497" s="85"/>
      <c r="F497" s="85"/>
      <c r="G497" s="85"/>
      <c r="H497" s="85"/>
      <c r="I497" s="85"/>
      <c r="Q497" s="85"/>
      <c r="X497" s="12"/>
      <c r="AP497" s="12"/>
      <c r="AQ497" s="12"/>
      <c r="AR497" s="12"/>
    </row>
    <row r="498" spans="1:44" ht="14.4">
      <c r="A498" s="12"/>
      <c r="B498" s="12"/>
      <c r="C498" s="85"/>
      <c r="E498" s="16" t="s">
        <v>20</v>
      </c>
      <c r="F498" s="85"/>
      <c r="G498" s="16" t="s">
        <v>77</v>
      </c>
      <c r="H498" s="16" t="s">
        <v>139</v>
      </c>
      <c r="I498" s="85"/>
      <c r="K498" s="59"/>
      <c r="L498" s="60"/>
      <c r="M498" s="60"/>
      <c r="N498" s="60"/>
      <c r="O498" s="60"/>
      <c r="P498" s="61"/>
      <c r="R498" s="267" t="e">
        <f>R474/ R494</f>
        <v>#N/A</v>
      </c>
      <c r="S498" s="268" t="e">
        <f>S474/ S494</f>
        <v>#N/A</v>
      </c>
      <c r="T498" s="268" t="e">
        <f>T474/ T494</f>
        <v>#N/A</v>
      </c>
      <c r="U498" s="268" t="e">
        <f>U474/ U494</f>
        <v>#N/A</v>
      </c>
      <c r="V498" s="268" t="e">
        <f>V474/ V494</f>
        <v>#N/A</v>
      </c>
      <c r="X498" s="12"/>
      <c r="AP498" s="12"/>
      <c r="AQ498" s="12"/>
      <c r="AR498" s="12"/>
    </row>
    <row r="499" spans="1:44" ht="14.4">
      <c r="A499" s="12"/>
      <c r="B499" s="12"/>
      <c r="C499" s="85"/>
      <c r="E499" s="85"/>
      <c r="F499" s="85"/>
      <c r="G499" s="85"/>
      <c r="H499" s="85"/>
      <c r="I499" s="85"/>
      <c r="Q499" s="85"/>
      <c r="X499" s="12"/>
      <c r="AP499" s="12"/>
      <c r="AQ499" s="12"/>
      <c r="AR499" s="12"/>
    </row>
    <row r="500" spans="1:44" ht="14.4">
      <c r="A500" s="12"/>
      <c r="B500" s="12"/>
      <c r="C500" s="17" t="s">
        <v>140</v>
      </c>
      <c r="E500" s="85"/>
      <c r="F500" s="85"/>
      <c r="G500" s="85"/>
      <c r="H500" s="85"/>
      <c r="I500" s="85"/>
      <c r="Q500" s="12"/>
      <c r="R500" s="31"/>
      <c r="S500" s="31"/>
      <c r="T500" s="31"/>
      <c r="U500" s="31"/>
      <c r="V500" s="31"/>
      <c r="X500" s="12"/>
      <c r="AP500" s="12"/>
      <c r="AQ500" s="12"/>
      <c r="AR500" s="12"/>
    </row>
    <row r="501" spans="1:44" ht="14.4">
      <c r="A501" s="12"/>
      <c r="B501" s="12"/>
      <c r="C501" s="85"/>
      <c r="E501" s="85"/>
      <c r="F501" s="85"/>
      <c r="G501" s="85"/>
      <c r="H501" s="85"/>
      <c r="I501" s="85"/>
      <c r="Q501" s="12"/>
      <c r="R501" s="31"/>
      <c r="S501" s="31"/>
      <c r="T501" s="31"/>
      <c r="U501" s="31"/>
      <c r="V501" s="31"/>
      <c r="X501" s="12"/>
      <c r="AP501" s="12"/>
      <c r="AQ501" s="12"/>
      <c r="AR501" s="12"/>
    </row>
    <row r="502" spans="1:44" ht="14.4">
      <c r="A502" s="12"/>
      <c r="B502" s="12"/>
      <c r="C502" s="85"/>
      <c r="E502" s="16" t="s">
        <v>141</v>
      </c>
      <c r="F502" s="85"/>
      <c r="G502" s="16" t="s">
        <v>77</v>
      </c>
      <c r="H502" s="16" t="s">
        <v>139</v>
      </c>
      <c r="I502" s="107">
        <v>0.29410727650319546</v>
      </c>
      <c r="Q502" s="12"/>
      <c r="R502" s="31"/>
      <c r="S502" s="31"/>
      <c r="T502" s="31"/>
      <c r="U502" s="31"/>
      <c r="V502" s="31"/>
      <c r="X502" s="12"/>
      <c r="AP502" s="12"/>
      <c r="AQ502" s="12"/>
      <c r="AR502" s="12"/>
    </row>
    <row r="503" spans="1:44" ht="14.4">
      <c r="A503" s="12"/>
      <c r="B503" s="12"/>
      <c r="C503" s="85"/>
      <c r="E503" s="16" t="s">
        <v>142</v>
      </c>
      <c r="F503" s="85"/>
      <c r="G503" s="16" t="s">
        <v>77</v>
      </c>
      <c r="H503" s="16" t="s">
        <v>16</v>
      </c>
      <c r="I503" s="105">
        <v>0.1</v>
      </c>
      <c r="Q503" s="12"/>
      <c r="R503" s="31"/>
      <c r="S503" s="31"/>
      <c r="T503" s="31"/>
      <c r="U503" s="31"/>
      <c r="V503" s="31"/>
      <c r="X503" s="12"/>
      <c r="AP503" s="12"/>
      <c r="AQ503" s="12"/>
      <c r="AR503" s="12"/>
    </row>
    <row r="504" spans="1:44" ht="14.4">
      <c r="A504" s="12"/>
      <c r="B504" s="12"/>
      <c r="C504" s="85"/>
      <c r="E504" s="85"/>
      <c r="F504" s="85"/>
      <c r="G504" s="85"/>
      <c r="H504" s="85"/>
      <c r="I504" s="85"/>
      <c r="Q504" s="85"/>
      <c r="X504" s="12"/>
      <c r="AP504" s="12"/>
      <c r="AQ504" s="12"/>
      <c r="AR504" s="12"/>
    </row>
    <row r="505" spans="1:44" ht="14.4">
      <c r="A505" s="12"/>
      <c r="B505" s="12"/>
      <c r="C505" s="85"/>
      <c r="E505" s="16" t="s">
        <v>143</v>
      </c>
      <c r="F505" s="85"/>
      <c r="G505" s="16" t="s">
        <v>77</v>
      </c>
      <c r="H505" t="s">
        <v>63</v>
      </c>
      <c r="I505" s="85"/>
      <c r="K505" s="59"/>
      <c r="L505" s="60"/>
      <c r="M505" s="60"/>
      <c r="N505" s="60"/>
      <c r="O505" s="60"/>
      <c r="P505" s="61"/>
      <c r="R505" s="201" t="e">
        <f t="shared" ref="R505:V505" si="88">IF(R498&lt;=$I$502*(1+$I$503), "OK", "ERROR")</f>
        <v>#N/A</v>
      </c>
      <c r="S505" s="201" t="e">
        <f t="shared" si="88"/>
        <v>#N/A</v>
      </c>
      <c r="T505" s="201" t="e">
        <f t="shared" si="88"/>
        <v>#N/A</v>
      </c>
      <c r="U505" s="201" t="e">
        <f t="shared" si="88"/>
        <v>#N/A</v>
      </c>
      <c r="V505" s="201" t="e">
        <f t="shared" si="88"/>
        <v>#N/A</v>
      </c>
      <c r="X505" s="12"/>
      <c r="AP505" s="12"/>
      <c r="AQ505" s="12"/>
      <c r="AR505" s="12"/>
    </row>
    <row r="506" spans="1:44">
      <c r="A506" s="12"/>
      <c r="B506" s="12"/>
      <c r="C506" s="12"/>
      <c r="E506" s="12"/>
      <c r="I506" s="12"/>
      <c r="Q506" s="12"/>
      <c r="R506" s="31"/>
      <c r="S506" s="31"/>
      <c r="T506" s="31"/>
      <c r="U506" s="31"/>
      <c r="V506" s="31"/>
      <c r="X506" s="12"/>
      <c r="AP506" s="12"/>
      <c r="AQ506" s="12"/>
      <c r="AR506" s="12"/>
    </row>
    <row r="507" spans="1:44">
      <c r="A507" s="12"/>
      <c r="B507" s="13" t="s">
        <v>199</v>
      </c>
      <c r="C507" s="14"/>
      <c r="D507" s="15"/>
      <c r="E507" s="15"/>
      <c r="F507" s="15"/>
      <c r="G507" s="15"/>
      <c r="H507" s="15"/>
      <c r="I507" s="14"/>
      <c r="J507" s="14"/>
      <c r="K507" s="15"/>
      <c r="L507" s="15"/>
      <c r="M507" s="15"/>
      <c r="N507" s="15"/>
      <c r="O507" s="15"/>
      <c r="P507" s="15"/>
      <c r="Q507" s="14"/>
      <c r="R507" s="173"/>
      <c r="S507" s="173"/>
      <c r="T507" s="173"/>
      <c r="U507" s="173"/>
      <c r="V507" s="173"/>
      <c r="W507" s="173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4"/>
      <c r="AR507" s="17"/>
    </row>
    <row r="509" spans="1:44">
      <c r="A509" s="12"/>
      <c r="B509" s="12"/>
      <c r="C509" s="27" t="s">
        <v>129</v>
      </c>
      <c r="D509" s="27"/>
      <c r="E509" s="27"/>
      <c r="F509" s="27"/>
      <c r="G509" s="16"/>
      <c r="X509" s="12"/>
      <c r="AP509" s="12"/>
      <c r="AQ509" s="12"/>
      <c r="AR509" s="12"/>
    </row>
    <row r="510" spans="1:44">
      <c r="A510" s="12"/>
      <c r="B510" s="12"/>
      <c r="C510" s="16"/>
      <c r="E510" s="16" t="s">
        <v>23</v>
      </c>
      <c r="G510" s="16" t="s">
        <v>77</v>
      </c>
      <c r="H510" s="16" t="s">
        <v>22</v>
      </c>
      <c r="I510" s="82"/>
      <c r="K510" s="59"/>
      <c r="L510" s="60"/>
      <c r="M510" s="60"/>
      <c r="N510" s="60"/>
      <c r="O510" s="60"/>
      <c r="P510" s="61"/>
      <c r="R510" s="197">
        <f>R56-Y56</f>
        <v>0</v>
      </c>
      <c r="S510" s="198">
        <f>S56-Z56</f>
        <v>0</v>
      </c>
      <c r="T510" s="198">
        <f>T56-AA56</f>
        <v>0</v>
      </c>
      <c r="U510" s="198">
        <f>U56-AB56</f>
        <v>0</v>
      </c>
      <c r="V510" s="198">
        <f>V56-AC56</f>
        <v>0</v>
      </c>
      <c r="X510" s="12"/>
      <c r="AP510" s="12"/>
      <c r="AQ510" s="12"/>
      <c r="AR510" s="12"/>
    </row>
    <row r="511" spans="1:44" ht="14.4">
      <c r="A511" s="12"/>
      <c r="B511" s="12"/>
      <c r="C511" s="85"/>
      <c r="E511" s="85"/>
      <c r="F511" s="85"/>
      <c r="G511" s="85"/>
      <c r="H511" s="85"/>
      <c r="I511" s="85"/>
      <c r="Q511" s="12"/>
      <c r="R511" s="31"/>
      <c r="S511" s="31"/>
      <c r="T511" s="31"/>
      <c r="U511" s="31"/>
      <c r="V511" s="31"/>
      <c r="X511" s="12"/>
      <c r="AP511" s="12"/>
      <c r="AQ511" s="12"/>
      <c r="AR511" s="12"/>
    </row>
    <row r="512" spans="1:44">
      <c r="A512" s="12"/>
      <c r="B512" s="12"/>
      <c r="C512" s="27" t="s">
        <v>144</v>
      </c>
      <c r="E512" s="81"/>
      <c r="F512" s="82"/>
      <c r="G512" s="82"/>
      <c r="H512" s="81"/>
      <c r="I512" s="82"/>
      <c r="X512" s="12"/>
      <c r="AP512" s="12"/>
      <c r="AQ512" s="12"/>
      <c r="AR512" s="12"/>
    </row>
    <row r="513" spans="1:44">
      <c r="A513" s="12"/>
      <c r="B513" s="12"/>
      <c r="E513" s="81" t="s">
        <v>131</v>
      </c>
      <c r="F513" s="82"/>
      <c r="G513" s="82"/>
      <c r="H513" s="81"/>
      <c r="I513" s="165" t="e">
        <f>VLOOKUP($I$10,'VD_Ref Data'!$D$11:$Z$24,19,FALSE)</f>
        <v>#N/A</v>
      </c>
      <c r="X513" s="12"/>
      <c r="AP513" s="12"/>
      <c r="AQ513" s="12"/>
      <c r="AR513" s="12"/>
    </row>
    <row r="514" spans="1:44" ht="14.4">
      <c r="A514" s="12"/>
      <c r="B514" s="12"/>
      <c r="C514" s="85"/>
      <c r="E514" s="85"/>
      <c r="F514" s="85"/>
      <c r="G514" s="85"/>
      <c r="H514" s="85"/>
      <c r="I514" s="85"/>
      <c r="Q514" s="85"/>
      <c r="X514" s="12"/>
      <c r="AP514" s="12"/>
      <c r="AQ514" s="12"/>
      <c r="AR514" s="12"/>
    </row>
    <row r="515" spans="1:44">
      <c r="A515" s="12"/>
      <c r="B515" s="12"/>
      <c r="C515" s="27" t="s">
        <v>145</v>
      </c>
      <c r="D515" s="27"/>
      <c r="X515" s="12"/>
      <c r="AP515" s="12"/>
      <c r="AQ515" s="12"/>
      <c r="AR515" s="12"/>
    </row>
    <row r="516" spans="1:44">
      <c r="A516" s="12"/>
      <c r="B516" s="12"/>
      <c r="X516" s="12"/>
      <c r="AP516" s="12"/>
      <c r="AQ516" s="12"/>
      <c r="AR516" s="12"/>
    </row>
    <row r="517" spans="1:44">
      <c r="A517" s="12"/>
      <c r="B517" s="12"/>
      <c r="E517" s="81" t="s">
        <v>94</v>
      </c>
      <c r="F517" s="82"/>
      <c r="G517" s="82"/>
      <c r="H517" s="81" t="s">
        <v>34</v>
      </c>
      <c r="I517" s="82"/>
      <c r="K517" s="41"/>
      <c r="L517" s="42"/>
      <c r="M517" s="42"/>
      <c r="N517" s="42"/>
      <c r="O517" s="42"/>
      <c r="P517" s="43"/>
      <c r="R517" s="265" t="e">
        <f t="shared" ref="R517:V518" si="89">R132*$I$513</f>
        <v>#N/A</v>
      </c>
      <c r="S517" s="266" t="e">
        <f t="shared" si="89"/>
        <v>#N/A</v>
      </c>
      <c r="T517" s="266" t="e">
        <f t="shared" si="89"/>
        <v>#N/A</v>
      </c>
      <c r="U517" s="266" t="e">
        <f t="shared" si="89"/>
        <v>#N/A</v>
      </c>
      <c r="V517" s="266" t="e">
        <f t="shared" si="89"/>
        <v>#N/A</v>
      </c>
      <c r="X517" s="12"/>
      <c r="AP517" s="12"/>
      <c r="AQ517" s="12"/>
      <c r="AR517" s="12"/>
    </row>
    <row r="518" spans="1:44">
      <c r="A518" s="12"/>
      <c r="B518" s="12"/>
      <c r="E518" s="81" t="s">
        <v>95</v>
      </c>
      <c r="F518" s="82"/>
      <c r="G518" s="82"/>
      <c r="H518" s="81" t="s">
        <v>34</v>
      </c>
      <c r="I518" s="82"/>
      <c r="K518" s="45"/>
      <c r="L518" s="46"/>
      <c r="M518" s="46"/>
      <c r="N518" s="46"/>
      <c r="O518" s="46"/>
      <c r="P518" s="47"/>
      <c r="R518" s="265" t="e">
        <f t="shared" si="89"/>
        <v>#N/A</v>
      </c>
      <c r="S518" s="266" t="e">
        <f t="shared" si="89"/>
        <v>#N/A</v>
      </c>
      <c r="T518" s="266" t="e">
        <f t="shared" si="89"/>
        <v>#N/A</v>
      </c>
      <c r="U518" s="266" t="e">
        <f t="shared" si="89"/>
        <v>#N/A</v>
      </c>
      <c r="V518" s="266" t="e">
        <f t="shared" si="89"/>
        <v>#N/A</v>
      </c>
      <c r="X518" s="12"/>
      <c r="AP518" s="12"/>
      <c r="AQ518" s="12"/>
      <c r="AR518" s="12"/>
    </row>
    <row r="519" spans="1:44">
      <c r="A519" s="12"/>
      <c r="B519" s="12"/>
      <c r="E519" s="83" t="s">
        <v>9</v>
      </c>
      <c r="F519" s="82"/>
      <c r="G519" s="82"/>
      <c r="H519" s="81" t="s">
        <v>34</v>
      </c>
      <c r="I519" s="82"/>
      <c r="K519" s="49"/>
      <c r="L519" s="50"/>
      <c r="M519" s="50"/>
      <c r="N519" s="50"/>
      <c r="O519" s="50"/>
      <c r="P519" s="51"/>
      <c r="R519" s="249" t="e">
        <f t="shared" ref="R519:V519" si="90">SUM(R517:R518)</f>
        <v>#N/A</v>
      </c>
      <c r="S519" s="250" t="e">
        <f t="shared" si="90"/>
        <v>#N/A</v>
      </c>
      <c r="T519" s="250" t="e">
        <f t="shared" si="90"/>
        <v>#N/A</v>
      </c>
      <c r="U519" s="250" t="e">
        <f t="shared" si="90"/>
        <v>#N/A</v>
      </c>
      <c r="V519" s="250" t="e">
        <f t="shared" si="90"/>
        <v>#N/A</v>
      </c>
      <c r="X519" s="12"/>
      <c r="AP519" s="12"/>
      <c r="AQ519" s="12"/>
      <c r="AR519" s="12"/>
    </row>
    <row r="520" spans="1:44" ht="14.4">
      <c r="A520" s="12"/>
      <c r="B520" s="12"/>
      <c r="C520" s="85"/>
      <c r="E520" s="85"/>
      <c r="F520" s="85"/>
      <c r="G520" s="85"/>
      <c r="H520" s="85"/>
      <c r="I520" s="85"/>
      <c r="Q520" s="85"/>
      <c r="X520" s="12"/>
      <c r="AP520" s="12"/>
      <c r="AQ520" s="12"/>
      <c r="AR520" s="12"/>
    </row>
    <row r="521" spans="1:44" ht="14.4">
      <c r="A521" s="12"/>
      <c r="B521" s="12"/>
      <c r="C521" s="27" t="s">
        <v>133</v>
      </c>
      <c r="E521" s="85"/>
      <c r="F521" s="85"/>
      <c r="G521" s="85"/>
      <c r="H521" s="85"/>
      <c r="I521" s="85"/>
      <c r="Q521" s="12"/>
      <c r="R521" s="31"/>
      <c r="S521" s="31"/>
      <c r="T521" s="31"/>
      <c r="U521" s="31"/>
      <c r="V521" s="31"/>
      <c r="X521" s="12"/>
      <c r="AP521" s="12"/>
      <c r="AQ521" s="12"/>
      <c r="AR521" s="12"/>
    </row>
    <row r="522" spans="1:44" ht="14.4">
      <c r="A522" s="12"/>
      <c r="B522" s="12"/>
      <c r="C522" s="85"/>
      <c r="E522" s="85"/>
      <c r="F522" s="85"/>
      <c r="G522" s="85"/>
      <c r="I522" s="12"/>
      <c r="Q522" s="12"/>
      <c r="R522" s="31"/>
      <c r="S522" s="31"/>
      <c r="T522" s="31"/>
      <c r="U522" s="31"/>
      <c r="V522" s="31"/>
      <c r="X522" s="12"/>
      <c r="AP522" s="12"/>
      <c r="AQ522" s="12"/>
      <c r="AR522" s="12"/>
    </row>
    <row r="523" spans="1:44" ht="14.4">
      <c r="A523" s="12"/>
      <c r="B523" s="12"/>
      <c r="C523" s="85"/>
      <c r="E523" s="81" t="s">
        <v>94</v>
      </c>
      <c r="F523" s="85"/>
      <c r="G523" s="85"/>
      <c r="H523" s="81" t="s">
        <v>134</v>
      </c>
      <c r="I523" s="106">
        <v>2.9</v>
      </c>
      <c r="Q523" s="12"/>
      <c r="R523" s="31"/>
      <c r="S523" s="31"/>
      <c r="T523" s="31"/>
      <c r="U523" s="31"/>
      <c r="V523" s="31"/>
      <c r="X523" s="12"/>
      <c r="AP523" s="12"/>
      <c r="AQ523" s="12"/>
      <c r="AR523" s="12"/>
    </row>
    <row r="524" spans="1:44" ht="14.4">
      <c r="A524" s="12"/>
      <c r="B524" s="12"/>
      <c r="C524" s="85"/>
      <c r="E524" s="81" t="s">
        <v>95</v>
      </c>
      <c r="F524" s="85"/>
      <c r="G524" s="85"/>
      <c r="H524" s="81" t="s">
        <v>134</v>
      </c>
      <c r="I524" s="106">
        <v>1.3</v>
      </c>
      <c r="Q524" s="12"/>
      <c r="R524" s="31"/>
      <c r="S524" s="31"/>
      <c r="T524" s="31"/>
      <c r="U524" s="31"/>
      <c r="V524" s="31"/>
      <c r="X524" s="12"/>
      <c r="AP524" s="12"/>
      <c r="AQ524" s="12"/>
      <c r="AR524" s="12"/>
    </row>
    <row r="525" spans="1:44" ht="14.4">
      <c r="A525" s="12"/>
      <c r="B525" s="12"/>
      <c r="C525" s="85"/>
      <c r="E525" s="85"/>
      <c r="F525" s="85"/>
      <c r="G525" s="85"/>
      <c r="H525" s="85"/>
      <c r="I525" s="85"/>
      <c r="Q525" s="12"/>
      <c r="R525" s="31"/>
      <c r="S525" s="31"/>
      <c r="T525" s="31"/>
      <c r="U525" s="31"/>
      <c r="V525" s="31"/>
      <c r="X525" s="12"/>
      <c r="AP525" s="12"/>
      <c r="AQ525" s="12"/>
      <c r="AR525" s="12"/>
    </row>
    <row r="526" spans="1:44">
      <c r="A526" s="12"/>
      <c r="B526" s="12"/>
      <c r="C526" s="27" t="s">
        <v>146</v>
      </c>
      <c r="E526" s="27"/>
      <c r="Q526" s="12"/>
      <c r="R526" s="31"/>
      <c r="S526" s="31"/>
      <c r="T526" s="31"/>
      <c r="U526" s="31"/>
      <c r="V526" s="31"/>
      <c r="X526" s="12"/>
      <c r="AP526" s="12"/>
      <c r="AQ526" s="12"/>
      <c r="AR526" s="12"/>
    </row>
    <row r="527" spans="1:44">
      <c r="A527" s="12"/>
      <c r="B527" s="12"/>
      <c r="X527" s="12"/>
      <c r="AP527" s="12"/>
      <c r="AQ527" s="12"/>
      <c r="AR527" s="12"/>
    </row>
    <row r="528" spans="1:44">
      <c r="A528" s="12"/>
      <c r="B528" s="12"/>
      <c r="E528" s="81" t="s">
        <v>94</v>
      </c>
      <c r="F528" s="82"/>
      <c r="G528" s="82"/>
      <c r="H528" s="81" t="s">
        <v>137</v>
      </c>
      <c r="I528" s="274">
        <v>1000</v>
      </c>
      <c r="K528" s="41"/>
      <c r="L528" s="42"/>
      <c r="M528" s="42"/>
      <c r="N528" s="42"/>
      <c r="O528" s="42"/>
      <c r="P528" s="43"/>
      <c r="R528" s="197" t="e">
        <f t="shared" ref="R528:V529" si="91">$I523*R517/$I528</f>
        <v>#N/A</v>
      </c>
      <c r="S528" s="198" t="e">
        <f t="shared" si="91"/>
        <v>#N/A</v>
      </c>
      <c r="T528" s="198" t="e">
        <f t="shared" si="91"/>
        <v>#N/A</v>
      </c>
      <c r="U528" s="198" t="e">
        <f t="shared" si="91"/>
        <v>#N/A</v>
      </c>
      <c r="V528" s="198" t="e">
        <f t="shared" si="91"/>
        <v>#N/A</v>
      </c>
      <c r="X528" s="12"/>
      <c r="AP528" s="12"/>
      <c r="AQ528" s="12"/>
      <c r="AR528" s="12"/>
    </row>
    <row r="529" spans="1:44">
      <c r="A529" s="12"/>
      <c r="B529" s="12"/>
      <c r="E529" s="81" t="s">
        <v>95</v>
      </c>
      <c r="F529" s="82"/>
      <c r="G529" s="82"/>
      <c r="H529" s="81" t="s">
        <v>137</v>
      </c>
      <c r="I529" s="274">
        <v>1000</v>
      </c>
      <c r="K529" s="45"/>
      <c r="L529" s="46"/>
      <c r="M529" s="46"/>
      <c r="N529" s="46"/>
      <c r="O529" s="46"/>
      <c r="P529" s="47"/>
      <c r="R529" s="197" t="e">
        <f t="shared" si="91"/>
        <v>#N/A</v>
      </c>
      <c r="S529" s="198" t="e">
        <f t="shared" si="91"/>
        <v>#N/A</v>
      </c>
      <c r="T529" s="198" t="e">
        <f t="shared" si="91"/>
        <v>#N/A</v>
      </c>
      <c r="U529" s="198" t="e">
        <f t="shared" si="91"/>
        <v>#N/A</v>
      </c>
      <c r="V529" s="198" t="e">
        <f t="shared" si="91"/>
        <v>#N/A</v>
      </c>
      <c r="X529" s="12"/>
      <c r="AP529" s="12"/>
      <c r="AQ529" s="12"/>
      <c r="AR529" s="12"/>
    </row>
    <row r="530" spans="1:44">
      <c r="A530" s="12"/>
      <c r="B530" s="12"/>
      <c r="E530" s="83" t="s">
        <v>9</v>
      </c>
      <c r="F530" s="82"/>
      <c r="G530" s="82"/>
      <c r="H530" s="81" t="s">
        <v>137</v>
      </c>
      <c r="I530" s="158"/>
      <c r="K530" s="49"/>
      <c r="L530" s="50"/>
      <c r="M530" s="50"/>
      <c r="N530" s="50"/>
      <c r="O530" s="50"/>
      <c r="P530" s="51"/>
      <c r="R530" s="199" t="e">
        <f t="shared" ref="R530:V530" si="92">SUM(R528:R529)</f>
        <v>#N/A</v>
      </c>
      <c r="S530" s="200" t="e">
        <f t="shared" si="92"/>
        <v>#N/A</v>
      </c>
      <c r="T530" s="200" t="e">
        <f t="shared" si="92"/>
        <v>#N/A</v>
      </c>
      <c r="U530" s="200" t="e">
        <f t="shared" si="92"/>
        <v>#N/A</v>
      </c>
      <c r="V530" s="200" t="e">
        <f t="shared" si="92"/>
        <v>#N/A</v>
      </c>
      <c r="X530" s="12"/>
      <c r="AP530" s="12"/>
      <c r="AQ530" s="12"/>
      <c r="AR530" s="12"/>
    </row>
    <row r="531" spans="1:44" ht="14.4">
      <c r="A531" s="12"/>
      <c r="B531" s="12"/>
      <c r="C531" s="85"/>
      <c r="E531" s="85"/>
      <c r="F531" s="85"/>
      <c r="G531" s="85"/>
      <c r="H531" s="85"/>
      <c r="I531" s="159"/>
      <c r="Q531" s="85"/>
      <c r="X531" s="12"/>
      <c r="AP531" s="12"/>
      <c r="AQ531" s="12"/>
      <c r="AR531" s="12"/>
    </row>
    <row r="532" spans="1:44">
      <c r="A532" s="12"/>
      <c r="B532" s="12"/>
      <c r="C532" s="27"/>
      <c r="D532" s="27"/>
      <c r="E532" s="27"/>
      <c r="F532" s="27"/>
      <c r="Q532" s="12"/>
      <c r="R532" s="31"/>
      <c r="S532" s="31"/>
      <c r="T532" s="31"/>
      <c r="U532" s="31"/>
      <c r="V532" s="31"/>
      <c r="X532" s="12"/>
      <c r="AP532" s="12"/>
      <c r="AQ532" s="12"/>
      <c r="AR532" s="12"/>
    </row>
    <row r="533" spans="1:44" ht="14.4">
      <c r="A533" s="12"/>
      <c r="B533" s="12"/>
      <c r="C533" s="17" t="s">
        <v>138</v>
      </c>
      <c r="E533" s="85"/>
      <c r="F533" s="85"/>
      <c r="G533" s="85"/>
      <c r="H533" s="85"/>
      <c r="I533" s="85"/>
      <c r="Q533" s="85"/>
      <c r="X533" s="12"/>
      <c r="AP533" s="12"/>
      <c r="AQ533" s="12"/>
      <c r="AR533" s="12"/>
    </row>
    <row r="534" spans="1:44" ht="14.4">
      <c r="A534" s="12"/>
      <c r="B534" s="12"/>
      <c r="C534" s="85"/>
      <c r="E534" s="16" t="s">
        <v>23</v>
      </c>
      <c r="F534" s="85"/>
      <c r="G534" s="16" t="s">
        <v>77</v>
      </c>
      <c r="H534" s="16" t="s">
        <v>139</v>
      </c>
      <c r="I534" s="85"/>
      <c r="K534" s="59"/>
      <c r="L534" s="60"/>
      <c r="M534" s="60"/>
      <c r="N534" s="60"/>
      <c r="O534" s="60"/>
      <c r="P534" s="61"/>
      <c r="R534" s="267" t="e">
        <f>R510/ R530</f>
        <v>#N/A</v>
      </c>
      <c r="S534" s="268" t="e">
        <f>S510/ S530</f>
        <v>#N/A</v>
      </c>
      <c r="T534" s="268" t="e">
        <f>T510/ T530</f>
        <v>#N/A</v>
      </c>
      <c r="U534" s="268" t="e">
        <f>U510/ U530</f>
        <v>#N/A</v>
      </c>
      <c r="V534" s="268" t="e">
        <f>V510/ V530</f>
        <v>#N/A</v>
      </c>
      <c r="X534" s="12"/>
      <c r="AP534" s="12"/>
      <c r="AQ534" s="12"/>
      <c r="AR534" s="12"/>
    </row>
    <row r="535" spans="1:44" ht="14.4">
      <c r="A535" s="12"/>
      <c r="B535" s="12"/>
      <c r="C535" s="85"/>
      <c r="E535" s="85"/>
      <c r="F535" s="85"/>
      <c r="G535" s="85"/>
      <c r="H535" s="85"/>
      <c r="I535" s="85"/>
      <c r="Q535" s="85"/>
      <c r="X535" s="12"/>
      <c r="AP535" s="12"/>
      <c r="AQ535" s="12"/>
      <c r="AR535" s="12"/>
    </row>
    <row r="536" spans="1:44" ht="14.4">
      <c r="A536" s="12"/>
      <c r="B536" s="12"/>
      <c r="C536" s="17" t="s">
        <v>147</v>
      </c>
      <c r="E536" s="85"/>
      <c r="F536" s="85"/>
      <c r="G536" s="85"/>
      <c r="H536" s="85"/>
      <c r="I536" s="85"/>
      <c r="Q536" s="12"/>
      <c r="R536" s="31"/>
      <c r="S536" s="31"/>
      <c r="T536" s="31"/>
      <c r="U536" s="31"/>
      <c r="V536" s="31"/>
      <c r="X536" s="12"/>
      <c r="AP536" s="12"/>
      <c r="AQ536" s="12"/>
      <c r="AR536" s="12"/>
    </row>
    <row r="537" spans="1:44" ht="14.4">
      <c r="A537" s="12"/>
      <c r="B537" s="12"/>
      <c r="C537" s="85"/>
      <c r="E537" s="85"/>
      <c r="F537" s="85"/>
      <c r="G537" s="85"/>
      <c r="H537" s="85"/>
      <c r="I537" s="85"/>
      <c r="Q537" s="12"/>
      <c r="R537" s="31"/>
      <c r="S537" s="31"/>
      <c r="T537" s="31"/>
      <c r="U537" s="31"/>
      <c r="V537" s="31"/>
      <c r="X537" s="12"/>
      <c r="AP537" s="12"/>
      <c r="AQ537" s="12"/>
      <c r="AR537" s="12"/>
    </row>
    <row r="538" spans="1:44" ht="14.4">
      <c r="A538" s="12"/>
      <c r="B538" s="12"/>
      <c r="C538" s="85"/>
      <c r="E538" s="16" t="s">
        <v>148</v>
      </c>
      <c r="F538" s="85"/>
      <c r="G538" s="16" t="s">
        <v>77</v>
      </c>
      <c r="H538" s="16" t="s">
        <v>139</v>
      </c>
      <c r="I538" s="107">
        <v>0.19540406439080715</v>
      </c>
      <c r="Q538" s="12"/>
      <c r="R538" s="31"/>
      <c r="S538" s="31"/>
      <c r="T538" s="31"/>
      <c r="U538" s="31"/>
      <c r="V538" s="31"/>
      <c r="X538" s="12"/>
      <c r="AP538" s="12"/>
      <c r="AQ538" s="12"/>
      <c r="AR538" s="12"/>
    </row>
    <row r="539" spans="1:44" ht="14.4">
      <c r="A539" s="12"/>
      <c r="B539" s="12"/>
      <c r="C539" s="85"/>
      <c r="E539" s="16" t="s">
        <v>142</v>
      </c>
      <c r="F539" s="85"/>
      <c r="G539" s="16" t="s">
        <v>77</v>
      </c>
      <c r="H539" s="16" t="s">
        <v>16</v>
      </c>
      <c r="I539" s="105">
        <v>0.1</v>
      </c>
      <c r="Q539" s="12"/>
      <c r="R539" s="31"/>
      <c r="S539" s="31"/>
      <c r="T539" s="31"/>
      <c r="U539" s="31"/>
      <c r="V539" s="31"/>
      <c r="X539" s="12"/>
      <c r="AP539" s="12"/>
      <c r="AQ539" s="12"/>
      <c r="AR539" s="12"/>
    </row>
    <row r="540" spans="1:44" ht="14.4">
      <c r="A540" s="12"/>
      <c r="B540" s="12"/>
      <c r="C540" s="85"/>
      <c r="E540" s="85"/>
      <c r="F540" s="85"/>
      <c r="G540" s="85"/>
      <c r="H540" s="85"/>
      <c r="I540" s="85"/>
      <c r="Q540" s="85"/>
      <c r="X540" s="12"/>
      <c r="AP540" s="12"/>
      <c r="AQ540" s="12"/>
      <c r="AR540" s="12"/>
    </row>
    <row r="541" spans="1:44" ht="14.4">
      <c r="A541" s="12"/>
      <c r="B541" s="12"/>
      <c r="C541" s="85"/>
      <c r="E541" s="16" t="s">
        <v>149</v>
      </c>
      <c r="F541" s="85"/>
      <c r="G541" s="16" t="s">
        <v>150</v>
      </c>
      <c r="H541" t="s">
        <v>63</v>
      </c>
      <c r="I541" s="85"/>
      <c r="K541" s="59"/>
      <c r="L541" s="60"/>
      <c r="M541" s="60"/>
      <c r="N541" s="60"/>
      <c r="O541" s="60"/>
      <c r="P541" s="61"/>
      <c r="R541" s="201" t="e">
        <f>IF(R534&lt;=$I$538*(1+$I$539), "OK", "ERROR")</f>
        <v>#N/A</v>
      </c>
      <c r="S541" s="201" t="e">
        <f>IF(S534&lt;=$I$538*(1+$I$539), "OK", "ERROR")</f>
        <v>#N/A</v>
      </c>
      <c r="T541" s="201" t="e">
        <f t="shared" ref="T541:V541" si="93">IF(T534&lt;=$I$538*(1+$I$539), "OK", "ERROR")</f>
        <v>#N/A</v>
      </c>
      <c r="U541" s="201" t="e">
        <f t="shared" si="93"/>
        <v>#N/A</v>
      </c>
      <c r="V541" s="201" t="e">
        <f t="shared" si="93"/>
        <v>#N/A</v>
      </c>
      <c r="X541" s="12"/>
      <c r="AP541" s="12"/>
      <c r="AQ541" s="12"/>
      <c r="AR541" s="12"/>
    </row>
    <row r="542" spans="1:44">
      <c r="A542" s="12"/>
      <c r="B542" s="12"/>
      <c r="C542" s="12"/>
      <c r="E542" s="12"/>
      <c r="I542" s="12"/>
      <c r="Q542" s="12"/>
      <c r="R542" s="31"/>
      <c r="S542" s="31"/>
      <c r="T542" s="31"/>
      <c r="U542" s="31"/>
      <c r="V542" s="31"/>
      <c r="X542" s="12"/>
      <c r="AP542" s="12"/>
      <c r="AQ542" s="12"/>
      <c r="AR542" s="12"/>
    </row>
    <row r="543" spans="1:44">
      <c r="A543" s="12"/>
      <c r="B543" s="13" t="s">
        <v>200</v>
      </c>
      <c r="C543" s="14"/>
      <c r="D543" s="14"/>
      <c r="E543" s="14"/>
      <c r="F543" s="15"/>
      <c r="G543" s="15"/>
      <c r="H543" s="15"/>
      <c r="I543" s="14"/>
      <c r="J543" s="14"/>
      <c r="K543" s="15"/>
      <c r="L543" s="15"/>
      <c r="M543" s="15"/>
      <c r="N543" s="15"/>
      <c r="O543" s="15"/>
      <c r="P543" s="15"/>
      <c r="Q543" s="14"/>
      <c r="R543" s="173"/>
      <c r="S543" s="173"/>
      <c r="T543" s="173"/>
      <c r="U543" s="173"/>
      <c r="V543" s="173"/>
      <c r="W543" s="173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4"/>
      <c r="AR543" s="17"/>
    </row>
    <row r="544" spans="1:44">
      <c r="B544" s="12"/>
    </row>
    <row r="545" spans="1:44">
      <c r="A545" s="12"/>
      <c r="B545" s="12"/>
      <c r="C545" s="17" t="s">
        <v>151</v>
      </c>
      <c r="E545" s="16"/>
      <c r="F545" s="16"/>
      <c r="G545" s="16"/>
      <c r="X545" s="12"/>
      <c r="AP545" s="12"/>
      <c r="AQ545" s="12"/>
      <c r="AR545" s="12"/>
    </row>
    <row r="546" spans="1:44">
      <c r="A546" s="12"/>
      <c r="B546" s="12"/>
      <c r="C546" s="16"/>
      <c r="E546" s="16" t="s">
        <v>24</v>
      </c>
      <c r="F546" s="16"/>
      <c r="G546" s="21" t="s">
        <v>25</v>
      </c>
      <c r="H546" s="16" t="s">
        <v>26</v>
      </c>
      <c r="I546" s="82"/>
      <c r="J546" s="82"/>
      <c r="K546" s="59"/>
      <c r="L546" s="60"/>
      <c r="M546" s="60"/>
      <c r="N546" s="60"/>
      <c r="O546" s="60"/>
      <c r="P546" s="61"/>
      <c r="R546" s="202">
        <f>R104</f>
        <v>0</v>
      </c>
      <c r="S546" s="202">
        <f>S104</f>
        <v>0</v>
      </c>
      <c r="T546" s="202">
        <f>T104</f>
        <v>0</v>
      </c>
      <c r="U546" s="202">
        <f>U104</f>
        <v>0</v>
      </c>
      <c r="V546" s="202">
        <f>V104</f>
        <v>0</v>
      </c>
      <c r="X546" s="12"/>
      <c r="AP546" s="12"/>
      <c r="AQ546" s="12"/>
      <c r="AR546" s="12"/>
    </row>
    <row r="547" spans="1:44" ht="14.4">
      <c r="A547" s="12"/>
      <c r="B547" s="12"/>
      <c r="C547" s="85"/>
      <c r="E547" s="85"/>
      <c r="F547" s="85"/>
      <c r="G547" s="85"/>
      <c r="H547" s="85"/>
      <c r="I547" s="85"/>
      <c r="J547" s="85"/>
      <c r="R547" s="31"/>
      <c r="S547" s="31"/>
      <c r="T547" s="31"/>
      <c r="U547" s="31"/>
      <c r="V547" s="31"/>
      <c r="X547" s="12"/>
      <c r="AP547" s="12"/>
      <c r="AQ547" s="12"/>
      <c r="AR547" s="12"/>
    </row>
    <row r="548" spans="1:44">
      <c r="A548" s="12"/>
      <c r="B548" s="12"/>
      <c r="C548" s="27" t="s">
        <v>152</v>
      </c>
      <c r="E548" s="81"/>
      <c r="F548" s="82"/>
      <c r="G548" s="82"/>
      <c r="H548" s="81"/>
      <c r="I548" s="82"/>
      <c r="X548" s="12"/>
      <c r="AP548" s="12"/>
      <c r="AQ548" s="12"/>
      <c r="AR548" s="12"/>
    </row>
    <row r="549" spans="1:44">
      <c r="A549" s="12"/>
      <c r="B549" s="12"/>
      <c r="E549" s="81" t="s">
        <v>131</v>
      </c>
      <c r="F549" s="82"/>
      <c r="G549" s="82"/>
      <c r="H549" s="81"/>
      <c r="I549" s="165" t="e">
        <f>VLOOKUP($I$10,'VD_Ref Data'!$D$11:$Z$24,20,FALSE)</f>
        <v>#N/A</v>
      </c>
      <c r="X549" s="12"/>
      <c r="AP549" s="12"/>
      <c r="AQ549" s="12"/>
      <c r="AR549" s="12"/>
    </row>
    <row r="550" spans="1:44" ht="14.4">
      <c r="A550" s="12"/>
      <c r="B550" s="12"/>
      <c r="C550" s="85"/>
      <c r="E550" s="85"/>
      <c r="F550" s="85"/>
      <c r="G550" s="85"/>
      <c r="H550" s="85"/>
      <c r="I550" s="85"/>
      <c r="Q550" s="85"/>
      <c r="X550" s="12"/>
      <c r="AP550" s="12"/>
      <c r="AQ550" s="12"/>
      <c r="AR550" s="12"/>
    </row>
    <row r="551" spans="1:44">
      <c r="A551" s="12"/>
      <c r="B551" s="12"/>
      <c r="C551" s="27" t="s">
        <v>153</v>
      </c>
      <c r="E551" s="27"/>
      <c r="X551" s="12"/>
      <c r="AP551" s="12"/>
      <c r="AQ551" s="12"/>
      <c r="AR551" s="12"/>
    </row>
    <row r="552" spans="1:44">
      <c r="A552" s="12"/>
      <c r="B552" s="12"/>
      <c r="X552" s="12"/>
      <c r="AP552" s="12"/>
      <c r="AQ552" s="12"/>
      <c r="AR552" s="12"/>
    </row>
    <row r="553" spans="1:44">
      <c r="A553" s="12"/>
      <c r="B553" s="12"/>
      <c r="E553" s="81" t="s">
        <v>94</v>
      </c>
      <c r="F553" s="82"/>
      <c r="G553" s="82"/>
      <c r="H553" s="81" t="s">
        <v>34</v>
      </c>
      <c r="I553" s="82"/>
      <c r="K553" s="41"/>
      <c r="L553" s="42"/>
      <c r="M553" s="42"/>
      <c r="N553" s="42"/>
      <c r="O553" s="42"/>
      <c r="P553" s="43"/>
      <c r="R553" s="265" t="e">
        <f t="shared" ref="R553:V554" si="94">R132*$I$549</f>
        <v>#N/A</v>
      </c>
      <c r="S553" s="266" t="e">
        <f t="shared" si="94"/>
        <v>#N/A</v>
      </c>
      <c r="T553" s="266" t="e">
        <f t="shared" si="94"/>
        <v>#N/A</v>
      </c>
      <c r="U553" s="266" t="e">
        <f t="shared" si="94"/>
        <v>#N/A</v>
      </c>
      <c r="V553" s="266" t="e">
        <f t="shared" si="94"/>
        <v>#N/A</v>
      </c>
      <c r="X553" s="12"/>
      <c r="AP553" s="12"/>
      <c r="AQ553" s="12"/>
      <c r="AR553" s="12"/>
    </row>
    <row r="554" spans="1:44">
      <c r="A554" s="12"/>
      <c r="B554" s="12"/>
      <c r="E554" s="81" t="s">
        <v>95</v>
      </c>
      <c r="F554" s="82"/>
      <c r="G554" s="82"/>
      <c r="H554" s="81" t="s">
        <v>34</v>
      </c>
      <c r="I554" s="82"/>
      <c r="K554" s="45"/>
      <c r="L554" s="46"/>
      <c r="M554" s="46"/>
      <c r="N554" s="46"/>
      <c r="O554" s="46"/>
      <c r="P554" s="47"/>
      <c r="R554" s="265" t="e">
        <f t="shared" si="94"/>
        <v>#N/A</v>
      </c>
      <c r="S554" s="266" t="e">
        <f t="shared" si="94"/>
        <v>#N/A</v>
      </c>
      <c r="T554" s="266" t="e">
        <f t="shared" si="94"/>
        <v>#N/A</v>
      </c>
      <c r="U554" s="266" t="e">
        <f t="shared" si="94"/>
        <v>#N/A</v>
      </c>
      <c r="V554" s="266" t="e">
        <f t="shared" si="94"/>
        <v>#N/A</v>
      </c>
      <c r="X554" s="12"/>
      <c r="AP554" s="12"/>
      <c r="AQ554" s="12"/>
      <c r="AR554" s="12"/>
    </row>
    <row r="555" spans="1:44">
      <c r="A555" s="12"/>
      <c r="B555" s="12"/>
      <c r="E555" s="83" t="s">
        <v>9</v>
      </c>
      <c r="F555" s="82"/>
      <c r="G555" s="82"/>
      <c r="H555" s="81" t="s">
        <v>34</v>
      </c>
      <c r="I555" s="82"/>
      <c r="K555" s="49"/>
      <c r="L555" s="50"/>
      <c r="M555" s="50"/>
      <c r="N555" s="50"/>
      <c r="O555" s="50"/>
      <c r="P555" s="51"/>
      <c r="R555" s="249" t="e">
        <f t="shared" ref="R555:V555" si="95">SUM(R553:R554)</f>
        <v>#N/A</v>
      </c>
      <c r="S555" s="250" t="e">
        <f t="shared" si="95"/>
        <v>#N/A</v>
      </c>
      <c r="T555" s="250" t="e">
        <f t="shared" si="95"/>
        <v>#N/A</v>
      </c>
      <c r="U555" s="250" t="e">
        <f t="shared" si="95"/>
        <v>#N/A</v>
      </c>
      <c r="V555" s="250" t="e">
        <f t="shared" si="95"/>
        <v>#N/A</v>
      </c>
      <c r="X555" s="12"/>
      <c r="AP555" s="12"/>
      <c r="AQ555" s="12"/>
      <c r="AR555" s="12"/>
    </row>
    <row r="556" spans="1:44" ht="14.4">
      <c r="A556" s="12"/>
      <c r="B556" s="12"/>
      <c r="C556" s="85"/>
      <c r="E556" s="85"/>
      <c r="F556" s="85"/>
      <c r="G556" s="85"/>
      <c r="H556" s="85"/>
      <c r="I556" s="85"/>
      <c r="Q556" s="85"/>
      <c r="X556" s="12"/>
      <c r="AP556" s="12"/>
      <c r="AQ556" s="12"/>
      <c r="AR556" s="12"/>
    </row>
    <row r="557" spans="1:44" ht="14.4">
      <c r="A557" s="12"/>
      <c r="B557" s="12"/>
      <c r="C557" s="27" t="s">
        <v>133</v>
      </c>
      <c r="E557" s="85"/>
      <c r="F557" s="85"/>
      <c r="G557" s="85"/>
      <c r="H557" s="85"/>
      <c r="I557" s="85"/>
      <c r="Q557" s="12"/>
      <c r="R557" s="31"/>
      <c r="S557" s="31"/>
      <c r="T557" s="31"/>
      <c r="U557" s="31"/>
      <c r="V557" s="31"/>
      <c r="X557" s="12"/>
      <c r="AP557" s="12"/>
      <c r="AQ557" s="12"/>
      <c r="AR557" s="12"/>
    </row>
    <row r="558" spans="1:44" ht="14.4">
      <c r="A558" s="12"/>
      <c r="B558" s="12"/>
      <c r="C558" s="85"/>
      <c r="E558" s="85"/>
      <c r="F558" s="85"/>
      <c r="G558" s="85"/>
      <c r="I558" s="12"/>
      <c r="Q558" s="12"/>
      <c r="R558" s="31"/>
      <c r="S558" s="31"/>
      <c r="T558" s="31"/>
      <c r="U558" s="31"/>
      <c r="V558" s="31"/>
      <c r="X558" s="12"/>
      <c r="AP558" s="12"/>
      <c r="AQ558" s="12"/>
      <c r="AR558" s="12"/>
    </row>
    <row r="559" spans="1:44" ht="14.4">
      <c r="A559" s="12"/>
      <c r="B559" s="12"/>
      <c r="C559" s="85"/>
      <c r="E559" s="81" t="s">
        <v>94</v>
      </c>
      <c r="F559" s="85"/>
      <c r="G559" s="85"/>
      <c r="H559" s="81" t="s">
        <v>134</v>
      </c>
      <c r="I559" s="106">
        <v>2.9</v>
      </c>
      <c r="Q559" s="12"/>
      <c r="R559" s="31"/>
      <c r="S559" s="31"/>
      <c r="T559" s="31"/>
      <c r="U559" s="31"/>
      <c r="V559" s="31"/>
      <c r="X559" s="12"/>
      <c r="AP559" s="12"/>
      <c r="AQ559" s="12"/>
      <c r="AR559" s="12"/>
    </row>
    <row r="560" spans="1:44" ht="14.4">
      <c r="A560" s="12"/>
      <c r="B560" s="12"/>
      <c r="C560" s="85"/>
      <c r="E560" s="81" t="s">
        <v>95</v>
      </c>
      <c r="F560" s="85"/>
      <c r="G560" s="85"/>
      <c r="H560" s="81" t="s">
        <v>134</v>
      </c>
      <c r="I560" s="106">
        <v>1.3</v>
      </c>
      <c r="Q560" s="12"/>
      <c r="R560" s="31"/>
      <c r="S560" s="31"/>
      <c r="T560" s="31"/>
      <c r="U560" s="31"/>
      <c r="V560" s="31"/>
      <c r="X560" s="12"/>
      <c r="AP560" s="12"/>
      <c r="AQ560" s="12"/>
      <c r="AR560" s="12"/>
    </row>
    <row r="561" spans="1:44" ht="14.4">
      <c r="A561" s="12"/>
      <c r="B561" s="12"/>
      <c r="C561" s="85"/>
      <c r="E561" s="85"/>
      <c r="F561" s="85"/>
      <c r="G561" s="85"/>
      <c r="H561" s="85"/>
      <c r="I561" s="85"/>
      <c r="Q561" s="12"/>
      <c r="R561" s="31"/>
      <c r="S561" s="31"/>
      <c r="T561" s="31"/>
      <c r="U561" s="31"/>
      <c r="V561" s="31"/>
      <c r="X561" s="12"/>
      <c r="AP561" s="12"/>
      <c r="AQ561" s="12"/>
      <c r="AR561" s="12"/>
    </row>
    <row r="562" spans="1:44">
      <c r="A562" s="12"/>
      <c r="B562" s="12"/>
      <c r="C562" s="27" t="s">
        <v>203</v>
      </c>
      <c r="E562" s="27"/>
      <c r="Q562" s="12"/>
      <c r="R562" s="31"/>
      <c r="S562" s="31"/>
      <c r="T562" s="31"/>
      <c r="U562" s="31"/>
      <c r="V562" s="31"/>
      <c r="X562" s="12"/>
      <c r="AP562" s="12"/>
      <c r="AQ562" s="12"/>
      <c r="AR562" s="12"/>
    </row>
    <row r="563" spans="1:44">
      <c r="A563" s="12"/>
      <c r="B563" s="12"/>
      <c r="X563" s="12"/>
      <c r="AP563" s="12"/>
      <c r="AQ563" s="12"/>
      <c r="AR563" s="12"/>
    </row>
    <row r="564" spans="1:44">
      <c r="A564" s="12"/>
      <c r="B564" s="12"/>
      <c r="E564" s="81" t="s">
        <v>94</v>
      </c>
      <c r="F564" s="82"/>
      <c r="G564" s="82"/>
      <c r="H564" s="81" t="s">
        <v>137</v>
      </c>
      <c r="I564" s="274">
        <v>1000</v>
      </c>
      <c r="K564" s="41"/>
      <c r="L564" s="42"/>
      <c r="M564" s="42"/>
      <c r="N564" s="42"/>
      <c r="O564" s="42"/>
      <c r="P564" s="43"/>
      <c r="R564" s="197" t="e">
        <f>$I$559*R553/$I564</f>
        <v>#N/A</v>
      </c>
      <c r="S564" s="198" t="e">
        <f>$I$559*S553/$I564</f>
        <v>#N/A</v>
      </c>
      <c r="T564" s="198" t="e">
        <f>$I$559*T553/$I564</f>
        <v>#N/A</v>
      </c>
      <c r="U564" s="198" t="e">
        <f>$I$559*U553/$I564</f>
        <v>#N/A</v>
      </c>
      <c r="V564" s="198" t="e">
        <f>$I$559*V553/$I564</f>
        <v>#N/A</v>
      </c>
      <c r="X564" s="12"/>
      <c r="AP564" s="12"/>
      <c r="AQ564" s="12"/>
      <c r="AR564" s="12"/>
    </row>
    <row r="565" spans="1:44">
      <c r="A565" s="12"/>
      <c r="B565" s="12"/>
      <c r="E565" s="81" t="s">
        <v>95</v>
      </c>
      <c r="F565" s="82"/>
      <c r="G565" s="82"/>
      <c r="H565" s="81" t="s">
        <v>137</v>
      </c>
      <c r="I565" s="274">
        <v>1000</v>
      </c>
      <c r="K565" s="45"/>
      <c r="L565" s="46"/>
      <c r="M565" s="46"/>
      <c r="N565" s="46"/>
      <c r="O565" s="46"/>
      <c r="P565" s="47"/>
      <c r="R565" s="197" t="e">
        <f>$I$560*R554/$I565</f>
        <v>#N/A</v>
      </c>
      <c r="S565" s="198" t="e">
        <f>$I$560*S554/$I565</f>
        <v>#N/A</v>
      </c>
      <c r="T565" s="198" t="e">
        <f>$I$560*T554/$I565</f>
        <v>#N/A</v>
      </c>
      <c r="U565" s="198" t="e">
        <f>$I$560*U554/$I565</f>
        <v>#N/A</v>
      </c>
      <c r="V565" s="198" t="e">
        <f>$I$560*V554/$I565</f>
        <v>#N/A</v>
      </c>
      <c r="X565" s="12"/>
      <c r="AP565" s="12"/>
      <c r="AQ565" s="12"/>
      <c r="AR565" s="12"/>
    </row>
    <row r="566" spans="1:44">
      <c r="A566" s="12"/>
      <c r="B566" s="12"/>
      <c r="E566" s="83" t="s">
        <v>9</v>
      </c>
      <c r="F566" s="82"/>
      <c r="G566" s="82"/>
      <c r="H566" s="81" t="s">
        <v>137</v>
      </c>
      <c r="I566" s="82"/>
      <c r="K566" s="49"/>
      <c r="L566" s="50"/>
      <c r="M566" s="50"/>
      <c r="N566" s="50"/>
      <c r="O566" s="50"/>
      <c r="P566" s="51"/>
      <c r="R566" s="199" t="e">
        <f t="shared" ref="R566:V566" si="96">SUM(R564:R565)</f>
        <v>#N/A</v>
      </c>
      <c r="S566" s="200" t="e">
        <f t="shared" si="96"/>
        <v>#N/A</v>
      </c>
      <c r="T566" s="200" t="e">
        <f t="shared" si="96"/>
        <v>#N/A</v>
      </c>
      <c r="U566" s="200" t="e">
        <f t="shared" si="96"/>
        <v>#N/A</v>
      </c>
      <c r="V566" s="200" t="e">
        <f t="shared" si="96"/>
        <v>#N/A</v>
      </c>
      <c r="X566" s="12"/>
      <c r="AP566" s="12"/>
      <c r="AQ566" s="12"/>
      <c r="AR566" s="12"/>
    </row>
    <row r="567" spans="1:44" ht="14.4">
      <c r="A567" s="12"/>
      <c r="B567" s="12"/>
      <c r="C567" s="85"/>
      <c r="E567" s="85"/>
      <c r="F567" s="85"/>
      <c r="G567" s="85"/>
      <c r="H567" s="85"/>
      <c r="I567" s="85"/>
      <c r="Q567" s="85"/>
      <c r="X567" s="12"/>
      <c r="AP567" s="12"/>
      <c r="AQ567" s="12"/>
      <c r="AR567" s="12"/>
    </row>
    <row r="568" spans="1:44">
      <c r="A568" s="12"/>
      <c r="B568" s="12"/>
      <c r="C568" s="12"/>
      <c r="E568" s="12"/>
      <c r="Q568" s="12"/>
      <c r="R568" s="31"/>
      <c r="S568" s="31"/>
      <c r="T568" s="31"/>
      <c r="U568" s="31"/>
      <c r="V568" s="31"/>
      <c r="X568" s="12"/>
      <c r="AP568" s="12"/>
      <c r="AQ568" s="12"/>
      <c r="AR568" s="12"/>
    </row>
    <row r="569" spans="1:44" ht="14.4">
      <c r="A569" s="12"/>
      <c r="B569" s="12"/>
      <c r="C569" s="17" t="s">
        <v>202</v>
      </c>
      <c r="E569" s="85"/>
      <c r="F569" s="85"/>
      <c r="G569" s="85"/>
      <c r="H569" s="85"/>
      <c r="I569" s="85"/>
      <c r="Q569" s="85"/>
      <c r="X569" s="12"/>
      <c r="AP569" s="12"/>
      <c r="AQ569" s="12"/>
      <c r="AR569" s="12"/>
    </row>
    <row r="570" spans="1:44" ht="14.4">
      <c r="A570" s="12"/>
      <c r="B570" s="12"/>
      <c r="C570" s="17"/>
      <c r="E570" s="16" t="s">
        <v>24</v>
      </c>
      <c r="F570" s="85"/>
      <c r="G570" s="16" t="s">
        <v>25</v>
      </c>
      <c r="H570" s="16" t="s">
        <v>155</v>
      </c>
      <c r="I570" s="85"/>
      <c r="K570" s="59"/>
      <c r="L570" s="60"/>
      <c r="M570" s="60"/>
      <c r="N570" s="60"/>
      <c r="O570" s="60"/>
      <c r="P570" s="61"/>
      <c r="R570" s="267" t="e">
        <f>R546/ R566</f>
        <v>#N/A</v>
      </c>
      <c r="S570" s="268" t="e">
        <f>S546/ S566</f>
        <v>#N/A</v>
      </c>
      <c r="T570" s="268" t="e">
        <f>T546/ T566</f>
        <v>#N/A</v>
      </c>
      <c r="U570" s="268" t="e">
        <f>U546/ U566</f>
        <v>#N/A</v>
      </c>
      <c r="V570" s="268" t="e">
        <f>V546/ V566</f>
        <v>#N/A</v>
      </c>
      <c r="X570" s="12"/>
      <c r="AP570" s="12"/>
      <c r="AQ570" s="12"/>
      <c r="AR570" s="12"/>
    </row>
    <row r="571" spans="1:44" ht="14.4">
      <c r="A571" s="12"/>
      <c r="B571" s="12"/>
      <c r="C571" s="17"/>
      <c r="E571" s="85"/>
      <c r="F571" s="85"/>
      <c r="G571" s="85"/>
      <c r="H571" s="85"/>
      <c r="I571" s="85"/>
      <c r="Q571" s="85"/>
      <c r="X571" s="12"/>
      <c r="AP571" s="12"/>
      <c r="AQ571" s="12"/>
      <c r="AR571" s="12"/>
    </row>
    <row r="572" spans="1:44" ht="14.4">
      <c r="A572" s="12"/>
      <c r="B572" s="12"/>
      <c r="C572" s="17" t="s">
        <v>207</v>
      </c>
      <c r="E572" s="85"/>
      <c r="F572" s="85"/>
      <c r="G572" s="85"/>
      <c r="H572" s="85"/>
      <c r="I572" s="85"/>
      <c r="Q572" s="12"/>
      <c r="R572" s="31"/>
      <c r="S572" s="31"/>
      <c r="T572" s="31"/>
      <c r="U572" s="31"/>
      <c r="V572" s="31"/>
      <c r="X572" s="12"/>
      <c r="AP572" s="12"/>
      <c r="AQ572" s="12"/>
      <c r="AR572" s="12"/>
    </row>
    <row r="573" spans="1:44" ht="14.4">
      <c r="A573" s="12"/>
      <c r="B573" s="12"/>
      <c r="C573" s="17"/>
      <c r="E573" s="85"/>
      <c r="F573" s="85"/>
      <c r="G573" s="85"/>
      <c r="H573" s="85"/>
      <c r="I573" s="85"/>
      <c r="Q573" s="12"/>
      <c r="R573" s="31"/>
      <c r="S573" s="31"/>
      <c r="T573" s="31"/>
      <c r="U573" s="31"/>
      <c r="V573" s="31"/>
      <c r="X573" s="12"/>
      <c r="AP573" s="12"/>
      <c r="AQ573" s="12"/>
      <c r="AR573" s="12"/>
    </row>
    <row r="574" spans="1:44" ht="14.4">
      <c r="A574" s="12"/>
      <c r="B574" s="12"/>
      <c r="C574" s="85"/>
      <c r="E574" s="16" t="s">
        <v>208</v>
      </c>
      <c r="F574" s="85"/>
      <c r="G574" s="16" t="s">
        <v>25</v>
      </c>
      <c r="H574" s="16" t="s">
        <v>155</v>
      </c>
      <c r="I574" s="107">
        <v>0.54970170327594714</v>
      </c>
      <c r="Q574" s="12"/>
      <c r="R574" s="31"/>
      <c r="S574" s="31"/>
      <c r="T574" s="31"/>
      <c r="U574" s="31"/>
      <c r="V574" s="31"/>
      <c r="X574" s="12"/>
      <c r="AP574" s="12"/>
      <c r="AQ574" s="12"/>
      <c r="AR574" s="12"/>
    </row>
    <row r="575" spans="1:44" ht="14.4">
      <c r="A575" s="12"/>
      <c r="B575" s="12"/>
      <c r="C575" s="85"/>
      <c r="E575" s="16" t="s">
        <v>142</v>
      </c>
      <c r="F575" s="85"/>
      <c r="G575" s="16" t="s">
        <v>25</v>
      </c>
      <c r="H575" s="16" t="s">
        <v>16</v>
      </c>
      <c r="I575" s="105">
        <v>0.1</v>
      </c>
      <c r="Q575" s="12"/>
      <c r="R575" s="31"/>
      <c r="S575" s="31"/>
      <c r="T575" s="31"/>
      <c r="U575" s="31"/>
      <c r="V575" s="31"/>
      <c r="X575" s="12"/>
      <c r="AP575" s="12"/>
      <c r="AQ575" s="12"/>
      <c r="AR575" s="12"/>
    </row>
    <row r="576" spans="1:44" ht="14.4">
      <c r="A576" s="12"/>
      <c r="B576" s="12"/>
      <c r="C576" s="85"/>
      <c r="E576" s="85"/>
      <c r="F576" s="85"/>
      <c r="G576" s="85"/>
      <c r="H576" s="85"/>
      <c r="I576" s="85"/>
      <c r="Q576" s="85"/>
      <c r="X576" s="12"/>
      <c r="AP576" s="12"/>
      <c r="AQ576" s="12"/>
      <c r="AR576" s="12"/>
    </row>
    <row r="577" spans="1:44" ht="14.4">
      <c r="A577" s="12"/>
      <c r="B577" s="12"/>
      <c r="C577" s="85"/>
      <c r="E577" s="16" t="s">
        <v>156</v>
      </c>
      <c r="F577" s="85"/>
      <c r="G577" s="16" t="s">
        <v>25</v>
      </c>
      <c r="H577" t="s">
        <v>63</v>
      </c>
      <c r="I577" s="85"/>
      <c r="K577" s="59"/>
      <c r="L577" s="60"/>
      <c r="M577" s="60"/>
      <c r="N577" s="60"/>
      <c r="O577" s="60"/>
      <c r="P577" s="61"/>
      <c r="R577" s="201" t="e">
        <f>IF(R570&lt;=$I$574*(1+$I$575), "OK", "ERROR")</f>
        <v>#N/A</v>
      </c>
      <c r="S577" s="201" t="e">
        <f>IF(S570&lt;=$I$574*(1+$I$575), "OK", "ERROR")</f>
        <v>#N/A</v>
      </c>
      <c r="T577" s="201" t="e">
        <f>IF(T570&lt;=$I$574*(1+$I$575), "OK", "ERROR")</f>
        <v>#N/A</v>
      </c>
      <c r="U577" s="201" t="e">
        <f>IF(U570&lt;=$I$574*(1+$I$575), "OK", "ERROR")</f>
        <v>#N/A</v>
      </c>
      <c r="V577" s="201" t="e">
        <f>IF(V570&lt;=$I$574*(1+$I$575), "OK", "ERROR")</f>
        <v>#N/A</v>
      </c>
      <c r="X577" s="12"/>
      <c r="AP577" s="12"/>
      <c r="AQ577" s="12"/>
      <c r="AR577" s="12"/>
    </row>
    <row r="578" spans="1:44">
      <c r="A578" s="12"/>
      <c r="B578" s="12"/>
      <c r="C578" s="12"/>
      <c r="E578" s="16"/>
      <c r="I578" s="12"/>
      <c r="Q578" s="12"/>
      <c r="R578" s="31"/>
      <c r="S578" s="31"/>
      <c r="T578" s="31"/>
      <c r="U578" s="31"/>
      <c r="V578" s="31"/>
      <c r="X578" s="12"/>
      <c r="AP578" s="12"/>
      <c r="AQ578" s="12"/>
      <c r="AR578" s="12"/>
    </row>
    <row r="579" spans="1:44">
      <c r="A579" s="12"/>
      <c r="B579" s="13" t="s">
        <v>210</v>
      </c>
      <c r="C579" s="14"/>
      <c r="D579" s="14"/>
      <c r="E579" s="14"/>
      <c r="F579" s="15"/>
      <c r="G579" s="15"/>
      <c r="H579" s="15"/>
      <c r="I579" s="14"/>
      <c r="J579" s="14"/>
      <c r="K579" s="15"/>
      <c r="L579" s="15"/>
      <c r="M579" s="15"/>
      <c r="N579" s="15"/>
      <c r="O579" s="15"/>
      <c r="P579" s="15"/>
      <c r="Q579" s="14"/>
      <c r="R579" s="173"/>
      <c r="S579" s="173"/>
      <c r="T579" s="173"/>
      <c r="U579" s="173"/>
      <c r="V579" s="173"/>
      <c r="W579" s="173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4"/>
      <c r="AR579" s="17"/>
    </row>
    <row r="580" spans="1:44">
      <c r="B580" s="12"/>
    </row>
    <row r="581" spans="1:44">
      <c r="A581" s="12"/>
      <c r="B581" s="12"/>
      <c r="C581" s="17" t="s">
        <v>151</v>
      </c>
      <c r="E581" s="16"/>
      <c r="F581" s="16"/>
      <c r="G581" s="16"/>
      <c r="X581" s="12"/>
      <c r="AP581" s="12"/>
      <c r="AQ581" s="12"/>
      <c r="AR581" s="12"/>
    </row>
    <row r="582" spans="1:44">
      <c r="A582" s="12"/>
      <c r="B582" s="12"/>
      <c r="C582" s="16"/>
      <c r="E582" s="16" t="s">
        <v>27</v>
      </c>
      <c r="F582" s="16"/>
      <c r="G582" s="21" t="s">
        <v>25</v>
      </c>
      <c r="H582" s="16" t="s">
        <v>26</v>
      </c>
      <c r="I582" s="82"/>
      <c r="J582" s="82"/>
      <c r="K582" s="59"/>
      <c r="L582" s="60"/>
      <c r="M582" s="60"/>
      <c r="N582" s="60"/>
      <c r="O582" s="60"/>
      <c r="P582" s="61"/>
      <c r="R582" s="202">
        <f>R105</f>
        <v>0</v>
      </c>
      <c r="S582" s="202">
        <f>S105</f>
        <v>0</v>
      </c>
      <c r="T582" s="202">
        <f>T105</f>
        <v>0</v>
      </c>
      <c r="U582" s="202">
        <f>U105</f>
        <v>0</v>
      </c>
      <c r="V582" s="202">
        <f>V105</f>
        <v>0</v>
      </c>
      <c r="X582" s="12"/>
      <c r="AP582" s="12"/>
      <c r="AQ582" s="12"/>
      <c r="AR582" s="12"/>
    </row>
    <row r="583" spans="1:44" ht="14.4">
      <c r="A583" s="12"/>
      <c r="B583" s="12"/>
      <c r="C583" s="85"/>
      <c r="E583" s="85"/>
      <c r="F583" s="85"/>
      <c r="G583" s="85"/>
      <c r="H583" s="85"/>
      <c r="I583" s="85"/>
      <c r="J583" s="85"/>
      <c r="R583" s="31"/>
      <c r="S583" s="31"/>
      <c r="T583" s="31"/>
      <c r="U583" s="31"/>
      <c r="V583" s="31"/>
      <c r="X583" s="12"/>
      <c r="AP583" s="12"/>
      <c r="AQ583" s="12"/>
      <c r="AR583" s="12"/>
    </row>
    <row r="584" spans="1:44">
      <c r="A584" s="12"/>
      <c r="B584" s="12"/>
      <c r="C584" s="27" t="s">
        <v>158</v>
      </c>
      <c r="E584" s="81"/>
      <c r="F584" s="82"/>
      <c r="G584" s="82"/>
      <c r="H584" s="81"/>
      <c r="I584" s="82"/>
      <c r="X584" s="12"/>
      <c r="AP584" s="12"/>
      <c r="AQ584" s="12"/>
      <c r="AR584" s="12"/>
    </row>
    <row r="585" spans="1:44">
      <c r="A585" s="12"/>
      <c r="B585" s="12"/>
      <c r="E585" s="81" t="s">
        <v>131</v>
      </c>
      <c r="F585" s="82"/>
      <c r="G585" s="82"/>
      <c r="H585" s="81"/>
      <c r="I585" s="165" t="e">
        <f>VLOOKUP($I$10,'VD_Ref Data'!$D$11:$Z$24,21,FALSE)</f>
        <v>#N/A</v>
      </c>
      <c r="X585" s="12"/>
      <c r="AP585" s="12"/>
      <c r="AQ585" s="12"/>
      <c r="AR585" s="12"/>
    </row>
    <row r="586" spans="1:44" ht="14.4">
      <c r="A586" s="12"/>
      <c r="B586" s="12"/>
      <c r="C586" s="85"/>
      <c r="E586" s="85"/>
      <c r="F586" s="85"/>
      <c r="G586" s="85"/>
      <c r="H586" s="85"/>
      <c r="I586" s="85"/>
      <c r="Q586" s="85"/>
      <c r="X586" s="12"/>
      <c r="AP586" s="12"/>
      <c r="AQ586" s="12"/>
      <c r="AR586" s="12"/>
    </row>
    <row r="587" spans="1:44">
      <c r="A587" s="12"/>
      <c r="B587" s="12"/>
      <c r="C587" s="27" t="s">
        <v>153</v>
      </c>
      <c r="E587" s="27"/>
      <c r="X587" s="12"/>
      <c r="AP587" s="12"/>
      <c r="AQ587" s="12"/>
      <c r="AR587" s="12"/>
    </row>
    <row r="588" spans="1:44">
      <c r="A588" s="12"/>
      <c r="B588" s="12"/>
      <c r="X588" s="12"/>
      <c r="AP588" s="12"/>
      <c r="AQ588" s="12"/>
      <c r="AR588" s="12"/>
    </row>
    <row r="589" spans="1:44">
      <c r="A589" s="12"/>
      <c r="B589" s="12"/>
      <c r="E589" s="81" t="s">
        <v>94</v>
      </c>
      <c r="F589" s="82"/>
      <c r="G589" s="82"/>
      <c r="H589" s="81" t="s">
        <v>34</v>
      </c>
      <c r="I589" s="82"/>
      <c r="K589" s="41"/>
      <c r="L589" s="42"/>
      <c r="M589" s="42"/>
      <c r="N589" s="42"/>
      <c r="O589" s="42"/>
      <c r="P589" s="43"/>
      <c r="R589" s="265" t="e">
        <f>R132*$I585</f>
        <v>#N/A</v>
      </c>
      <c r="S589" s="266" t="e">
        <f>S132*$I585</f>
        <v>#N/A</v>
      </c>
      <c r="T589" s="266" t="e">
        <f>T132*$I585</f>
        <v>#N/A</v>
      </c>
      <c r="U589" s="266" t="e">
        <f>U132*$I585</f>
        <v>#N/A</v>
      </c>
      <c r="V589" s="266" t="e">
        <f>V132*$I585</f>
        <v>#N/A</v>
      </c>
      <c r="X589" s="12"/>
      <c r="AP589" s="12"/>
      <c r="AQ589" s="12"/>
      <c r="AR589" s="12"/>
    </row>
    <row r="590" spans="1:44">
      <c r="A590" s="12"/>
      <c r="B590" s="12"/>
      <c r="E590" s="81" t="s">
        <v>95</v>
      </c>
      <c r="F590" s="82"/>
      <c r="G590" s="82"/>
      <c r="H590" s="81" t="s">
        <v>34</v>
      </c>
      <c r="I590" s="82"/>
      <c r="K590" s="45"/>
      <c r="L590" s="46"/>
      <c r="M590" s="46"/>
      <c r="N590" s="46"/>
      <c r="O590" s="46"/>
      <c r="P590" s="47"/>
      <c r="R590" s="265" t="e">
        <f>R133*$I585</f>
        <v>#N/A</v>
      </c>
      <c r="S590" s="266" t="e">
        <f>S133*$I585</f>
        <v>#N/A</v>
      </c>
      <c r="T590" s="266" t="e">
        <f>T133*$I585</f>
        <v>#N/A</v>
      </c>
      <c r="U590" s="266" t="e">
        <f>U133*$I585</f>
        <v>#N/A</v>
      </c>
      <c r="V590" s="266" t="e">
        <f>V133*$I585</f>
        <v>#N/A</v>
      </c>
      <c r="X590" s="12"/>
      <c r="AP590" s="12"/>
      <c r="AQ590" s="12"/>
      <c r="AR590" s="12"/>
    </row>
    <row r="591" spans="1:44">
      <c r="A591" s="12"/>
      <c r="B591" s="12"/>
      <c r="E591" s="83" t="s">
        <v>9</v>
      </c>
      <c r="F591" s="82"/>
      <c r="G591" s="82"/>
      <c r="H591" s="81" t="s">
        <v>34</v>
      </c>
      <c r="I591" s="82"/>
      <c r="K591" s="49"/>
      <c r="L591" s="50"/>
      <c r="M591" s="50"/>
      <c r="N591" s="50"/>
      <c r="O591" s="50"/>
      <c r="P591" s="51"/>
      <c r="R591" s="249" t="e">
        <f t="shared" ref="R591:V591" si="97">SUM(R589:R590)</f>
        <v>#N/A</v>
      </c>
      <c r="S591" s="250" t="e">
        <f t="shared" si="97"/>
        <v>#N/A</v>
      </c>
      <c r="T591" s="250" t="e">
        <f t="shared" si="97"/>
        <v>#N/A</v>
      </c>
      <c r="U591" s="250" t="e">
        <f t="shared" si="97"/>
        <v>#N/A</v>
      </c>
      <c r="V591" s="250" t="e">
        <f t="shared" si="97"/>
        <v>#N/A</v>
      </c>
      <c r="X591" s="12"/>
      <c r="AP591" s="12"/>
      <c r="AQ591" s="12"/>
      <c r="AR591" s="12"/>
    </row>
    <row r="592" spans="1:44" ht="14.4">
      <c r="A592" s="12"/>
      <c r="B592" s="12"/>
      <c r="C592" s="85"/>
      <c r="E592" s="85"/>
      <c r="F592" s="85"/>
      <c r="G592" s="85"/>
      <c r="H592" s="85"/>
      <c r="I592" s="85"/>
      <c r="Q592" s="85"/>
      <c r="R592" s="181"/>
      <c r="S592" s="181"/>
      <c r="T592" s="181"/>
      <c r="U592" s="181"/>
      <c r="V592" s="181"/>
      <c r="X592" s="12"/>
      <c r="AP592" s="12"/>
      <c r="AQ592" s="12"/>
      <c r="AR592" s="12"/>
    </row>
    <row r="593" spans="1:44" ht="14.4">
      <c r="A593" s="12"/>
      <c r="B593" s="12"/>
      <c r="C593" s="27" t="s">
        <v>133</v>
      </c>
      <c r="E593" s="85"/>
      <c r="F593" s="85"/>
      <c r="G593" s="85"/>
      <c r="H593" s="85"/>
      <c r="I593" s="85"/>
      <c r="Q593" s="12"/>
      <c r="R593" s="31"/>
      <c r="S593" s="31"/>
      <c r="T593" s="31"/>
      <c r="U593" s="31"/>
      <c r="V593" s="31"/>
      <c r="X593" s="12"/>
      <c r="AP593" s="12"/>
      <c r="AQ593" s="12"/>
      <c r="AR593" s="12"/>
    </row>
    <row r="594" spans="1:44" ht="14.4">
      <c r="A594" s="12"/>
      <c r="B594" s="12"/>
      <c r="C594" s="85"/>
      <c r="E594" s="85"/>
      <c r="F594" s="85"/>
      <c r="G594" s="85"/>
      <c r="I594" s="12"/>
      <c r="Q594" s="12"/>
      <c r="R594" s="31"/>
      <c r="S594" s="31"/>
      <c r="T594" s="31"/>
      <c r="U594" s="31"/>
      <c r="V594" s="31"/>
      <c r="X594" s="12"/>
      <c r="AP594" s="12"/>
      <c r="AQ594" s="12"/>
      <c r="AR594" s="12"/>
    </row>
    <row r="595" spans="1:44" ht="14.4">
      <c r="A595" s="12"/>
      <c r="B595" s="12"/>
      <c r="C595" s="85"/>
      <c r="E595" s="81" t="s">
        <v>94</v>
      </c>
      <c r="F595" s="85"/>
      <c r="G595" s="85"/>
      <c r="H595" s="81" t="s">
        <v>134</v>
      </c>
      <c r="I595" s="106">
        <v>2.9</v>
      </c>
      <c r="Q595" s="12"/>
      <c r="R595" s="31"/>
      <c r="S595" s="31"/>
      <c r="T595" s="31"/>
      <c r="U595" s="31"/>
      <c r="V595" s="31"/>
      <c r="X595" s="12"/>
      <c r="AP595" s="12"/>
      <c r="AQ595" s="12"/>
      <c r="AR595" s="12"/>
    </row>
    <row r="596" spans="1:44" ht="14.4">
      <c r="A596" s="12"/>
      <c r="B596" s="12"/>
      <c r="C596" s="85"/>
      <c r="E596" s="81" t="s">
        <v>95</v>
      </c>
      <c r="F596" s="85"/>
      <c r="G596" s="85"/>
      <c r="H596" s="81" t="s">
        <v>134</v>
      </c>
      <c r="I596" s="106">
        <v>1.3</v>
      </c>
      <c r="Q596" s="12"/>
      <c r="R596" s="31"/>
      <c r="S596" s="31"/>
      <c r="T596" s="31"/>
      <c r="U596" s="31"/>
      <c r="V596" s="31"/>
      <c r="X596" s="12"/>
      <c r="AP596" s="12"/>
      <c r="AQ596" s="12"/>
      <c r="AR596" s="12"/>
    </row>
    <row r="597" spans="1:44" ht="14.4">
      <c r="A597" s="12"/>
      <c r="B597" s="12"/>
      <c r="C597" s="85"/>
      <c r="E597" s="85"/>
      <c r="F597" s="85"/>
      <c r="G597" s="85"/>
      <c r="H597" s="85"/>
      <c r="I597" s="85"/>
      <c r="Q597" s="12"/>
      <c r="R597" s="31"/>
      <c r="S597" s="31"/>
      <c r="T597" s="31"/>
      <c r="U597" s="31"/>
      <c r="V597" s="31"/>
      <c r="X597" s="12"/>
      <c r="AP597" s="12"/>
      <c r="AQ597" s="12"/>
      <c r="AR597" s="12"/>
    </row>
    <row r="598" spans="1:44">
      <c r="A598" s="12"/>
      <c r="B598" s="12"/>
      <c r="C598" s="27" t="s">
        <v>154</v>
      </c>
      <c r="E598" s="27"/>
      <c r="Q598" s="12"/>
      <c r="R598" s="31"/>
      <c r="S598" s="31"/>
      <c r="T598" s="31"/>
      <c r="U598" s="31"/>
      <c r="V598" s="31"/>
      <c r="X598" s="12"/>
      <c r="AP598" s="12"/>
      <c r="AQ598" s="12"/>
      <c r="AR598" s="12"/>
    </row>
    <row r="599" spans="1:44">
      <c r="A599" s="12"/>
      <c r="B599" s="12"/>
      <c r="X599" s="12"/>
      <c r="AP599" s="12"/>
      <c r="AQ599" s="12"/>
      <c r="AR599" s="12"/>
    </row>
    <row r="600" spans="1:44">
      <c r="A600" s="12"/>
      <c r="B600" s="12"/>
      <c r="E600" s="81" t="s">
        <v>94</v>
      </c>
      <c r="F600" s="82"/>
      <c r="G600" s="82"/>
      <c r="H600" s="81" t="s">
        <v>137</v>
      </c>
      <c r="I600" s="274">
        <v>1000</v>
      </c>
      <c r="K600" s="41"/>
      <c r="L600" s="42"/>
      <c r="M600" s="42"/>
      <c r="N600" s="42"/>
      <c r="O600" s="42"/>
      <c r="P600" s="43"/>
      <c r="R600" s="197" t="e">
        <f t="shared" ref="R600:V601" si="98">$I595*R589/$I600</f>
        <v>#N/A</v>
      </c>
      <c r="S600" s="198" t="e">
        <f t="shared" si="98"/>
        <v>#N/A</v>
      </c>
      <c r="T600" s="198" t="e">
        <f t="shared" si="98"/>
        <v>#N/A</v>
      </c>
      <c r="U600" s="198" t="e">
        <f t="shared" si="98"/>
        <v>#N/A</v>
      </c>
      <c r="V600" s="198" t="e">
        <f t="shared" si="98"/>
        <v>#N/A</v>
      </c>
      <c r="X600" s="12"/>
      <c r="AP600" s="12"/>
      <c r="AQ600" s="12"/>
      <c r="AR600" s="12"/>
    </row>
    <row r="601" spans="1:44">
      <c r="A601" s="12"/>
      <c r="B601" s="12"/>
      <c r="E601" s="81" t="s">
        <v>95</v>
      </c>
      <c r="F601" s="82"/>
      <c r="G601" s="82"/>
      <c r="H601" s="81" t="s">
        <v>137</v>
      </c>
      <c r="I601" s="274">
        <v>1000</v>
      </c>
      <c r="K601" s="45"/>
      <c r="L601" s="46"/>
      <c r="M601" s="46"/>
      <c r="N601" s="46"/>
      <c r="O601" s="46"/>
      <c r="P601" s="47"/>
      <c r="R601" s="197" t="e">
        <f t="shared" si="98"/>
        <v>#N/A</v>
      </c>
      <c r="S601" s="198" t="e">
        <f t="shared" si="98"/>
        <v>#N/A</v>
      </c>
      <c r="T601" s="198" t="e">
        <f t="shared" si="98"/>
        <v>#N/A</v>
      </c>
      <c r="U601" s="198" t="e">
        <f t="shared" si="98"/>
        <v>#N/A</v>
      </c>
      <c r="V601" s="198" t="e">
        <f t="shared" si="98"/>
        <v>#N/A</v>
      </c>
      <c r="X601" s="12"/>
      <c r="AP601" s="12"/>
      <c r="AQ601" s="12"/>
      <c r="AR601" s="12"/>
    </row>
    <row r="602" spans="1:44">
      <c r="A602" s="12"/>
      <c r="B602" s="12"/>
      <c r="E602" s="83" t="s">
        <v>9</v>
      </c>
      <c r="F602" s="82"/>
      <c r="G602" s="82"/>
      <c r="H602" s="81" t="s">
        <v>137</v>
      </c>
      <c r="I602" s="158"/>
      <c r="K602" s="49"/>
      <c r="L602" s="50"/>
      <c r="M602" s="50"/>
      <c r="N602" s="50"/>
      <c r="O602" s="50"/>
      <c r="P602" s="51"/>
      <c r="R602" s="199" t="e">
        <f t="shared" ref="R602:V602" si="99">SUM(R600:R601)</f>
        <v>#N/A</v>
      </c>
      <c r="S602" s="200" t="e">
        <f t="shared" si="99"/>
        <v>#N/A</v>
      </c>
      <c r="T602" s="200" t="e">
        <f t="shared" si="99"/>
        <v>#N/A</v>
      </c>
      <c r="U602" s="200" t="e">
        <f t="shared" si="99"/>
        <v>#N/A</v>
      </c>
      <c r="V602" s="200" t="e">
        <f t="shared" si="99"/>
        <v>#N/A</v>
      </c>
      <c r="X602" s="12"/>
      <c r="AP602" s="12"/>
      <c r="AQ602" s="12"/>
      <c r="AR602" s="12"/>
    </row>
    <row r="603" spans="1:44" ht="14.4">
      <c r="A603" s="12"/>
      <c r="B603" s="12"/>
      <c r="C603" s="85"/>
      <c r="E603" s="85"/>
      <c r="F603" s="85"/>
      <c r="G603" s="85"/>
      <c r="H603" s="85"/>
      <c r="I603" s="85"/>
      <c r="Q603" s="85"/>
      <c r="X603" s="12"/>
      <c r="AP603" s="12"/>
      <c r="AQ603" s="12"/>
      <c r="AR603" s="12"/>
    </row>
    <row r="604" spans="1:44">
      <c r="A604" s="12"/>
      <c r="B604" s="12"/>
      <c r="C604" s="12"/>
      <c r="E604" s="12"/>
      <c r="Q604" s="12"/>
      <c r="R604" s="31"/>
      <c r="S604" s="31"/>
      <c r="T604" s="31"/>
      <c r="U604" s="31"/>
      <c r="V604" s="31"/>
      <c r="X604" s="12"/>
      <c r="AP604" s="12"/>
      <c r="AQ604" s="12"/>
      <c r="AR604" s="12"/>
    </row>
    <row r="605" spans="1:44" ht="14.4">
      <c r="A605" s="12"/>
      <c r="B605" s="12"/>
      <c r="C605" s="17" t="s">
        <v>202</v>
      </c>
      <c r="E605" s="85"/>
      <c r="F605" s="85"/>
      <c r="G605" s="85"/>
      <c r="H605" s="85"/>
      <c r="I605" s="85"/>
      <c r="Q605" s="85"/>
      <c r="X605" s="12"/>
      <c r="AP605" s="12"/>
      <c r="AQ605" s="12"/>
      <c r="AR605" s="12"/>
    </row>
    <row r="606" spans="1:44" ht="14.4">
      <c r="A606" s="12"/>
      <c r="B606" s="12"/>
      <c r="C606" s="17"/>
      <c r="E606" s="16" t="s">
        <v>27</v>
      </c>
      <c r="F606" s="85"/>
      <c r="G606" s="21" t="s">
        <v>25</v>
      </c>
      <c r="H606" s="16" t="s">
        <v>155</v>
      </c>
      <c r="I606" s="85"/>
      <c r="K606" s="59"/>
      <c r="L606" s="60"/>
      <c r="M606" s="60"/>
      <c r="N606" s="60"/>
      <c r="O606" s="60"/>
      <c r="P606" s="61"/>
      <c r="R606" s="267" t="e">
        <f>R582/ R602</f>
        <v>#N/A</v>
      </c>
      <c r="S606" s="268" t="e">
        <f>S582/ S602</f>
        <v>#N/A</v>
      </c>
      <c r="T606" s="268" t="e">
        <f>T582/ T602</f>
        <v>#N/A</v>
      </c>
      <c r="U606" s="268" t="e">
        <f>U582/ U602</f>
        <v>#N/A</v>
      </c>
      <c r="V606" s="268" t="e">
        <f>V582/ V602</f>
        <v>#N/A</v>
      </c>
      <c r="X606" s="12"/>
      <c r="AP606" s="12"/>
      <c r="AQ606" s="12"/>
      <c r="AR606" s="12"/>
    </row>
    <row r="607" spans="1:44" ht="14.4">
      <c r="A607" s="12"/>
      <c r="B607" s="12"/>
      <c r="C607" s="17"/>
      <c r="E607" s="85"/>
      <c r="F607" s="85"/>
      <c r="G607" s="85"/>
      <c r="H607" s="85"/>
      <c r="I607" s="85"/>
      <c r="Q607" s="85"/>
      <c r="X607" s="12"/>
      <c r="AP607" s="12"/>
      <c r="AQ607" s="12"/>
      <c r="AR607" s="12"/>
    </row>
    <row r="608" spans="1:44" ht="14.4">
      <c r="A608" s="12"/>
      <c r="B608" s="12"/>
      <c r="C608" s="17" t="s">
        <v>209</v>
      </c>
      <c r="E608" s="85"/>
      <c r="F608" s="85"/>
      <c r="G608" s="85"/>
      <c r="H608" s="85"/>
      <c r="I608" s="85"/>
      <c r="Q608" s="12"/>
      <c r="R608" s="31"/>
      <c r="S608" s="31"/>
      <c r="T608" s="31"/>
      <c r="U608" s="31"/>
      <c r="V608" s="31"/>
      <c r="X608" s="12"/>
      <c r="AP608" s="12"/>
      <c r="AQ608" s="12"/>
      <c r="AR608" s="12"/>
    </row>
    <row r="609" spans="1:44" ht="14.4">
      <c r="A609" s="12"/>
      <c r="B609" s="12"/>
      <c r="C609" s="17"/>
      <c r="E609" s="85"/>
      <c r="F609" s="85"/>
      <c r="G609" s="85"/>
      <c r="H609" s="85"/>
      <c r="I609" s="85"/>
      <c r="Q609" s="12"/>
      <c r="R609" s="31"/>
      <c r="S609" s="31"/>
      <c r="T609" s="31"/>
      <c r="U609" s="31"/>
      <c r="V609" s="31"/>
      <c r="X609" s="12"/>
      <c r="AP609" s="12"/>
      <c r="AQ609" s="12"/>
      <c r="AR609" s="12"/>
    </row>
    <row r="610" spans="1:44" ht="14.4">
      <c r="A610" s="12"/>
      <c r="B610" s="12"/>
      <c r="C610" s="85"/>
      <c r="E610" s="16" t="s">
        <v>208</v>
      </c>
      <c r="F610" s="85"/>
      <c r="G610" s="21" t="s">
        <v>25</v>
      </c>
      <c r="H610" s="16" t="s">
        <v>155</v>
      </c>
      <c r="I610" s="107">
        <v>0.1923438195072103</v>
      </c>
      <c r="Q610" s="12"/>
      <c r="R610" s="31"/>
      <c r="S610" s="31"/>
      <c r="T610" s="31"/>
      <c r="U610" s="31"/>
      <c r="V610" s="31"/>
      <c r="X610" s="12"/>
      <c r="AP610" s="12"/>
      <c r="AQ610" s="12"/>
      <c r="AR610" s="12"/>
    </row>
    <row r="611" spans="1:44" ht="14.4">
      <c r="A611" s="12"/>
      <c r="B611" s="12"/>
      <c r="C611" s="85"/>
      <c r="E611" s="16" t="s">
        <v>142</v>
      </c>
      <c r="F611" s="85"/>
      <c r="G611" s="21" t="s">
        <v>25</v>
      </c>
      <c r="H611" s="16" t="s">
        <v>16</v>
      </c>
      <c r="I611" s="105">
        <v>0.1</v>
      </c>
      <c r="Q611" s="12"/>
      <c r="R611" s="31"/>
      <c r="S611" s="31"/>
      <c r="T611" s="31"/>
      <c r="U611" s="31"/>
      <c r="V611" s="31"/>
      <c r="X611" s="12"/>
      <c r="AP611" s="12"/>
      <c r="AQ611" s="12"/>
      <c r="AR611" s="12"/>
    </row>
    <row r="612" spans="1:44" ht="14.4">
      <c r="A612" s="12"/>
      <c r="B612" s="12"/>
      <c r="C612" s="85"/>
      <c r="E612" s="85"/>
      <c r="F612" s="85"/>
      <c r="G612" s="85"/>
      <c r="H612" s="85"/>
      <c r="I612" s="85"/>
      <c r="Q612" s="85"/>
      <c r="X612" s="12"/>
      <c r="AP612" s="12"/>
      <c r="AQ612" s="12"/>
      <c r="AR612" s="12"/>
    </row>
    <row r="613" spans="1:44" ht="14.4">
      <c r="A613" s="12"/>
      <c r="B613" s="12"/>
      <c r="C613" s="85"/>
      <c r="E613" s="16" t="s">
        <v>159</v>
      </c>
      <c r="F613" s="85"/>
      <c r="G613" s="21" t="s">
        <v>25</v>
      </c>
      <c r="H613" t="s">
        <v>63</v>
      </c>
      <c r="I613" s="85"/>
      <c r="K613" s="59"/>
      <c r="L613" s="60"/>
      <c r="M613" s="60"/>
      <c r="N613" s="60"/>
      <c r="O613" s="60"/>
      <c r="P613" s="61"/>
      <c r="R613" s="201" t="e">
        <f>IF(R606&lt;=$I$610*(1+$I$611), "OK", "ERROR")</f>
        <v>#N/A</v>
      </c>
      <c r="S613" s="201" t="e">
        <f>IF(S606&lt;=$I$610*(1+$I$611), "OK", "ERROR")</f>
        <v>#N/A</v>
      </c>
      <c r="T613" s="201" t="e">
        <f>IF(T606&lt;=$I$610*(1+$I$611), "OK", "ERROR")</f>
        <v>#N/A</v>
      </c>
      <c r="U613" s="201" t="e">
        <f>IF(U606&lt;=$I$610*(1+$I$611), "OK", "ERROR")</f>
        <v>#N/A</v>
      </c>
      <c r="V613" s="201" t="e">
        <f>IF(V606&lt;=$I$610*(1+$I$611), "OK", "ERROR")</f>
        <v>#N/A</v>
      </c>
      <c r="X613" s="12"/>
      <c r="AP613" s="12"/>
      <c r="AQ613" s="12"/>
      <c r="AR613" s="12"/>
    </row>
    <row r="614" spans="1:44">
      <c r="A614" s="12"/>
      <c r="B614" s="12"/>
      <c r="C614" s="12"/>
      <c r="E614" s="16"/>
      <c r="I614" s="12"/>
      <c r="Q614" s="12"/>
      <c r="R614" s="31"/>
      <c r="S614" s="31"/>
      <c r="T614" s="31"/>
      <c r="U614" s="31"/>
      <c r="V614" s="31"/>
      <c r="X614" s="12"/>
      <c r="AP614" s="12"/>
      <c r="AQ614" s="12"/>
      <c r="AR614" s="12"/>
    </row>
    <row r="615" spans="1:44">
      <c r="A615" s="12"/>
      <c r="B615" s="13" t="s">
        <v>211</v>
      </c>
      <c r="C615" s="14"/>
      <c r="D615" s="14"/>
      <c r="E615" s="14"/>
      <c r="F615" s="15"/>
      <c r="G615" s="15"/>
      <c r="H615" s="15"/>
      <c r="I615" s="14"/>
      <c r="J615" s="14"/>
      <c r="K615" s="15"/>
      <c r="L615" s="15"/>
      <c r="M615" s="15"/>
      <c r="N615" s="15"/>
      <c r="O615" s="15"/>
      <c r="P615" s="15"/>
      <c r="Q615" s="14"/>
      <c r="R615" s="173"/>
      <c r="S615" s="173"/>
      <c r="T615" s="173"/>
      <c r="U615" s="173"/>
      <c r="V615" s="173"/>
      <c r="W615" s="173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4"/>
      <c r="AR615" s="17"/>
    </row>
    <row r="616" spans="1:44">
      <c r="B616" s="12"/>
    </row>
    <row r="617" spans="1:44">
      <c r="A617" s="12"/>
      <c r="B617" s="12"/>
      <c r="C617" s="17" t="s">
        <v>151</v>
      </c>
      <c r="E617" s="16"/>
      <c r="F617" s="16"/>
      <c r="G617" s="16"/>
      <c r="K617" s="95"/>
      <c r="L617" s="95"/>
      <c r="M617" s="95"/>
      <c r="N617" s="95"/>
      <c r="O617" s="95"/>
      <c r="P617" s="95"/>
      <c r="X617" s="12"/>
      <c r="AP617" s="12"/>
      <c r="AQ617" s="12"/>
      <c r="AR617" s="12"/>
    </row>
    <row r="618" spans="1:44">
      <c r="A618" s="12"/>
      <c r="B618" s="12"/>
      <c r="C618" s="16"/>
      <c r="E618" s="16" t="s">
        <v>24</v>
      </c>
      <c r="F618" s="16"/>
      <c r="G618" s="16" t="s">
        <v>28</v>
      </c>
      <c r="H618" s="16" t="s">
        <v>26</v>
      </c>
      <c r="I618" s="82"/>
      <c r="J618" s="82"/>
      <c r="K618" s="49"/>
      <c r="L618" s="50"/>
      <c r="M618" s="50"/>
      <c r="N618" s="50"/>
      <c r="O618" s="50"/>
      <c r="P618" s="51"/>
      <c r="R618" s="202">
        <f>R106</f>
        <v>0</v>
      </c>
      <c r="S618" s="202">
        <f>S106</f>
        <v>0</v>
      </c>
      <c r="T618" s="202">
        <f>T106</f>
        <v>0</v>
      </c>
      <c r="U618" s="202">
        <f>U106</f>
        <v>0</v>
      </c>
      <c r="V618" s="202">
        <f>V106</f>
        <v>0</v>
      </c>
      <c r="X618" s="12"/>
      <c r="AP618" s="12"/>
      <c r="AQ618" s="12"/>
      <c r="AR618" s="12"/>
    </row>
    <row r="619" spans="1:44" ht="14.4">
      <c r="A619" s="12"/>
      <c r="B619" s="12"/>
      <c r="C619" s="85"/>
      <c r="E619" s="85"/>
      <c r="F619" s="85"/>
      <c r="G619" s="85"/>
      <c r="H619" s="85"/>
      <c r="I619" s="85"/>
      <c r="J619" s="85"/>
      <c r="R619" s="31"/>
      <c r="S619" s="31"/>
      <c r="T619" s="31"/>
      <c r="U619" s="31"/>
      <c r="V619" s="31"/>
      <c r="X619" s="12"/>
      <c r="AP619" s="12"/>
      <c r="AQ619" s="12"/>
      <c r="AR619" s="12"/>
    </row>
    <row r="620" spans="1:44">
      <c r="A620" s="12"/>
      <c r="B620" s="12"/>
      <c r="C620" s="27" t="s">
        <v>157</v>
      </c>
      <c r="E620" s="81"/>
      <c r="F620" s="82"/>
      <c r="G620" s="82"/>
      <c r="H620" s="81"/>
      <c r="I620" s="82"/>
      <c r="X620" s="12"/>
      <c r="AP620" s="12"/>
      <c r="AQ620" s="12"/>
      <c r="AR620" s="12"/>
    </row>
    <row r="621" spans="1:44">
      <c r="A621" s="12"/>
      <c r="B621" s="12"/>
      <c r="E621" s="81" t="s">
        <v>131</v>
      </c>
      <c r="F621" s="82"/>
      <c r="G621" s="82"/>
      <c r="H621" s="81"/>
      <c r="I621" s="165" t="e">
        <f>VLOOKUP($I$10,'VD_Ref Data'!$D$11:$Z$24,22,FALSE)</f>
        <v>#N/A</v>
      </c>
      <c r="X621" s="12"/>
      <c r="AP621" s="12"/>
      <c r="AQ621" s="12"/>
      <c r="AR621" s="12"/>
    </row>
    <row r="622" spans="1:44" ht="14.4">
      <c r="A622" s="12"/>
      <c r="B622" s="12"/>
      <c r="C622" s="85"/>
      <c r="E622" s="85"/>
      <c r="F622" s="85"/>
      <c r="G622" s="85"/>
      <c r="H622" s="85"/>
      <c r="I622" s="85"/>
      <c r="Q622" s="85"/>
      <c r="X622" s="12"/>
      <c r="AP622" s="12"/>
      <c r="AQ622" s="12"/>
      <c r="AR622" s="12"/>
    </row>
    <row r="623" spans="1:44">
      <c r="A623" s="12"/>
      <c r="B623" s="12"/>
      <c r="C623" s="27" t="s">
        <v>153</v>
      </c>
      <c r="E623" s="27"/>
      <c r="X623" s="12"/>
      <c r="AP623" s="12"/>
      <c r="AQ623" s="12"/>
      <c r="AR623" s="12"/>
    </row>
    <row r="624" spans="1:44">
      <c r="A624" s="12"/>
      <c r="B624" s="12"/>
      <c r="X624" s="12"/>
      <c r="AP624" s="12"/>
      <c r="AQ624" s="12"/>
      <c r="AR624" s="12"/>
    </row>
    <row r="625" spans="1:44">
      <c r="A625" s="12"/>
      <c r="B625" s="12"/>
      <c r="E625" s="81" t="s">
        <v>94</v>
      </c>
      <c r="F625" s="82"/>
      <c r="G625" s="82"/>
      <c r="H625" s="81" t="s">
        <v>34</v>
      </c>
      <c r="I625" s="82"/>
      <c r="K625" s="41"/>
      <c r="L625" s="42"/>
      <c r="M625" s="42"/>
      <c r="N625" s="42"/>
      <c r="O625" s="42"/>
      <c r="P625" s="43"/>
      <c r="R625" s="265" t="e">
        <f t="shared" ref="R625:V626" si="100">R132*$I$621</f>
        <v>#N/A</v>
      </c>
      <c r="S625" s="266" t="e">
        <f t="shared" si="100"/>
        <v>#N/A</v>
      </c>
      <c r="T625" s="266" t="e">
        <f t="shared" si="100"/>
        <v>#N/A</v>
      </c>
      <c r="U625" s="266" t="e">
        <f t="shared" si="100"/>
        <v>#N/A</v>
      </c>
      <c r="V625" s="266" t="e">
        <f t="shared" si="100"/>
        <v>#N/A</v>
      </c>
      <c r="X625" s="12"/>
      <c r="AP625" s="12"/>
      <c r="AQ625" s="12"/>
      <c r="AR625" s="12"/>
    </row>
    <row r="626" spans="1:44">
      <c r="A626" s="12"/>
      <c r="B626" s="12"/>
      <c r="E626" s="81" t="s">
        <v>95</v>
      </c>
      <c r="F626" s="82"/>
      <c r="G626" s="82"/>
      <c r="H626" s="81" t="s">
        <v>34</v>
      </c>
      <c r="I626" s="82"/>
      <c r="K626" s="45"/>
      <c r="L626" s="46"/>
      <c r="M626" s="46"/>
      <c r="N626" s="46"/>
      <c r="O626" s="46"/>
      <c r="P626" s="47"/>
      <c r="R626" s="265" t="e">
        <f t="shared" si="100"/>
        <v>#N/A</v>
      </c>
      <c r="S626" s="266" t="e">
        <f t="shared" si="100"/>
        <v>#N/A</v>
      </c>
      <c r="T626" s="266" t="e">
        <f t="shared" si="100"/>
        <v>#N/A</v>
      </c>
      <c r="U626" s="266" t="e">
        <f t="shared" si="100"/>
        <v>#N/A</v>
      </c>
      <c r="V626" s="266" t="e">
        <f t="shared" si="100"/>
        <v>#N/A</v>
      </c>
      <c r="X626" s="12"/>
      <c r="AP626" s="12"/>
      <c r="AQ626" s="12"/>
      <c r="AR626" s="12"/>
    </row>
    <row r="627" spans="1:44">
      <c r="A627" s="12"/>
      <c r="B627" s="12"/>
      <c r="E627" s="83" t="s">
        <v>9</v>
      </c>
      <c r="F627" s="82"/>
      <c r="G627" s="82"/>
      <c r="H627" s="81" t="s">
        <v>34</v>
      </c>
      <c r="I627" s="82"/>
      <c r="K627" s="49"/>
      <c r="L627" s="50"/>
      <c r="M627" s="50"/>
      <c r="N627" s="50"/>
      <c r="O627" s="50"/>
      <c r="P627" s="51"/>
      <c r="R627" s="249" t="e">
        <f t="shared" ref="R627:V627" si="101">SUM(R625:R626)</f>
        <v>#N/A</v>
      </c>
      <c r="S627" s="250" t="e">
        <f t="shared" si="101"/>
        <v>#N/A</v>
      </c>
      <c r="T627" s="250" t="e">
        <f t="shared" si="101"/>
        <v>#N/A</v>
      </c>
      <c r="U627" s="250" t="e">
        <f t="shared" si="101"/>
        <v>#N/A</v>
      </c>
      <c r="V627" s="250" t="e">
        <f t="shared" si="101"/>
        <v>#N/A</v>
      </c>
      <c r="X627" s="12"/>
      <c r="AP627" s="12"/>
      <c r="AQ627" s="12"/>
      <c r="AR627" s="12"/>
    </row>
    <row r="628" spans="1:44" ht="14.4">
      <c r="A628" s="12"/>
      <c r="B628" s="12"/>
      <c r="C628" s="85"/>
      <c r="E628" s="85"/>
      <c r="F628" s="85"/>
      <c r="G628" s="85"/>
      <c r="H628" s="85"/>
      <c r="I628" s="85"/>
      <c r="Q628" s="85"/>
      <c r="X628" s="12"/>
      <c r="AP628" s="12"/>
      <c r="AQ628" s="12"/>
      <c r="AR628" s="12"/>
    </row>
    <row r="629" spans="1:44" ht="14.4">
      <c r="A629" s="12"/>
      <c r="B629" s="12"/>
      <c r="C629" s="27" t="s">
        <v>133</v>
      </c>
      <c r="E629" s="85"/>
      <c r="F629" s="85"/>
      <c r="G629" s="85"/>
      <c r="H629" s="85"/>
      <c r="I629" s="85"/>
      <c r="Q629" s="12"/>
      <c r="R629" s="31"/>
      <c r="S629" s="31"/>
      <c r="T629" s="31"/>
      <c r="U629" s="31"/>
      <c r="V629" s="31"/>
      <c r="X629" s="12"/>
      <c r="AP629" s="12"/>
      <c r="AQ629" s="12"/>
      <c r="AR629" s="12"/>
    </row>
    <row r="630" spans="1:44" ht="14.4">
      <c r="A630" s="12"/>
      <c r="B630" s="12"/>
      <c r="C630" s="85"/>
      <c r="E630" s="85"/>
      <c r="F630" s="85"/>
      <c r="G630" s="85"/>
      <c r="I630" s="12"/>
      <c r="Q630" s="12"/>
      <c r="R630" s="31"/>
      <c r="S630" s="31"/>
      <c r="T630" s="31"/>
      <c r="U630" s="31"/>
      <c r="V630" s="31"/>
      <c r="X630" s="12"/>
      <c r="AP630" s="12"/>
      <c r="AQ630" s="12"/>
      <c r="AR630" s="12"/>
    </row>
    <row r="631" spans="1:44" ht="14.4">
      <c r="A631" s="12"/>
      <c r="B631" s="12"/>
      <c r="C631" s="85"/>
      <c r="E631" s="81" t="s">
        <v>94</v>
      </c>
      <c r="F631" s="85"/>
      <c r="G631" s="85"/>
      <c r="H631" s="81" t="s">
        <v>134</v>
      </c>
      <c r="I631" s="106">
        <v>2.9</v>
      </c>
      <c r="Q631" s="12"/>
      <c r="R631" s="31"/>
      <c r="S631" s="31"/>
      <c r="T631" s="31"/>
      <c r="U631" s="31"/>
      <c r="V631" s="31"/>
      <c r="X631" s="12"/>
      <c r="AP631" s="12"/>
      <c r="AQ631" s="12"/>
      <c r="AR631" s="12"/>
    </row>
    <row r="632" spans="1:44" ht="14.4">
      <c r="A632" s="12"/>
      <c r="B632" s="12"/>
      <c r="C632" s="85"/>
      <c r="E632" s="81" t="s">
        <v>135</v>
      </c>
      <c r="F632" s="85"/>
      <c r="G632" s="85"/>
      <c r="H632" s="81" t="s">
        <v>134</v>
      </c>
      <c r="I632" s="106">
        <v>1.3</v>
      </c>
      <c r="Q632" s="12"/>
      <c r="R632" s="31"/>
      <c r="S632" s="31"/>
      <c r="T632" s="31"/>
      <c r="U632" s="31"/>
      <c r="V632" s="31"/>
      <c r="X632" s="12"/>
      <c r="AP632" s="12"/>
      <c r="AQ632" s="12"/>
      <c r="AR632" s="12"/>
    </row>
    <row r="633" spans="1:44" ht="14.4">
      <c r="A633" s="12"/>
      <c r="B633" s="12"/>
      <c r="C633" s="85"/>
      <c r="E633" s="85"/>
      <c r="F633" s="85"/>
      <c r="G633" s="85"/>
      <c r="H633" s="85"/>
      <c r="I633" s="85"/>
      <c r="Q633" s="12"/>
      <c r="R633" s="31"/>
      <c r="S633" s="31"/>
      <c r="T633" s="31"/>
      <c r="U633" s="31"/>
      <c r="V633" s="31"/>
      <c r="X633" s="12"/>
      <c r="AP633" s="12"/>
      <c r="AQ633" s="12"/>
      <c r="AR633" s="12"/>
    </row>
    <row r="634" spans="1:44">
      <c r="A634" s="12"/>
      <c r="B634" s="12"/>
      <c r="C634" s="27" t="s">
        <v>154</v>
      </c>
      <c r="E634" s="27"/>
      <c r="Q634" s="12"/>
      <c r="R634" s="31"/>
      <c r="S634" s="31"/>
      <c r="T634" s="31"/>
      <c r="U634" s="31"/>
      <c r="V634" s="31"/>
      <c r="X634" s="12"/>
      <c r="AP634" s="12"/>
      <c r="AQ634" s="12"/>
      <c r="AR634" s="12"/>
    </row>
    <row r="635" spans="1:44">
      <c r="A635" s="12"/>
      <c r="B635" s="12"/>
      <c r="X635" s="12"/>
      <c r="AP635" s="12"/>
      <c r="AQ635" s="12"/>
      <c r="AR635" s="12"/>
    </row>
    <row r="636" spans="1:44">
      <c r="A636" s="12"/>
      <c r="B636" s="12"/>
      <c r="E636" s="81" t="s">
        <v>94</v>
      </c>
      <c r="F636" s="82"/>
      <c r="G636" s="82"/>
      <c r="H636" s="81" t="s">
        <v>137</v>
      </c>
      <c r="I636" s="274">
        <v>1000</v>
      </c>
      <c r="K636" s="41"/>
      <c r="L636" s="42"/>
      <c r="M636" s="42"/>
      <c r="N636" s="42"/>
      <c r="O636" s="42"/>
      <c r="P636" s="43"/>
      <c r="R636" s="197" t="e">
        <f>$I$631*R625/$I636</f>
        <v>#N/A</v>
      </c>
      <c r="S636" s="198" t="e">
        <f>$I$559*S625/$I636</f>
        <v>#N/A</v>
      </c>
      <c r="T636" s="198" t="e">
        <f>$I$559*T625/$I636</f>
        <v>#N/A</v>
      </c>
      <c r="U636" s="198" t="e">
        <f>$I$559*U625/$I636</f>
        <v>#N/A</v>
      </c>
      <c r="V636" s="198" t="e">
        <f>$I$559*V625/$I636</f>
        <v>#N/A</v>
      </c>
      <c r="X636" s="12"/>
      <c r="AP636" s="12"/>
      <c r="AQ636" s="12"/>
      <c r="AR636" s="12"/>
    </row>
    <row r="637" spans="1:44">
      <c r="A637" s="12"/>
      <c r="B637" s="12"/>
      <c r="E637" s="81" t="s">
        <v>95</v>
      </c>
      <c r="F637" s="82"/>
      <c r="G637" s="82"/>
      <c r="H637" s="81" t="s">
        <v>137</v>
      </c>
      <c r="I637" s="274">
        <v>1000</v>
      </c>
      <c r="K637" s="45"/>
      <c r="L637" s="46"/>
      <c r="M637" s="46"/>
      <c r="N637" s="46"/>
      <c r="O637" s="46"/>
      <c r="P637" s="47"/>
      <c r="R637" s="197" t="e">
        <f t="shared" ref="R637:V637" si="102">$I$632*R626/$I637</f>
        <v>#N/A</v>
      </c>
      <c r="S637" s="198" t="e">
        <f t="shared" si="102"/>
        <v>#N/A</v>
      </c>
      <c r="T637" s="198" t="e">
        <f t="shared" si="102"/>
        <v>#N/A</v>
      </c>
      <c r="U637" s="198" t="e">
        <f t="shared" si="102"/>
        <v>#N/A</v>
      </c>
      <c r="V637" s="198" t="e">
        <f t="shared" si="102"/>
        <v>#N/A</v>
      </c>
      <c r="X637" s="12"/>
      <c r="AP637" s="12"/>
      <c r="AQ637" s="12"/>
      <c r="AR637" s="12"/>
    </row>
    <row r="638" spans="1:44">
      <c r="A638" s="12"/>
      <c r="B638" s="12"/>
      <c r="E638" s="83" t="s">
        <v>9</v>
      </c>
      <c r="F638" s="82"/>
      <c r="G638" s="82"/>
      <c r="H638" s="81" t="s">
        <v>137</v>
      </c>
      <c r="I638" s="158"/>
      <c r="K638" s="49"/>
      <c r="L638" s="50"/>
      <c r="M638" s="50"/>
      <c r="N638" s="50"/>
      <c r="O638" s="50"/>
      <c r="P638" s="51"/>
      <c r="R638" s="199" t="e">
        <f t="shared" ref="R638:V638" si="103">SUM(R636:R637)</f>
        <v>#N/A</v>
      </c>
      <c r="S638" s="200" t="e">
        <f t="shared" si="103"/>
        <v>#N/A</v>
      </c>
      <c r="T638" s="200" t="e">
        <f t="shared" si="103"/>
        <v>#N/A</v>
      </c>
      <c r="U638" s="200" t="e">
        <f t="shared" si="103"/>
        <v>#N/A</v>
      </c>
      <c r="V638" s="200" t="e">
        <f t="shared" si="103"/>
        <v>#N/A</v>
      </c>
      <c r="X638" s="12"/>
      <c r="AP638" s="12"/>
      <c r="AQ638" s="12"/>
      <c r="AR638" s="12"/>
    </row>
    <row r="639" spans="1:44" ht="14.4">
      <c r="A639" s="12"/>
      <c r="B639" s="12"/>
      <c r="C639" s="85"/>
      <c r="E639" s="85"/>
      <c r="F639" s="85"/>
      <c r="G639" s="85"/>
      <c r="H639" s="85"/>
      <c r="I639" s="85"/>
      <c r="Q639" s="85"/>
      <c r="X639" s="12"/>
      <c r="AP639" s="12"/>
      <c r="AQ639" s="12"/>
      <c r="AR639" s="12"/>
    </row>
    <row r="640" spans="1:44">
      <c r="A640" s="12"/>
      <c r="B640" s="12"/>
      <c r="C640" s="12"/>
      <c r="E640" s="12"/>
      <c r="Q640" s="12"/>
      <c r="R640" s="31"/>
      <c r="S640" s="31"/>
      <c r="T640" s="31"/>
      <c r="U640" s="31"/>
      <c r="V640" s="31"/>
      <c r="X640" s="12"/>
      <c r="AP640" s="12"/>
      <c r="AQ640" s="12"/>
      <c r="AR640" s="12"/>
    </row>
    <row r="641" spans="1:44" ht="14.4">
      <c r="A641" s="12"/>
      <c r="B641" s="12"/>
      <c r="C641" s="17" t="s">
        <v>202</v>
      </c>
      <c r="E641" s="85"/>
      <c r="F641" s="85"/>
      <c r="G641" s="85"/>
      <c r="H641" s="85"/>
      <c r="I641" s="85"/>
      <c r="Q641" s="85"/>
      <c r="X641" s="12"/>
      <c r="AP641" s="12"/>
      <c r="AQ641" s="12"/>
      <c r="AR641" s="12"/>
    </row>
    <row r="642" spans="1:44" ht="14.4">
      <c r="A642" s="12"/>
      <c r="B642" s="12"/>
      <c r="C642" s="17"/>
      <c r="E642" s="16" t="s">
        <v>24</v>
      </c>
      <c r="F642" s="85"/>
      <c r="G642" s="16" t="s">
        <v>28</v>
      </c>
      <c r="H642" s="16" t="s">
        <v>155</v>
      </c>
      <c r="I642" s="85"/>
      <c r="K642" s="59"/>
      <c r="L642" s="60"/>
      <c r="M642" s="60"/>
      <c r="N642" s="60"/>
      <c r="O642" s="60"/>
      <c r="P642" s="61"/>
      <c r="R642" s="267" t="e">
        <f>R618/ R638</f>
        <v>#N/A</v>
      </c>
      <c r="S642" s="268" t="e">
        <f>S618/ S638</f>
        <v>#N/A</v>
      </c>
      <c r="T642" s="268" t="e">
        <f>T618/ T638</f>
        <v>#N/A</v>
      </c>
      <c r="U642" s="268" t="e">
        <f>U618/ U638</f>
        <v>#N/A</v>
      </c>
      <c r="V642" s="268" t="e">
        <f>V618/ V638</f>
        <v>#N/A</v>
      </c>
      <c r="X642" s="12"/>
      <c r="AP642" s="12"/>
      <c r="AQ642" s="12"/>
      <c r="AR642" s="12"/>
    </row>
    <row r="643" spans="1:44" ht="14.4">
      <c r="A643" s="12"/>
      <c r="B643" s="12"/>
      <c r="C643" s="17"/>
      <c r="E643" s="85"/>
      <c r="F643" s="85"/>
      <c r="G643" s="85"/>
      <c r="H643" s="85"/>
      <c r="I643" s="85"/>
      <c r="Q643" s="85"/>
      <c r="X643" s="12"/>
      <c r="AP643" s="12"/>
      <c r="AQ643" s="12"/>
      <c r="AR643" s="12"/>
    </row>
    <row r="644" spans="1:44" ht="14.4">
      <c r="A644" s="12"/>
      <c r="B644" s="12"/>
      <c r="C644" s="17" t="s">
        <v>207</v>
      </c>
      <c r="E644" s="85"/>
      <c r="F644" s="85"/>
      <c r="G644" s="85"/>
      <c r="H644" s="85"/>
      <c r="I644" s="85"/>
      <c r="Q644" s="12"/>
      <c r="R644" s="31"/>
      <c r="S644" s="31"/>
      <c r="T644" s="31"/>
      <c r="U644" s="31"/>
      <c r="V644" s="31"/>
      <c r="X644" s="12"/>
      <c r="AP644" s="12"/>
      <c r="AQ644" s="12"/>
      <c r="AR644" s="12"/>
    </row>
    <row r="645" spans="1:44" ht="14.4">
      <c r="A645" s="12"/>
      <c r="B645" s="12"/>
      <c r="C645" s="17"/>
      <c r="E645" s="85"/>
      <c r="F645" s="85"/>
      <c r="G645" s="85"/>
      <c r="H645" s="85"/>
      <c r="I645" s="85"/>
      <c r="Q645" s="12"/>
      <c r="R645" s="31"/>
      <c r="S645" s="31"/>
      <c r="T645" s="31"/>
      <c r="U645" s="31"/>
      <c r="V645" s="31"/>
      <c r="X645" s="12"/>
      <c r="AP645" s="12"/>
      <c r="AQ645" s="12"/>
      <c r="AR645" s="12"/>
    </row>
    <row r="646" spans="1:44" ht="14.4">
      <c r="A646" s="12"/>
      <c r="B646" s="12"/>
      <c r="C646" s="85"/>
      <c r="E646" s="16" t="s">
        <v>208</v>
      </c>
      <c r="F646" s="85"/>
      <c r="G646" s="16" t="s">
        <v>28</v>
      </c>
      <c r="H646" s="16" t="s">
        <v>155</v>
      </c>
      <c r="I646" s="107">
        <v>0.2378150811526509</v>
      </c>
      <c r="Q646" s="12"/>
      <c r="R646" s="31"/>
      <c r="S646" s="31"/>
      <c r="T646" s="31"/>
      <c r="U646" s="31"/>
      <c r="V646" s="31"/>
      <c r="X646" s="12"/>
      <c r="AP646" s="12"/>
      <c r="AQ646" s="12"/>
      <c r="AR646" s="12"/>
    </row>
    <row r="647" spans="1:44" ht="14.4">
      <c r="A647" s="12"/>
      <c r="B647" s="12"/>
      <c r="C647" s="85"/>
      <c r="E647" s="16" t="s">
        <v>142</v>
      </c>
      <c r="F647" s="85"/>
      <c r="G647" s="16" t="s">
        <v>28</v>
      </c>
      <c r="H647" s="16" t="s">
        <v>16</v>
      </c>
      <c r="I647" s="105">
        <v>0.1</v>
      </c>
      <c r="Q647" s="12"/>
      <c r="R647" s="31"/>
      <c r="S647" s="31"/>
      <c r="T647" s="31"/>
      <c r="U647" s="31"/>
      <c r="V647" s="31"/>
      <c r="X647" s="12"/>
      <c r="AP647" s="12"/>
      <c r="AQ647" s="12"/>
      <c r="AR647" s="12"/>
    </row>
    <row r="648" spans="1:44" ht="14.4">
      <c r="A648" s="12"/>
      <c r="B648" s="12"/>
      <c r="C648" s="85"/>
      <c r="E648" s="85"/>
      <c r="F648" s="85"/>
      <c r="G648" s="85"/>
      <c r="H648" s="85"/>
      <c r="I648" s="85"/>
      <c r="Q648" s="85"/>
      <c r="X648" s="12"/>
      <c r="AP648" s="12"/>
      <c r="AQ648" s="12"/>
      <c r="AR648" s="12"/>
    </row>
    <row r="649" spans="1:44" ht="14.4">
      <c r="A649" s="12"/>
      <c r="B649" s="12"/>
      <c r="C649" s="85"/>
      <c r="E649" s="16" t="s">
        <v>156</v>
      </c>
      <c r="F649" s="85"/>
      <c r="G649" s="16" t="s">
        <v>28</v>
      </c>
      <c r="H649" t="s">
        <v>63</v>
      </c>
      <c r="I649" s="85"/>
      <c r="K649" s="59"/>
      <c r="L649" s="60"/>
      <c r="M649" s="60"/>
      <c r="N649" s="60"/>
      <c r="O649" s="60"/>
      <c r="P649" s="61"/>
      <c r="R649" s="201" t="e">
        <f t="shared" ref="R649:V649" si="104">IF(R642&lt;=$I$646*(1+$I$647), "OK", "ERROR")</f>
        <v>#N/A</v>
      </c>
      <c r="S649" s="201" t="e">
        <f t="shared" si="104"/>
        <v>#N/A</v>
      </c>
      <c r="T649" s="201" t="e">
        <f t="shared" si="104"/>
        <v>#N/A</v>
      </c>
      <c r="U649" s="201" t="e">
        <f t="shared" si="104"/>
        <v>#N/A</v>
      </c>
      <c r="V649" s="201" t="e">
        <f t="shared" si="104"/>
        <v>#N/A</v>
      </c>
      <c r="X649" s="12"/>
      <c r="AP649" s="12"/>
      <c r="AQ649" s="12"/>
      <c r="AR649" s="12"/>
    </row>
    <row r="650" spans="1:44">
      <c r="A650" s="12"/>
      <c r="B650" s="12"/>
      <c r="C650" s="12"/>
      <c r="E650" s="16"/>
      <c r="I650" s="12"/>
      <c r="Q650" s="12"/>
      <c r="R650" s="31"/>
      <c r="S650" s="31"/>
      <c r="T650" s="31"/>
      <c r="U650" s="31"/>
      <c r="V650" s="31"/>
      <c r="X650" s="12"/>
      <c r="AP650" s="12"/>
      <c r="AQ650" s="12"/>
      <c r="AR650" s="12"/>
    </row>
    <row r="651" spans="1:44">
      <c r="A651" s="12"/>
      <c r="B651" s="13" t="s">
        <v>201</v>
      </c>
      <c r="C651" s="14"/>
      <c r="D651" s="14"/>
      <c r="E651" s="14"/>
      <c r="F651" s="15"/>
      <c r="G651" s="15"/>
      <c r="H651" s="15"/>
      <c r="I651" s="14"/>
      <c r="J651" s="14"/>
      <c r="K651" s="15"/>
      <c r="L651" s="15"/>
      <c r="M651" s="15"/>
      <c r="N651" s="15"/>
      <c r="O651" s="15"/>
      <c r="P651" s="15"/>
      <c r="Q651" s="14"/>
      <c r="R651" s="173"/>
      <c r="S651" s="173"/>
      <c r="T651" s="173"/>
      <c r="U651" s="173"/>
      <c r="V651" s="173"/>
      <c r="W651" s="173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4"/>
      <c r="AR651" s="17"/>
    </row>
    <row r="652" spans="1:44">
      <c r="B652" s="12"/>
    </row>
    <row r="653" spans="1:44">
      <c r="A653" s="12"/>
      <c r="B653" s="12"/>
      <c r="C653" s="17" t="s">
        <v>151</v>
      </c>
      <c r="E653" s="16"/>
      <c r="F653" s="16"/>
      <c r="G653" s="16"/>
      <c r="K653" s="95"/>
      <c r="L653" s="95"/>
      <c r="M653" s="95"/>
      <c r="N653" s="95"/>
      <c r="O653" s="95"/>
      <c r="P653" s="95"/>
      <c r="X653" s="12"/>
      <c r="AP653" s="12"/>
      <c r="AQ653" s="12"/>
      <c r="AR653" s="12"/>
    </row>
    <row r="654" spans="1:44">
      <c r="A654" s="12"/>
      <c r="B654" s="12"/>
      <c r="C654" s="16"/>
      <c r="E654" s="16" t="s">
        <v>27</v>
      </c>
      <c r="F654" s="16"/>
      <c r="G654" s="16" t="s">
        <v>28</v>
      </c>
      <c r="H654" s="16" t="s">
        <v>26</v>
      </c>
      <c r="I654" s="82"/>
      <c r="J654" s="82"/>
      <c r="K654" s="49"/>
      <c r="L654" s="50"/>
      <c r="M654" s="50"/>
      <c r="N654" s="50"/>
      <c r="O654" s="50"/>
      <c r="P654" s="51"/>
      <c r="R654" s="202">
        <f>R107</f>
        <v>0</v>
      </c>
      <c r="S654" s="202">
        <f>S107</f>
        <v>0</v>
      </c>
      <c r="T654" s="202">
        <f>T107</f>
        <v>0</v>
      </c>
      <c r="U654" s="202">
        <f>U107</f>
        <v>0</v>
      </c>
      <c r="V654" s="202">
        <f>V107</f>
        <v>0</v>
      </c>
      <c r="X654" s="12"/>
      <c r="AP654" s="12"/>
      <c r="AQ654" s="12"/>
      <c r="AR654" s="12"/>
    </row>
    <row r="655" spans="1:44" ht="14.4">
      <c r="A655" s="12"/>
      <c r="B655" s="12"/>
      <c r="C655" s="85"/>
      <c r="E655" s="85"/>
      <c r="F655" s="85"/>
      <c r="G655" s="85"/>
      <c r="H655" s="85"/>
      <c r="I655" s="85"/>
      <c r="J655" s="85"/>
      <c r="R655" s="31"/>
      <c r="S655" s="31"/>
      <c r="T655" s="31"/>
      <c r="U655" s="31"/>
      <c r="V655" s="31"/>
      <c r="X655" s="12"/>
      <c r="AP655" s="12"/>
      <c r="AQ655" s="12"/>
      <c r="AR655" s="12"/>
    </row>
    <row r="656" spans="1:44">
      <c r="A656" s="12"/>
      <c r="B656" s="12"/>
      <c r="C656" s="27" t="s">
        <v>160</v>
      </c>
      <c r="E656" s="81"/>
      <c r="F656" s="82"/>
      <c r="G656" s="82"/>
      <c r="H656" s="81"/>
      <c r="I656" s="82"/>
      <c r="X656" s="12"/>
      <c r="AP656" s="12"/>
      <c r="AQ656" s="12"/>
      <c r="AR656" s="12"/>
    </row>
    <row r="657" spans="1:44">
      <c r="A657" s="12"/>
      <c r="B657" s="12"/>
      <c r="E657" s="81" t="s">
        <v>131</v>
      </c>
      <c r="F657" s="82"/>
      <c r="G657" s="82"/>
      <c r="H657" s="81"/>
      <c r="I657" s="165" t="e">
        <f>VLOOKUP($I$10,'VD_Ref Data'!$D$11:$Z$24,23,FALSE)</f>
        <v>#N/A</v>
      </c>
      <c r="X657" s="12"/>
      <c r="AP657" s="12"/>
      <c r="AQ657" s="12"/>
      <c r="AR657" s="12"/>
    </row>
    <row r="658" spans="1:44" ht="14.4">
      <c r="A658" s="12"/>
      <c r="B658" s="12"/>
      <c r="C658" s="85"/>
      <c r="E658" s="85"/>
      <c r="F658" s="85"/>
      <c r="G658" s="85"/>
      <c r="H658" s="85"/>
      <c r="I658" s="85"/>
      <c r="Q658" s="85"/>
      <c r="X658" s="12"/>
      <c r="AP658" s="12"/>
      <c r="AQ658" s="12"/>
      <c r="AR658" s="12"/>
    </row>
    <row r="659" spans="1:44">
      <c r="A659" s="12"/>
      <c r="B659" s="12"/>
      <c r="C659" s="27" t="s">
        <v>153</v>
      </c>
      <c r="E659" s="27"/>
      <c r="X659" s="12"/>
      <c r="AP659" s="12"/>
      <c r="AQ659" s="12"/>
      <c r="AR659" s="12"/>
    </row>
    <row r="660" spans="1:44">
      <c r="A660" s="12"/>
      <c r="B660" s="12"/>
      <c r="X660" s="12"/>
      <c r="AP660" s="12"/>
      <c r="AQ660" s="12"/>
      <c r="AR660" s="12"/>
    </row>
    <row r="661" spans="1:44">
      <c r="A661" s="12"/>
      <c r="B661" s="12"/>
      <c r="E661" s="81" t="s">
        <v>94</v>
      </c>
      <c r="F661" s="82"/>
      <c r="G661" s="82"/>
      <c r="H661" s="81" t="s">
        <v>34</v>
      </c>
      <c r="I661" s="82"/>
      <c r="K661" s="41"/>
      <c r="L661" s="42"/>
      <c r="M661" s="42"/>
      <c r="N661" s="42"/>
      <c r="O661" s="42"/>
      <c r="P661" s="43"/>
      <c r="R661" s="265" t="e">
        <f t="shared" ref="R661:V662" si="105">R132*$I$657</f>
        <v>#N/A</v>
      </c>
      <c r="S661" s="266" t="e">
        <f t="shared" si="105"/>
        <v>#N/A</v>
      </c>
      <c r="T661" s="266" t="e">
        <f t="shared" si="105"/>
        <v>#N/A</v>
      </c>
      <c r="U661" s="266" t="e">
        <f t="shared" si="105"/>
        <v>#N/A</v>
      </c>
      <c r="V661" s="266" t="e">
        <f t="shared" si="105"/>
        <v>#N/A</v>
      </c>
      <c r="X661" s="12"/>
      <c r="AP661" s="12"/>
      <c r="AQ661" s="12"/>
      <c r="AR661" s="12"/>
    </row>
    <row r="662" spans="1:44">
      <c r="A662" s="12"/>
      <c r="B662" s="12"/>
      <c r="E662" s="81" t="s">
        <v>95</v>
      </c>
      <c r="F662" s="82"/>
      <c r="G662" s="82"/>
      <c r="H662" s="81" t="s">
        <v>34</v>
      </c>
      <c r="I662" s="82"/>
      <c r="K662" s="45"/>
      <c r="L662" s="46"/>
      <c r="M662" s="46"/>
      <c r="N662" s="46"/>
      <c r="O662" s="46"/>
      <c r="P662" s="47"/>
      <c r="R662" s="265" t="e">
        <f t="shared" si="105"/>
        <v>#N/A</v>
      </c>
      <c r="S662" s="266" t="e">
        <f t="shared" si="105"/>
        <v>#N/A</v>
      </c>
      <c r="T662" s="266" t="e">
        <f t="shared" si="105"/>
        <v>#N/A</v>
      </c>
      <c r="U662" s="266" t="e">
        <f t="shared" si="105"/>
        <v>#N/A</v>
      </c>
      <c r="V662" s="266" t="e">
        <f t="shared" si="105"/>
        <v>#N/A</v>
      </c>
      <c r="X662" s="12"/>
      <c r="AP662" s="12"/>
      <c r="AQ662" s="12"/>
      <c r="AR662" s="12"/>
    </row>
    <row r="663" spans="1:44">
      <c r="A663" s="12"/>
      <c r="B663" s="12"/>
      <c r="E663" s="83" t="s">
        <v>9</v>
      </c>
      <c r="F663" s="82"/>
      <c r="G663" s="82"/>
      <c r="H663" s="81" t="s">
        <v>34</v>
      </c>
      <c r="I663" s="82"/>
      <c r="K663" s="49"/>
      <c r="L663" s="50"/>
      <c r="M663" s="50"/>
      <c r="N663" s="50"/>
      <c r="O663" s="50"/>
      <c r="P663" s="51"/>
      <c r="R663" s="249" t="e">
        <f t="shared" ref="R663:V663" si="106">SUM(R661:R662)</f>
        <v>#N/A</v>
      </c>
      <c r="S663" s="250" t="e">
        <f t="shared" si="106"/>
        <v>#N/A</v>
      </c>
      <c r="T663" s="250" t="e">
        <f t="shared" si="106"/>
        <v>#N/A</v>
      </c>
      <c r="U663" s="250" t="e">
        <f t="shared" si="106"/>
        <v>#N/A</v>
      </c>
      <c r="V663" s="250" t="e">
        <f t="shared" si="106"/>
        <v>#N/A</v>
      </c>
      <c r="X663" s="12"/>
      <c r="AP663" s="12"/>
      <c r="AQ663" s="12"/>
      <c r="AR663" s="12"/>
    </row>
    <row r="664" spans="1:44" ht="14.4">
      <c r="A664" s="12"/>
      <c r="B664" s="12"/>
      <c r="C664" s="85"/>
      <c r="E664" s="85"/>
      <c r="F664" s="85"/>
      <c r="G664" s="85"/>
      <c r="H664" s="85"/>
      <c r="I664" s="85"/>
      <c r="Q664" s="85"/>
      <c r="R664" s="181"/>
      <c r="S664" s="181"/>
      <c r="T664" s="181"/>
      <c r="U664" s="181"/>
      <c r="V664" s="181"/>
      <c r="X664" s="12"/>
      <c r="AP664" s="12"/>
      <c r="AQ664" s="12"/>
      <c r="AR664" s="12"/>
    </row>
    <row r="665" spans="1:44" ht="14.4">
      <c r="A665" s="12"/>
      <c r="B665" s="12"/>
      <c r="C665" s="27" t="s">
        <v>133</v>
      </c>
      <c r="E665" s="85"/>
      <c r="F665" s="85"/>
      <c r="G665" s="85"/>
      <c r="H665" s="85"/>
      <c r="I665" s="85"/>
      <c r="Q665" s="12"/>
      <c r="R665" s="31"/>
      <c r="S665" s="31"/>
      <c r="T665" s="31"/>
      <c r="U665" s="31"/>
      <c r="V665" s="31"/>
      <c r="X665" s="12"/>
      <c r="AP665" s="12"/>
      <c r="AQ665" s="12"/>
      <c r="AR665" s="12"/>
    </row>
    <row r="666" spans="1:44" ht="14.4">
      <c r="A666" s="12"/>
      <c r="B666" s="12"/>
      <c r="C666" s="85"/>
      <c r="E666" s="85"/>
      <c r="F666" s="85"/>
      <c r="G666" s="85"/>
      <c r="I666" s="12"/>
      <c r="Q666" s="12"/>
      <c r="R666" s="31"/>
      <c r="S666" s="31"/>
      <c r="T666" s="31"/>
      <c r="U666" s="31"/>
      <c r="V666" s="31"/>
      <c r="X666" s="12"/>
      <c r="AP666" s="12"/>
      <c r="AQ666" s="12"/>
      <c r="AR666" s="12"/>
    </row>
    <row r="667" spans="1:44" ht="14.4">
      <c r="A667" s="12"/>
      <c r="B667" s="12"/>
      <c r="C667" s="85"/>
      <c r="E667" s="81" t="s">
        <v>94</v>
      </c>
      <c r="F667" s="85"/>
      <c r="G667" s="85"/>
      <c r="H667" s="81" t="s">
        <v>134</v>
      </c>
      <c r="I667" s="106">
        <v>2.9</v>
      </c>
      <c r="Q667" s="12"/>
      <c r="R667" s="31"/>
      <c r="S667" s="31"/>
      <c r="T667" s="31"/>
      <c r="U667" s="31"/>
      <c r="V667" s="31"/>
      <c r="X667" s="12"/>
      <c r="AP667" s="12"/>
      <c r="AQ667" s="12"/>
      <c r="AR667" s="12"/>
    </row>
    <row r="668" spans="1:44" ht="14.4">
      <c r="A668" s="12"/>
      <c r="B668" s="12"/>
      <c r="C668" s="85"/>
      <c r="E668" s="81" t="s">
        <v>95</v>
      </c>
      <c r="F668" s="85"/>
      <c r="G668" s="85"/>
      <c r="H668" s="81" t="s">
        <v>134</v>
      </c>
      <c r="I668" s="106">
        <v>1.3</v>
      </c>
      <c r="Q668" s="12"/>
      <c r="R668" s="31"/>
      <c r="S668" s="31"/>
      <c r="T668" s="31"/>
      <c r="U668" s="31"/>
      <c r="V668" s="31"/>
      <c r="X668" s="12"/>
      <c r="AP668" s="12"/>
      <c r="AQ668" s="12"/>
      <c r="AR668" s="12"/>
    </row>
    <row r="669" spans="1:44" ht="14.4">
      <c r="A669" s="12"/>
      <c r="B669" s="12"/>
      <c r="C669" s="85"/>
      <c r="E669" s="85"/>
      <c r="F669" s="85"/>
      <c r="G669" s="85"/>
      <c r="H669" s="85"/>
      <c r="I669" s="85"/>
      <c r="Q669" s="12"/>
      <c r="R669" s="31"/>
      <c r="S669" s="31"/>
      <c r="T669" s="31"/>
      <c r="U669" s="31"/>
      <c r="V669" s="31"/>
      <c r="X669" s="12"/>
      <c r="AP669" s="12"/>
      <c r="AQ669" s="12"/>
      <c r="AR669" s="12"/>
    </row>
    <row r="670" spans="1:44">
      <c r="A670" s="12"/>
      <c r="B670" s="12"/>
      <c r="C670" s="27" t="s">
        <v>154</v>
      </c>
      <c r="E670" s="27"/>
      <c r="Q670" s="12"/>
      <c r="R670" s="31"/>
      <c r="S670" s="31"/>
      <c r="T670" s="31"/>
      <c r="U670" s="31"/>
      <c r="V670" s="31"/>
      <c r="X670" s="12"/>
      <c r="AP670" s="12"/>
      <c r="AQ670" s="12"/>
      <c r="AR670" s="12"/>
    </row>
    <row r="671" spans="1:44">
      <c r="A671" s="12"/>
      <c r="B671" s="12"/>
      <c r="X671" s="12"/>
      <c r="AP671" s="12"/>
      <c r="AQ671" s="12"/>
      <c r="AR671" s="12"/>
    </row>
    <row r="672" spans="1:44">
      <c r="A672" s="12"/>
      <c r="B672" s="12"/>
      <c r="E672" s="81" t="s">
        <v>94</v>
      </c>
      <c r="F672" s="82"/>
      <c r="G672" s="82"/>
      <c r="H672" s="81" t="s">
        <v>137</v>
      </c>
      <c r="I672" s="274">
        <v>1000</v>
      </c>
      <c r="K672" s="41"/>
      <c r="L672" s="42"/>
      <c r="M672" s="42"/>
      <c r="N672" s="42"/>
      <c r="O672" s="42"/>
      <c r="P672" s="43"/>
      <c r="R672" s="197" t="e">
        <f t="shared" ref="R672:V672" si="107">$I667*R661/$I672</f>
        <v>#N/A</v>
      </c>
      <c r="S672" s="198" t="e">
        <f t="shared" si="107"/>
        <v>#N/A</v>
      </c>
      <c r="T672" s="198" t="e">
        <f t="shared" si="107"/>
        <v>#N/A</v>
      </c>
      <c r="U672" s="198" t="e">
        <f t="shared" si="107"/>
        <v>#N/A</v>
      </c>
      <c r="V672" s="198" t="e">
        <f t="shared" si="107"/>
        <v>#N/A</v>
      </c>
      <c r="X672" s="12"/>
      <c r="AP672" s="12"/>
      <c r="AQ672" s="12"/>
      <c r="AR672" s="12"/>
    </row>
    <row r="673" spans="1:44">
      <c r="A673" s="12"/>
      <c r="B673" s="12"/>
      <c r="E673" s="81" t="s">
        <v>95</v>
      </c>
      <c r="F673" s="82"/>
      <c r="G673" s="82"/>
      <c r="H673" s="81" t="s">
        <v>137</v>
      </c>
      <c r="I673" s="274">
        <v>1000</v>
      </c>
      <c r="K673" s="45"/>
      <c r="L673" s="46"/>
      <c r="M673" s="46"/>
      <c r="N673" s="46"/>
      <c r="O673" s="46"/>
      <c r="P673" s="47"/>
      <c r="R673" s="197" t="e">
        <f t="shared" ref="R673:V673" si="108">$I668*R662/$I673</f>
        <v>#N/A</v>
      </c>
      <c r="S673" s="198" t="e">
        <f t="shared" si="108"/>
        <v>#N/A</v>
      </c>
      <c r="T673" s="198" t="e">
        <f t="shared" si="108"/>
        <v>#N/A</v>
      </c>
      <c r="U673" s="198" t="e">
        <f t="shared" si="108"/>
        <v>#N/A</v>
      </c>
      <c r="V673" s="198" t="e">
        <f t="shared" si="108"/>
        <v>#N/A</v>
      </c>
      <c r="X673" s="12"/>
      <c r="AP673" s="12"/>
      <c r="AQ673" s="12"/>
      <c r="AR673" s="12"/>
    </row>
    <row r="674" spans="1:44">
      <c r="A674" s="12"/>
      <c r="B674" s="12"/>
      <c r="E674" s="83" t="s">
        <v>9</v>
      </c>
      <c r="F674" s="82"/>
      <c r="G674" s="82"/>
      <c r="H674" s="81" t="s">
        <v>137</v>
      </c>
      <c r="I674" s="158"/>
      <c r="K674" s="49"/>
      <c r="L674" s="50"/>
      <c r="M674" s="50"/>
      <c r="N674" s="50"/>
      <c r="O674" s="50"/>
      <c r="P674" s="51"/>
      <c r="R674" s="199" t="e">
        <f t="shared" ref="R674:V674" si="109">SUM(R672:R673)</f>
        <v>#N/A</v>
      </c>
      <c r="S674" s="200" t="e">
        <f t="shared" si="109"/>
        <v>#N/A</v>
      </c>
      <c r="T674" s="200" t="e">
        <f t="shared" si="109"/>
        <v>#N/A</v>
      </c>
      <c r="U674" s="200" t="e">
        <f t="shared" si="109"/>
        <v>#N/A</v>
      </c>
      <c r="V674" s="200" t="e">
        <f t="shared" si="109"/>
        <v>#N/A</v>
      </c>
      <c r="X674" s="12"/>
      <c r="AP674" s="12"/>
      <c r="AQ674" s="12"/>
      <c r="AR674" s="12"/>
    </row>
    <row r="675" spans="1:44" ht="14.4">
      <c r="A675" s="12"/>
      <c r="B675" s="12"/>
      <c r="C675" s="85"/>
      <c r="E675" s="85"/>
      <c r="F675" s="85"/>
      <c r="G675" s="85"/>
      <c r="H675" s="85"/>
      <c r="I675" s="85"/>
      <c r="Q675" s="85"/>
      <c r="X675" s="12"/>
      <c r="AP675" s="12"/>
      <c r="AQ675" s="12"/>
      <c r="AR675" s="12"/>
    </row>
    <row r="676" spans="1:44">
      <c r="A676" s="12"/>
      <c r="B676" s="12"/>
      <c r="C676" s="12"/>
      <c r="E676" s="12"/>
      <c r="Q676" s="12"/>
      <c r="R676" s="31"/>
      <c r="S676" s="31"/>
      <c r="T676" s="31"/>
      <c r="U676" s="31"/>
      <c r="V676" s="31"/>
      <c r="X676" s="12"/>
      <c r="AP676" s="12"/>
      <c r="AQ676" s="12"/>
      <c r="AR676" s="12"/>
    </row>
    <row r="677" spans="1:44" ht="14.4">
      <c r="A677" s="12"/>
      <c r="B677" s="12"/>
      <c r="C677" s="17" t="s">
        <v>202</v>
      </c>
      <c r="E677" s="85"/>
      <c r="F677" s="85"/>
      <c r="G677" s="85"/>
      <c r="H677" s="85"/>
      <c r="I677" s="85"/>
      <c r="Q677" s="85"/>
      <c r="X677" s="12"/>
      <c r="AP677" s="12"/>
      <c r="AQ677" s="12"/>
      <c r="AR677" s="12"/>
    </row>
    <row r="678" spans="1:44" ht="14.4">
      <c r="A678" s="12"/>
      <c r="B678" s="12"/>
      <c r="C678" s="17"/>
      <c r="E678" s="16" t="s">
        <v>27</v>
      </c>
      <c r="F678" s="85"/>
      <c r="G678" s="16" t="s">
        <v>28</v>
      </c>
      <c r="H678" s="16" t="s">
        <v>155</v>
      </c>
      <c r="I678" s="85"/>
      <c r="K678" s="59"/>
      <c r="L678" s="60"/>
      <c r="M678" s="60"/>
      <c r="N678" s="60"/>
      <c r="O678" s="60"/>
      <c r="P678" s="61"/>
      <c r="R678" s="267" t="e">
        <f>R654/ R674</f>
        <v>#N/A</v>
      </c>
      <c r="S678" s="268" t="e">
        <f>S654/ S674</f>
        <v>#N/A</v>
      </c>
      <c r="T678" s="268" t="e">
        <f>T654/ T674</f>
        <v>#N/A</v>
      </c>
      <c r="U678" s="268" t="e">
        <f>U654/ U674</f>
        <v>#N/A</v>
      </c>
      <c r="V678" s="268" t="e">
        <f>V654/ V674</f>
        <v>#N/A</v>
      </c>
      <c r="X678" s="12"/>
      <c r="AP678" s="12"/>
      <c r="AQ678" s="12"/>
      <c r="AR678" s="12"/>
    </row>
    <row r="679" spans="1:44" ht="14.4">
      <c r="A679" s="12"/>
      <c r="B679" s="12"/>
      <c r="C679" s="17"/>
      <c r="E679" s="85"/>
      <c r="F679" s="85"/>
      <c r="G679" s="85"/>
      <c r="H679" s="85"/>
      <c r="I679" s="85"/>
      <c r="Q679" s="85"/>
      <c r="X679" s="12"/>
      <c r="AP679" s="12"/>
      <c r="AQ679" s="12"/>
      <c r="AR679" s="12"/>
    </row>
    <row r="680" spans="1:44" ht="14.4">
      <c r="A680" s="12"/>
      <c r="B680" s="12"/>
      <c r="C680" s="17" t="s">
        <v>209</v>
      </c>
      <c r="E680" s="85"/>
      <c r="F680" s="85"/>
      <c r="G680" s="85"/>
      <c r="H680" s="85"/>
      <c r="I680" s="85"/>
      <c r="Q680" s="12"/>
      <c r="R680" s="31"/>
      <c r="S680" s="31"/>
      <c r="T680" s="31"/>
      <c r="U680" s="31"/>
      <c r="V680" s="31"/>
      <c r="X680" s="12"/>
      <c r="AP680" s="12"/>
      <c r="AQ680" s="12"/>
      <c r="AR680" s="12"/>
    </row>
    <row r="681" spans="1:44" ht="14.4">
      <c r="A681" s="12"/>
      <c r="B681" s="12"/>
      <c r="C681" s="17"/>
      <c r="E681" s="85"/>
      <c r="F681" s="85"/>
      <c r="G681" s="85"/>
      <c r="H681" s="85"/>
      <c r="I681" s="85"/>
      <c r="Q681" s="12"/>
      <c r="R681" s="31"/>
      <c r="S681" s="31"/>
      <c r="T681" s="31"/>
      <c r="U681" s="31"/>
      <c r="V681" s="31"/>
      <c r="X681" s="12"/>
      <c r="AP681" s="12"/>
      <c r="AQ681" s="12"/>
      <c r="AR681" s="12"/>
    </row>
    <row r="682" spans="1:44" ht="14.4">
      <c r="A682" s="12"/>
      <c r="B682" s="12"/>
      <c r="C682" s="85"/>
      <c r="E682" s="16" t="s">
        <v>208</v>
      </c>
      <c r="F682" s="85"/>
      <c r="G682" s="16" t="s">
        <v>28</v>
      </c>
      <c r="H682" s="16" t="s">
        <v>155</v>
      </c>
      <c r="I682" s="107">
        <v>8.9131927389168489E-2</v>
      </c>
      <c r="Q682" s="12"/>
      <c r="R682" s="31"/>
      <c r="S682" s="31"/>
      <c r="T682" s="31"/>
      <c r="U682" s="31"/>
      <c r="V682" s="31"/>
      <c r="X682" s="12"/>
      <c r="AP682" s="12"/>
      <c r="AQ682" s="12"/>
      <c r="AR682" s="12"/>
    </row>
    <row r="683" spans="1:44" ht="14.4">
      <c r="A683" s="12"/>
      <c r="B683" s="12"/>
      <c r="C683" s="85"/>
      <c r="E683" s="16" t="s">
        <v>142</v>
      </c>
      <c r="F683" s="85"/>
      <c r="G683" s="16" t="s">
        <v>28</v>
      </c>
      <c r="H683" s="16" t="s">
        <v>16</v>
      </c>
      <c r="I683" s="105">
        <v>0.1</v>
      </c>
      <c r="Q683" s="12"/>
      <c r="R683" s="31"/>
      <c r="S683" s="31"/>
      <c r="T683" s="31"/>
      <c r="U683" s="31"/>
      <c r="V683" s="31"/>
      <c r="X683" s="12"/>
      <c r="AP683" s="12"/>
      <c r="AQ683" s="12"/>
      <c r="AR683" s="12"/>
    </row>
    <row r="684" spans="1:44" ht="14.4">
      <c r="A684" s="12"/>
      <c r="B684" s="12"/>
      <c r="C684" s="85"/>
      <c r="E684" s="85"/>
      <c r="F684" s="85"/>
      <c r="G684" s="85"/>
      <c r="H684" s="85"/>
      <c r="I684" s="85"/>
      <c r="Q684" s="85"/>
      <c r="X684" s="12"/>
      <c r="AP684" s="12"/>
      <c r="AQ684" s="12"/>
      <c r="AR684" s="12"/>
    </row>
    <row r="685" spans="1:44" ht="14.4">
      <c r="A685" s="12"/>
      <c r="B685" s="12"/>
      <c r="C685" s="85"/>
      <c r="E685" s="16" t="s">
        <v>159</v>
      </c>
      <c r="F685" s="85"/>
      <c r="G685" s="16" t="s">
        <v>28</v>
      </c>
      <c r="H685" t="s">
        <v>63</v>
      </c>
      <c r="I685" s="85"/>
      <c r="K685" s="59"/>
      <c r="L685" s="60"/>
      <c r="M685" s="60"/>
      <c r="N685" s="60"/>
      <c r="O685" s="60"/>
      <c r="P685" s="61"/>
      <c r="R685" s="201" t="e">
        <f t="shared" ref="R685:V685" si="110">IF(R678&lt;=$I$682*(1+$I$683), "OK", "ERROR")</f>
        <v>#N/A</v>
      </c>
      <c r="S685" s="201" t="e">
        <f t="shared" si="110"/>
        <v>#N/A</v>
      </c>
      <c r="T685" s="201" t="e">
        <f t="shared" si="110"/>
        <v>#N/A</v>
      </c>
      <c r="U685" s="201" t="e">
        <f t="shared" si="110"/>
        <v>#N/A</v>
      </c>
      <c r="V685" s="201" t="e">
        <f t="shared" si="110"/>
        <v>#N/A</v>
      </c>
      <c r="X685" s="12"/>
      <c r="AP685" s="12"/>
      <c r="AQ685" s="12"/>
      <c r="AR685" s="12"/>
    </row>
    <row r="686" spans="1:44">
      <c r="A686" s="12"/>
      <c r="B686" s="12"/>
      <c r="C686" s="12"/>
      <c r="E686" s="16"/>
      <c r="I686" s="12"/>
      <c r="Q686" s="12"/>
      <c r="R686" s="31"/>
      <c r="S686" s="31"/>
      <c r="T686" s="31"/>
      <c r="U686" s="31"/>
      <c r="V686" s="31"/>
      <c r="X686" s="12"/>
      <c r="AP686" s="12"/>
      <c r="AQ686" s="12"/>
      <c r="AR686" s="12"/>
    </row>
    <row r="687" spans="1:44">
      <c r="A687" s="12"/>
      <c r="B687" s="13" t="s">
        <v>206</v>
      </c>
      <c r="C687" s="14"/>
      <c r="D687" s="15"/>
      <c r="E687" s="15"/>
      <c r="F687" s="15"/>
      <c r="G687" s="15"/>
      <c r="H687" s="97"/>
      <c r="I687" s="14"/>
      <c r="J687" s="14"/>
      <c r="K687" s="15"/>
      <c r="L687" s="15"/>
      <c r="M687" s="15"/>
      <c r="N687" s="15"/>
      <c r="O687" s="15"/>
      <c r="P687" s="15"/>
      <c r="Q687" s="14"/>
      <c r="R687" s="173"/>
      <c r="S687" s="173"/>
      <c r="T687" s="173"/>
      <c r="U687" s="173"/>
      <c r="V687" s="173"/>
      <c r="W687" s="173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4"/>
      <c r="AR687" s="17"/>
    </row>
    <row r="689" spans="1:27" ht="14.4">
      <c r="A689" s="98"/>
      <c r="B689" s="12"/>
      <c r="C689" s="27" t="s">
        <v>161</v>
      </c>
      <c r="D689" s="98"/>
      <c r="E689" s="98"/>
      <c r="F689" s="98"/>
      <c r="G689" s="98"/>
      <c r="H689" s="98"/>
      <c r="I689" s="98"/>
      <c r="J689" s="98"/>
      <c r="K689" s="98"/>
      <c r="L689" s="98"/>
      <c r="M689" s="98"/>
      <c r="N689" s="98"/>
      <c r="O689" s="98"/>
      <c r="P689" s="98"/>
      <c r="Q689" s="98"/>
      <c r="R689" s="203"/>
      <c r="S689" s="203"/>
      <c r="T689" s="203"/>
      <c r="U689" s="203"/>
      <c r="V689" s="203"/>
      <c r="W689" s="203"/>
      <c r="X689" s="98"/>
      <c r="Y689" s="98"/>
      <c r="Z689" s="98"/>
      <c r="AA689" s="98"/>
    </row>
    <row r="690" spans="1:27" ht="14.4">
      <c r="A690" s="98"/>
      <c r="B690" s="12"/>
      <c r="C690" s="27"/>
      <c r="D690" s="98"/>
      <c r="E690" s="98"/>
      <c r="F690" s="98"/>
      <c r="G690" s="98"/>
      <c r="H690" s="98"/>
      <c r="I690" s="98"/>
      <c r="J690" s="98"/>
      <c r="K690" s="98"/>
      <c r="L690" s="98"/>
      <c r="M690" s="98"/>
      <c r="N690" s="98"/>
      <c r="O690" s="98"/>
      <c r="P690" s="98"/>
      <c r="Q690" s="98"/>
      <c r="R690" s="203"/>
      <c r="S690" s="203"/>
      <c r="T690" s="203"/>
      <c r="U690" s="203"/>
      <c r="V690" s="203"/>
      <c r="X690" s="98"/>
      <c r="Y690" s="98"/>
      <c r="Z690" s="98"/>
      <c r="AA690" s="98"/>
    </row>
    <row r="691" spans="1:27">
      <c r="B691" s="12"/>
      <c r="E691" t="s">
        <v>162</v>
      </c>
      <c r="G691" s="16" t="s">
        <v>77</v>
      </c>
      <c r="H691" t="s">
        <v>16</v>
      </c>
      <c r="K691" s="41"/>
      <c r="L691" s="42"/>
      <c r="M691" s="42"/>
      <c r="N691" s="42"/>
      <c r="O691" s="42"/>
      <c r="P691" s="43"/>
      <c r="R691" s="182"/>
      <c r="S691" s="297" t="e">
        <f>SUMPRODUCT('VD_SRVD &amp; LVSVD'!$I$153:$I$161,'VD_SRVD &amp; LVSVD'!S$153:S$161)/(SUM(S153:S161))</f>
        <v>#DIV/0!</v>
      </c>
      <c r="T691" s="297" t="e">
        <f>SUMPRODUCT('VD_SRVD &amp; LVSVD'!$I$153:$I$161,'VD_SRVD &amp; LVSVD'!T$153:T$161)/(SUM(T153:T161))</f>
        <v>#DIV/0!</v>
      </c>
      <c r="U691" s="297" t="e">
        <f>SUMPRODUCT('VD_SRVD &amp; LVSVD'!$I$153:$I$161,'VD_SRVD &amp; LVSVD'!U$153:U$161)/(SUM(U153:U161))</f>
        <v>#DIV/0!</v>
      </c>
      <c r="V691" s="297" t="e">
        <f>SUMPRODUCT('VD_SRVD &amp; LVSVD'!$I$153:$I$161,'VD_SRVD &amp; LVSVD'!V$153:V$161)/(SUM(V153:V161))</f>
        <v>#DIV/0!</v>
      </c>
    </row>
    <row r="692" spans="1:27">
      <c r="E692" t="s">
        <v>194</v>
      </c>
      <c r="G692" s="16" t="s">
        <v>77</v>
      </c>
      <c r="H692" t="s">
        <v>63</v>
      </c>
      <c r="K692" s="49"/>
      <c r="L692" s="50"/>
      <c r="M692" s="50"/>
      <c r="N692" s="50"/>
      <c r="O692" s="50"/>
      <c r="P692" s="51"/>
      <c r="R692" s="185"/>
      <c r="S692" s="206" t="e">
        <f t="shared" ref="S692:V692" si="111">IF(S691&gt;0, "Positive", "Negative")</f>
        <v>#DIV/0!</v>
      </c>
      <c r="T692" s="206" t="e">
        <f t="shared" si="111"/>
        <v>#DIV/0!</v>
      </c>
      <c r="U692" s="206" t="e">
        <f t="shared" si="111"/>
        <v>#DIV/0!</v>
      </c>
      <c r="V692" s="206" t="e">
        <f t="shared" si="111"/>
        <v>#DIV/0!</v>
      </c>
    </row>
    <row r="693" spans="1:27" ht="14.4">
      <c r="B693" s="12"/>
      <c r="K693" s="98"/>
      <c r="L693" s="98"/>
      <c r="M693" s="98"/>
      <c r="N693" s="98"/>
      <c r="O693" s="98"/>
      <c r="P693" s="98"/>
      <c r="Q693" s="98"/>
    </row>
    <row r="694" spans="1:27">
      <c r="B694" s="12"/>
      <c r="E694" t="s">
        <v>163</v>
      </c>
      <c r="G694" s="16" t="s">
        <v>77</v>
      </c>
      <c r="H694" t="s">
        <v>16</v>
      </c>
      <c r="K694" s="41"/>
      <c r="L694" s="42"/>
      <c r="M694" s="42"/>
      <c r="N694" s="42"/>
      <c r="O694" s="42"/>
      <c r="P694" s="43"/>
      <c r="R694" s="182"/>
      <c r="S694" s="204" t="e">
        <f>SUMPRODUCT('VD_SRVD &amp; LVSVD'!$I$182:$I$190,'VD_SRVD &amp; LVSVD'!S$182:S$190)/SUM(S182:S190)</f>
        <v>#DIV/0!</v>
      </c>
      <c r="T694" s="204" t="e">
        <f>SUMPRODUCT('VD_SRVD &amp; LVSVD'!$I$182:$I$190,'VD_SRVD &amp; LVSVD'!T$182:T$190)/SUM(T182:T190)</f>
        <v>#DIV/0!</v>
      </c>
      <c r="U694" s="204" t="e">
        <f>SUMPRODUCT('VD_SRVD &amp; LVSVD'!$I$182:$I$190,'VD_SRVD &amp; LVSVD'!U$182:U$190)/SUM(U182:U190)</f>
        <v>#DIV/0!</v>
      </c>
      <c r="V694" s="204" t="e">
        <f>SUMPRODUCT('VD_SRVD &amp; LVSVD'!$I$182:$I$190,'VD_SRVD &amp; LVSVD'!V$182:V$190)/SUM(V182:V190)</f>
        <v>#DIV/0!</v>
      </c>
    </row>
    <row r="695" spans="1:27">
      <c r="E695" t="s">
        <v>195</v>
      </c>
      <c r="G695" s="16" t="s">
        <v>77</v>
      </c>
      <c r="H695" t="s">
        <v>63</v>
      </c>
      <c r="K695" s="49"/>
      <c r="L695" s="50"/>
      <c r="M695" s="50"/>
      <c r="N695" s="50"/>
      <c r="O695" s="50"/>
      <c r="P695" s="51"/>
      <c r="R695" s="185"/>
      <c r="S695" s="206" t="e">
        <f t="shared" ref="S695" si="112">IF(S694&gt;0, "Positive", "Negative")</f>
        <v>#DIV/0!</v>
      </c>
      <c r="T695" s="206" t="e">
        <f t="shared" ref="T695" si="113">IF(T694&gt;0, "Positive", "Negative")</f>
        <v>#DIV/0!</v>
      </c>
      <c r="U695" s="206" t="e">
        <f t="shared" ref="U695" si="114">IF(U694&gt;0, "Positive", "Negative")</f>
        <v>#DIV/0!</v>
      </c>
      <c r="V695" s="206" t="e">
        <f t="shared" ref="V695" si="115">IF(V694&gt;0, "Positive", "Negative")</f>
        <v>#DIV/0!</v>
      </c>
    </row>
    <row r="697" spans="1:27" ht="14.4">
      <c r="B697" s="12"/>
      <c r="C697" s="27" t="s">
        <v>196</v>
      </c>
      <c r="K697" s="98"/>
      <c r="L697" s="98"/>
      <c r="M697" s="98"/>
      <c r="N697" s="98"/>
      <c r="O697" s="98"/>
      <c r="P697" s="98"/>
      <c r="Q697" s="98"/>
    </row>
    <row r="698" spans="1:27" ht="14.4">
      <c r="B698" s="12"/>
      <c r="K698" s="98"/>
      <c r="L698" s="98"/>
      <c r="M698" s="98"/>
      <c r="N698" s="98"/>
      <c r="O698" s="98"/>
      <c r="P698" s="98"/>
      <c r="Q698" s="98"/>
    </row>
    <row r="699" spans="1:27" ht="14.4">
      <c r="B699" s="12"/>
      <c r="E699" t="s">
        <v>190</v>
      </c>
      <c r="F699" s="98"/>
      <c r="G699" s="16" t="s">
        <v>77</v>
      </c>
      <c r="H699" t="s">
        <v>16</v>
      </c>
      <c r="K699" s="41"/>
      <c r="L699" s="42"/>
      <c r="M699" s="42"/>
      <c r="N699" s="42"/>
      <c r="O699" s="42"/>
      <c r="P699" s="43"/>
      <c r="R699" s="182"/>
      <c r="S699" s="204" t="e">
        <f>SUMPRODUCT('VD_SRVD &amp; LVSVD'!$I$211:$I$219,'VD_SRVD &amp; LVSVD'!S$211:S$219)/SUM(S211:S219)</f>
        <v>#DIV/0!</v>
      </c>
      <c r="T699" s="204" t="e">
        <f>SUMPRODUCT('VD_SRVD &amp; LVSVD'!$I$211:$I$219,'VD_SRVD &amp; LVSVD'!T$211:T$219)/SUM(T211:T219)</f>
        <v>#DIV/0!</v>
      </c>
      <c r="U699" s="204" t="e">
        <f>SUMPRODUCT('VD_SRVD &amp; LVSVD'!$I$211:$I$219,'VD_SRVD &amp; LVSVD'!U$211:U$219)/SUM(U211:U219)</f>
        <v>#DIV/0!</v>
      </c>
      <c r="V699" s="204" t="e">
        <f>SUMPRODUCT('VD_SRVD &amp; LVSVD'!$I$211:$I$219,'VD_SRVD &amp; LVSVD'!V$211:V$219)/SUM(V211:V219)</f>
        <v>#DIV/0!</v>
      </c>
    </row>
    <row r="700" spans="1:27">
      <c r="E700" t="s">
        <v>191</v>
      </c>
      <c r="G700" s="16" t="s">
        <v>77</v>
      </c>
      <c r="H700" t="s">
        <v>63</v>
      </c>
      <c r="K700" s="49"/>
      <c r="L700" s="50"/>
      <c r="M700" s="50"/>
      <c r="N700" s="50"/>
      <c r="O700" s="50"/>
      <c r="P700" s="51"/>
      <c r="R700" s="185"/>
      <c r="S700" s="206" t="e">
        <f t="shared" ref="S700" si="116">IF(S699&gt;0, "Positive", "Negative")</f>
        <v>#DIV/0!</v>
      </c>
      <c r="T700" s="206" t="e">
        <f t="shared" ref="T700" si="117">IF(T699&gt;0, "Positive", "Negative")</f>
        <v>#DIV/0!</v>
      </c>
      <c r="U700" s="206" t="e">
        <f t="shared" ref="U700" si="118">IF(U699&gt;0, "Positive", "Negative")</f>
        <v>#DIV/0!</v>
      </c>
      <c r="V700" s="206" t="e">
        <f t="shared" ref="V700" si="119">IF(V699&gt;0, "Positive", "Negative")</f>
        <v>#DIV/0!</v>
      </c>
    </row>
    <row r="701" spans="1:27" ht="14.4">
      <c r="K701" s="98"/>
      <c r="L701" s="98"/>
      <c r="M701" s="98"/>
      <c r="N701" s="98"/>
      <c r="O701" s="98"/>
      <c r="P701" s="98"/>
      <c r="Q701" s="98"/>
    </row>
    <row r="702" spans="1:27" ht="14.4">
      <c r="B702" s="12"/>
      <c r="E702" t="s">
        <v>192</v>
      </c>
      <c r="F702" s="98"/>
      <c r="G702" s="16" t="s">
        <v>77</v>
      </c>
      <c r="H702" t="s">
        <v>16</v>
      </c>
      <c r="K702" s="41"/>
      <c r="L702" s="42"/>
      <c r="M702" s="42"/>
      <c r="N702" s="42"/>
      <c r="O702" s="42"/>
      <c r="P702" s="43"/>
      <c r="R702" s="182"/>
      <c r="S702" s="204" t="e">
        <f>SUMPRODUCT('VD_SRVD &amp; LVSVD'!$I$240:$I$248,'VD_SRVD &amp; LVSVD'!S$240:S$248)/SUM(S240:S248)</f>
        <v>#DIV/0!</v>
      </c>
      <c r="T702" s="204" t="e">
        <f>SUMPRODUCT('VD_SRVD &amp; LVSVD'!$I$240:$I$248,'VD_SRVD &amp; LVSVD'!T$240:T$248)/SUM(T240:T248)</f>
        <v>#DIV/0!</v>
      </c>
      <c r="U702" s="204" t="e">
        <f>SUMPRODUCT('VD_SRVD &amp; LVSVD'!$I$240:$I$248,'VD_SRVD &amp; LVSVD'!U$240:U$248)/SUM(U240:U248)</f>
        <v>#DIV/0!</v>
      </c>
      <c r="V702" s="204" t="e">
        <f>SUMPRODUCT('VD_SRVD &amp; LVSVD'!$I$240:$I$248,'VD_SRVD &amp; LVSVD'!V$240:V$248)/SUM(V240:V248)</f>
        <v>#DIV/0!</v>
      </c>
    </row>
    <row r="703" spans="1:27">
      <c r="E703" t="s">
        <v>193</v>
      </c>
      <c r="G703" s="16" t="s">
        <v>77</v>
      </c>
      <c r="H703" t="s">
        <v>63</v>
      </c>
      <c r="K703" s="49"/>
      <c r="L703" s="50"/>
      <c r="M703" s="50"/>
      <c r="N703" s="50"/>
      <c r="O703" s="50"/>
      <c r="P703" s="51"/>
      <c r="R703" s="185"/>
      <c r="S703" s="206" t="e">
        <f>IF(S702&gt;0, "Positive", "Negative")</f>
        <v>#DIV/0!</v>
      </c>
      <c r="T703" s="206" t="e">
        <f t="shared" ref="T703" si="120">IF(T702&gt;0, "Positive", "Negative")</f>
        <v>#DIV/0!</v>
      </c>
      <c r="U703" s="206" t="e">
        <f t="shared" ref="U703" si="121">IF(U702&gt;0, "Positive", "Negative")</f>
        <v>#DIV/0!</v>
      </c>
      <c r="V703" s="206" t="e">
        <f t="shared" ref="V703" si="122">IF(V702&gt;0, "Positive", "Negative")</f>
        <v>#DIV/0!</v>
      </c>
    </row>
    <row r="704" spans="1:27">
      <c r="B704" s="12"/>
      <c r="C704" s="27"/>
    </row>
    <row r="705" spans="1:44">
      <c r="A705" s="12"/>
      <c r="B705" s="13" t="s">
        <v>205</v>
      </c>
      <c r="C705" s="14"/>
      <c r="D705" s="15"/>
      <c r="E705" s="15"/>
      <c r="F705" s="15"/>
      <c r="G705" s="15"/>
      <c r="H705" s="15"/>
      <c r="I705" s="14"/>
      <c r="J705" s="14"/>
      <c r="K705" s="15"/>
      <c r="L705" s="15"/>
      <c r="M705" s="15"/>
      <c r="N705" s="15"/>
      <c r="O705" s="15"/>
      <c r="P705" s="15"/>
      <c r="Q705" s="14"/>
      <c r="R705" s="173"/>
      <c r="S705" s="173"/>
      <c r="T705" s="173"/>
      <c r="U705" s="173"/>
      <c r="V705" s="173"/>
      <c r="W705" s="173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4"/>
      <c r="AR705" s="17"/>
    </row>
    <row r="707" spans="1:44">
      <c r="C707" s="17" t="s">
        <v>179</v>
      </c>
      <c r="D707" s="17"/>
      <c r="E707" s="24"/>
      <c r="F707" s="24"/>
      <c r="G707" s="24"/>
      <c r="H707" s="17"/>
      <c r="I707" s="24"/>
    </row>
    <row r="708" spans="1:44">
      <c r="C708" s="17"/>
      <c r="D708" s="17"/>
      <c r="E708" s="24"/>
      <c r="F708" s="24"/>
      <c r="G708" s="24"/>
      <c r="H708" s="17"/>
      <c r="I708" s="24"/>
    </row>
    <row r="709" spans="1:44">
      <c r="E709" s="33" t="s">
        <v>59</v>
      </c>
      <c r="F709" t="s">
        <v>33</v>
      </c>
      <c r="G709" s="16" t="s">
        <v>77</v>
      </c>
      <c r="H709" t="s">
        <v>16</v>
      </c>
      <c r="I709" s="105">
        <f>'VD_SRVD Flex Calcs'!I120</f>
        <v>1</v>
      </c>
    </row>
    <row r="710" spans="1:44">
      <c r="E710" s="33" t="s">
        <v>187</v>
      </c>
      <c r="F710" t="s">
        <v>33</v>
      </c>
      <c r="G710" s="16" t="s">
        <v>77</v>
      </c>
      <c r="H710" t="s">
        <v>16</v>
      </c>
      <c r="I710" s="105">
        <f>'VD_SRVD Flex Calcs'!I121</f>
        <v>0</v>
      </c>
    </row>
    <row r="711" spans="1:44">
      <c r="E711" s="33"/>
      <c r="G711" s="21"/>
      <c r="I711" s="29"/>
    </row>
    <row r="712" spans="1:44">
      <c r="E712" s="33" t="s">
        <v>188</v>
      </c>
      <c r="F712" t="s">
        <v>33</v>
      </c>
      <c r="G712" s="16" t="s">
        <v>77</v>
      </c>
      <c r="H712" t="s">
        <v>22</v>
      </c>
      <c r="K712" s="41"/>
      <c r="L712" s="42"/>
      <c r="M712" s="42"/>
      <c r="N712" s="42"/>
      <c r="O712" s="42"/>
      <c r="P712" s="43"/>
      <c r="R712" s="211" t="e">
        <f>'VD_SRVD Flex Calcs'!$P123</f>
        <v>#DIV/0!</v>
      </c>
      <c r="S712" s="273" t="e">
        <f>'VD_SRVD Flex Calcs'!$W123</f>
        <v>#DIV/0!</v>
      </c>
      <c r="T712" s="273" t="e">
        <f>'VD_SRVD Flex Calcs'!$AD123</f>
        <v>#DIV/0!</v>
      </c>
      <c r="U712" s="273" t="e">
        <f>'VD_SRVD Flex Calcs'!$AK123</f>
        <v>#DIV/0!</v>
      </c>
      <c r="V712" s="273" t="e">
        <f>'VD_SRVD Flex Calcs'!$AR123</f>
        <v>#DIV/0!</v>
      </c>
    </row>
    <row r="713" spans="1:44">
      <c r="E713" s="33" t="s">
        <v>62</v>
      </c>
      <c r="F713" t="s">
        <v>33</v>
      </c>
      <c r="G713" s="16" t="s">
        <v>77</v>
      </c>
      <c r="H713" t="s">
        <v>63</v>
      </c>
      <c r="K713" s="49"/>
      <c r="L713" s="50"/>
      <c r="M713" s="50"/>
      <c r="N713" s="50"/>
      <c r="O713" s="50"/>
      <c r="P713" s="51"/>
      <c r="R713" s="212" t="e">
        <f>'VD_SRVD Flex Calcs'!$P124</f>
        <v>#DIV/0!</v>
      </c>
      <c r="S713" s="212" t="e">
        <f>'VD_SRVD Flex Calcs'!$W124</f>
        <v>#DIV/0!</v>
      </c>
      <c r="T713" s="212" t="e">
        <f>'VD_SRVD Flex Calcs'!$AD124</f>
        <v>#DIV/0!</v>
      </c>
      <c r="U713" s="212" t="e">
        <f>'VD_SRVD Flex Calcs'!$AK124</f>
        <v>#DIV/0!</v>
      </c>
      <c r="V713" s="212" t="e">
        <f>'VD_SRVD Flex Calcs'!$AR124</f>
        <v>#DIV/0!</v>
      </c>
    </row>
    <row r="714" spans="1:44">
      <c r="R714" s="130"/>
      <c r="S714" s="130"/>
      <c r="T714" s="130"/>
      <c r="U714" s="130"/>
      <c r="V714" s="130"/>
    </row>
    <row r="715" spans="1:44">
      <c r="C715" s="17" t="s">
        <v>180</v>
      </c>
      <c r="D715" s="17"/>
      <c r="E715" s="24"/>
      <c r="F715" s="24"/>
      <c r="G715" s="24"/>
      <c r="H715" s="17"/>
      <c r="I715" s="24"/>
      <c r="R715" s="130"/>
      <c r="S715" s="130"/>
      <c r="T715" s="130"/>
      <c r="U715" s="130"/>
      <c r="V715" s="130"/>
    </row>
    <row r="716" spans="1:44">
      <c r="C716" s="17"/>
      <c r="D716" s="17"/>
      <c r="E716" s="24"/>
      <c r="F716" s="24"/>
      <c r="G716" s="24"/>
      <c r="H716" s="17"/>
      <c r="I716" s="24"/>
      <c r="R716" s="130"/>
      <c r="S716" s="130"/>
      <c r="T716" s="130"/>
      <c r="U716" s="130"/>
      <c r="V716" s="130"/>
    </row>
    <row r="717" spans="1:44">
      <c r="E717" s="33" t="s">
        <v>59</v>
      </c>
      <c r="F717" t="s">
        <v>44</v>
      </c>
      <c r="G717" s="16" t="s">
        <v>77</v>
      </c>
      <c r="H717" t="s">
        <v>16</v>
      </c>
      <c r="I717" s="105">
        <f>'VD_SRVD Flex Calcs'!I128</f>
        <v>1</v>
      </c>
      <c r="R717" s="130"/>
      <c r="S717" s="130"/>
      <c r="T717" s="130"/>
      <c r="U717" s="130"/>
      <c r="V717" s="130"/>
    </row>
    <row r="718" spans="1:44">
      <c r="E718" s="33" t="s">
        <v>187</v>
      </c>
      <c r="F718" t="s">
        <v>44</v>
      </c>
      <c r="G718" s="16" t="s">
        <v>77</v>
      </c>
      <c r="H718" t="s">
        <v>16</v>
      </c>
      <c r="I718" s="105">
        <f>'VD_SRVD Flex Calcs'!I129</f>
        <v>0</v>
      </c>
      <c r="R718" s="130"/>
      <c r="S718" s="130"/>
      <c r="T718" s="130"/>
      <c r="U718" s="130"/>
      <c r="V718" s="130"/>
    </row>
    <row r="719" spans="1:44">
      <c r="E719" s="33"/>
      <c r="G719" s="21"/>
      <c r="R719" s="130"/>
      <c r="S719" s="130"/>
      <c r="T719" s="130"/>
      <c r="U719" s="130"/>
      <c r="V719" s="130"/>
    </row>
    <row r="720" spans="1:44">
      <c r="E720" s="33" t="s">
        <v>188</v>
      </c>
      <c r="F720" t="s">
        <v>44</v>
      </c>
      <c r="G720" s="16" t="s">
        <v>77</v>
      </c>
      <c r="H720" t="s">
        <v>22</v>
      </c>
      <c r="K720" s="41"/>
      <c r="L720" s="42"/>
      <c r="M720" s="42"/>
      <c r="N720" s="42"/>
      <c r="O720" s="42"/>
      <c r="P720" s="43"/>
      <c r="R720" s="211" t="e">
        <f>'VD_SRVD Flex Calcs'!$P131</f>
        <v>#DIV/0!</v>
      </c>
      <c r="S720" s="273" t="e">
        <f>'VD_SRVD Flex Calcs'!$W131</f>
        <v>#DIV/0!</v>
      </c>
      <c r="T720" s="273" t="e">
        <f>'VD_SRVD Flex Calcs'!$AD131</f>
        <v>#DIV/0!</v>
      </c>
      <c r="U720" s="273" t="e">
        <f>'VD_SRVD Flex Calcs'!$AK131</f>
        <v>#DIV/0!</v>
      </c>
      <c r="V720" s="273" t="e">
        <f>'VD_SRVD Flex Calcs'!$AR131</f>
        <v>#DIV/0!</v>
      </c>
    </row>
    <row r="721" spans="1:44">
      <c r="E721" s="33" t="s">
        <v>62</v>
      </c>
      <c r="F721" t="s">
        <v>44</v>
      </c>
      <c r="G721" s="16" t="s">
        <v>77</v>
      </c>
      <c r="H721" t="s">
        <v>63</v>
      </c>
      <c r="K721" s="49"/>
      <c r="L721" s="50"/>
      <c r="M721" s="50"/>
      <c r="N721" s="50"/>
      <c r="O721" s="50"/>
      <c r="P721" s="51"/>
      <c r="R721" s="212" t="e">
        <f>'VD_SRVD Flex Calcs'!$P132</f>
        <v>#DIV/0!</v>
      </c>
      <c r="S721" s="212" t="e">
        <f>'VD_SRVD Flex Calcs'!$W132</f>
        <v>#DIV/0!</v>
      </c>
      <c r="T721" s="212" t="e">
        <f>'VD_SRVD Flex Calcs'!$AD132</f>
        <v>#DIV/0!</v>
      </c>
      <c r="U721" s="212" t="e">
        <f>'VD_SRVD Flex Calcs'!$AK132</f>
        <v>#DIV/0!</v>
      </c>
      <c r="V721" s="212" t="e">
        <f>'VD_SRVD Flex Calcs'!$AR132</f>
        <v>#DIV/0!</v>
      </c>
    </row>
    <row r="723" spans="1:44">
      <c r="A723" s="12"/>
      <c r="B723" s="13" t="s">
        <v>204</v>
      </c>
      <c r="C723" s="14"/>
      <c r="D723" s="15"/>
      <c r="E723" s="15"/>
      <c r="F723" s="15"/>
      <c r="G723" s="15"/>
      <c r="H723" s="97"/>
      <c r="I723" s="14"/>
      <c r="J723" s="14"/>
      <c r="K723" s="15"/>
      <c r="L723" s="15"/>
      <c r="M723" s="15"/>
      <c r="N723" s="15"/>
      <c r="O723" s="15"/>
      <c r="P723" s="15"/>
      <c r="Q723" s="14"/>
      <c r="R723" s="173"/>
      <c r="S723" s="173"/>
      <c r="T723" s="173"/>
      <c r="U723" s="173"/>
      <c r="V723" s="173"/>
      <c r="W723" s="173"/>
      <c r="X723" s="15"/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4"/>
      <c r="AR723" s="17"/>
    </row>
    <row r="725" spans="1:44">
      <c r="E725" t="s">
        <v>164</v>
      </c>
      <c r="H725" t="s">
        <v>16</v>
      </c>
      <c r="I725" s="105">
        <v>1.2</v>
      </c>
    </row>
    <row r="727" spans="1:44">
      <c r="A727" s="12"/>
      <c r="B727" s="17"/>
      <c r="C727" s="17" t="s">
        <v>111</v>
      </c>
      <c r="H727" s="34"/>
      <c r="I727" s="17"/>
      <c r="J727" s="17"/>
      <c r="K727" s="16"/>
      <c r="L727" s="16"/>
      <c r="M727" s="16"/>
      <c r="N727" s="16"/>
      <c r="O727" s="16"/>
      <c r="P727" s="16"/>
      <c r="Q727" s="17"/>
      <c r="W727" s="172"/>
      <c r="X727" s="16"/>
      <c r="AF727" s="80"/>
      <c r="AG727" s="80"/>
      <c r="AH727" s="80"/>
      <c r="AI727" s="80"/>
      <c r="AJ727" s="80"/>
      <c r="AQ727" s="17"/>
      <c r="AR727" s="17"/>
    </row>
    <row r="728" spans="1:44">
      <c r="A728" s="12"/>
      <c r="B728" s="17"/>
      <c r="C728" s="17"/>
      <c r="E728" t="s">
        <v>112</v>
      </c>
      <c r="H728" s="34" t="s">
        <v>34</v>
      </c>
      <c r="I728" s="17"/>
      <c r="J728" s="17"/>
      <c r="K728" s="59"/>
      <c r="L728" s="60"/>
      <c r="M728" s="60"/>
      <c r="N728" s="60"/>
      <c r="O728" s="60"/>
      <c r="P728" s="61"/>
      <c r="R728" s="207">
        <f>R253</f>
        <v>0</v>
      </c>
      <c r="S728" s="207">
        <f>S253</f>
        <v>0</v>
      </c>
      <c r="T728" s="207">
        <f>T253</f>
        <v>0</v>
      </c>
      <c r="U728" s="207">
        <f>U253</f>
        <v>0</v>
      </c>
      <c r="V728" s="207">
        <f>V253</f>
        <v>0</v>
      </c>
      <c r="W728" s="172"/>
      <c r="X728" s="16"/>
      <c r="AF728" s="80"/>
      <c r="AG728" s="80"/>
      <c r="AH728" s="80"/>
      <c r="AI728" s="80"/>
      <c r="AJ728" s="80"/>
      <c r="AQ728" s="17"/>
      <c r="AR728" s="17"/>
    </row>
    <row r="729" spans="1:44">
      <c r="A729" s="12"/>
      <c r="B729" s="17"/>
      <c r="C729" s="17"/>
      <c r="H729" s="34"/>
      <c r="I729" s="17"/>
      <c r="J729" s="17"/>
      <c r="K729" s="16"/>
      <c r="L729" s="16"/>
      <c r="M729" s="16"/>
      <c r="N729" s="16"/>
      <c r="O729" s="16"/>
      <c r="P729" s="16"/>
      <c r="Q729" s="17"/>
      <c r="R729" s="208"/>
      <c r="S729" s="208"/>
      <c r="T729" s="208"/>
      <c r="U729" s="208"/>
      <c r="V729" s="208"/>
      <c r="W729" s="172"/>
      <c r="X729" s="16"/>
      <c r="AF729" s="80"/>
      <c r="AG729" s="80"/>
      <c r="AH729" s="80"/>
      <c r="AI729" s="80"/>
      <c r="AJ729" s="80"/>
      <c r="AQ729" s="17"/>
      <c r="AR729" s="17"/>
    </row>
    <row r="730" spans="1:44">
      <c r="A730" s="12"/>
      <c r="B730" s="17"/>
      <c r="C730" s="17" t="s">
        <v>82</v>
      </c>
      <c r="H730" s="34"/>
      <c r="I730" s="17"/>
      <c r="J730" s="17"/>
      <c r="K730" s="16"/>
      <c r="L730" s="16"/>
      <c r="M730" s="16"/>
      <c r="N730" s="16"/>
      <c r="O730" s="16"/>
      <c r="P730" s="16"/>
      <c r="Q730" s="17"/>
      <c r="R730" s="172"/>
      <c r="S730" s="172"/>
      <c r="T730" s="172"/>
      <c r="U730" s="172"/>
      <c r="V730" s="172"/>
      <c r="W730" s="172"/>
      <c r="X730" s="16"/>
      <c r="AF730" s="80"/>
      <c r="AG730" s="80"/>
      <c r="AH730" s="80"/>
      <c r="AI730" s="80"/>
      <c r="AJ730" s="80"/>
      <c r="AQ730" s="17"/>
      <c r="AR730" s="17"/>
    </row>
    <row r="731" spans="1:44">
      <c r="E731" s="28" t="s">
        <v>24</v>
      </c>
      <c r="F731" s="12" t="s">
        <v>83</v>
      </c>
      <c r="G731" s="21" t="s">
        <v>25</v>
      </c>
      <c r="H731" s="34" t="s">
        <v>34</v>
      </c>
      <c r="K731" s="41"/>
      <c r="L731" s="42"/>
      <c r="M731" s="42"/>
      <c r="N731" s="42"/>
      <c r="O731" s="42"/>
      <c r="P731" s="43"/>
      <c r="R731" s="271">
        <f t="shared" ref="R731:V732" si="123">R118</f>
        <v>0</v>
      </c>
      <c r="S731" s="271">
        <f t="shared" si="123"/>
        <v>0</v>
      </c>
      <c r="T731" s="271">
        <f t="shared" si="123"/>
        <v>0</v>
      </c>
      <c r="U731" s="271">
        <f t="shared" si="123"/>
        <v>0</v>
      </c>
      <c r="V731" s="271">
        <f t="shared" si="123"/>
        <v>0</v>
      </c>
    </row>
    <row r="732" spans="1:44">
      <c r="E732" s="28" t="s">
        <v>27</v>
      </c>
      <c r="F732" s="12" t="s">
        <v>85</v>
      </c>
      <c r="G732" s="21" t="s">
        <v>25</v>
      </c>
      <c r="H732" s="34" t="s">
        <v>34</v>
      </c>
      <c r="K732" s="45"/>
      <c r="L732" s="46"/>
      <c r="M732" s="46"/>
      <c r="N732" s="46"/>
      <c r="O732" s="46"/>
      <c r="P732" s="47"/>
      <c r="R732" s="271">
        <f t="shared" si="123"/>
        <v>0</v>
      </c>
      <c r="S732" s="271">
        <f t="shared" si="123"/>
        <v>0</v>
      </c>
      <c r="T732" s="271">
        <f t="shared" si="123"/>
        <v>0</v>
      </c>
      <c r="U732" s="271">
        <f t="shared" si="123"/>
        <v>0</v>
      </c>
      <c r="V732" s="271">
        <f t="shared" si="123"/>
        <v>0</v>
      </c>
    </row>
    <row r="733" spans="1:44">
      <c r="E733" s="27" t="s">
        <v>9</v>
      </c>
      <c r="F733" t="s">
        <v>128</v>
      </c>
      <c r="G733" t="s">
        <v>25</v>
      </c>
      <c r="H733" s="34" t="s">
        <v>34</v>
      </c>
      <c r="K733" s="49"/>
      <c r="L733" s="50"/>
      <c r="M733" s="50"/>
      <c r="N733" s="50"/>
      <c r="O733" s="50"/>
      <c r="P733" s="51"/>
      <c r="R733" s="242">
        <f t="shared" ref="R733:V733" si="124">SUM(R731:R732)</f>
        <v>0</v>
      </c>
      <c r="S733" s="242">
        <f t="shared" si="124"/>
        <v>0</v>
      </c>
      <c r="T733" s="242">
        <f t="shared" si="124"/>
        <v>0</v>
      </c>
      <c r="U733" s="242">
        <f t="shared" si="124"/>
        <v>0</v>
      </c>
      <c r="V733" s="242">
        <f t="shared" si="124"/>
        <v>0</v>
      </c>
    </row>
    <row r="734" spans="1:44">
      <c r="H734" s="34"/>
      <c r="R734" s="272"/>
      <c r="S734" s="272"/>
      <c r="T734" s="272"/>
      <c r="U734" s="272"/>
      <c r="V734" s="272"/>
    </row>
    <row r="735" spans="1:44">
      <c r="E735" s="28" t="s">
        <v>86</v>
      </c>
      <c r="F735" s="12" t="s">
        <v>87</v>
      </c>
      <c r="G735" s="21" t="s">
        <v>25</v>
      </c>
      <c r="H735" s="34" t="s">
        <v>34</v>
      </c>
      <c r="K735" s="41"/>
      <c r="L735" s="42"/>
      <c r="M735" s="42"/>
      <c r="N735" s="42"/>
      <c r="O735" s="42"/>
      <c r="P735" s="43"/>
      <c r="R735" s="271">
        <f t="shared" ref="R735:V736" si="125">R120</f>
        <v>0</v>
      </c>
      <c r="S735" s="271">
        <f t="shared" si="125"/>
        <v>0</v>
      </c>
      <c r="T735" s="271">
        <f t="shared" si="125"/>
        <v>0</v>
      </c>
      <c r="U735" s="271">
        <f t="shared" si="125"/>
        <v>0</v>
      </c>
      <c r="V735" s="271">
        <f t="shared" si="125"/>
        <v>0</v>
      </c>
    </row>
    <row r="736" spans="1:44">
      <c r="E736" s="64" t="s">
        <v>86</v>
      </c>
      <c r="F736" s="12" t="s">
        <v>88</v>
      </c>
      <c r="G736" s="74" t="s">
        <v>25</v>
      </c>
      <c r="H736" s="34" t="s">
        <v>34</v>
      </c>
      <c r="K736" s="45"/>
      <c r="L736" s="46"/>
      <c r="M736" s="46"/>
      <c r="N736" s="46"/>
      <c r="O736" s="46"/>
      <c r="P736" s="47"/>
      <c r="R736" s="271">
        <f t="shared" si="125"/>
        <v>0</v>
      </c>
      <c r="S736" s="271">
        <f t="shared" si="125"/>
        <v>0</v>
      </c>
      <c r="T736" s="271">
        <f t="shared" si="125"/>
        <v>0</v>
      </c>
      <c r="U736" s="271">
        <f t="shared" si="125"/>
        <v>0</v>
      </c>
      <c r="V736" s="271">
        <f t="shared" si="125"/>
        <v>0</v>
      </c>
    </row>
    <row r="737" spans="1:44">
      <c r="E737" s="27" t="s">
        <v>9</v>
      </c>
      <c r="F737" t="s">
        <v>128</v>
      </c>
      <c r="G737" t="s">
        <v>25</v>
      </c>
      <c r="H737" s="34" t="s">
        <v>34</v>
      </c>
      <c r="K737" s="49"/>
      <c r="L737" s="50"/>
      <c r="M737" s="50"/>
      <c r="N737" s="50"/>
      <c r="O737" s="50"/>
      <c r="P737" s="51"/>
      <c r="R737" s="242">
        <f t="shared" ref="R737:V737" si="126">SUM(R735:R736)</f>
        <v>0</v>
      </c>
      <c r="S737" s="242">
        <f t="shared" si="126"/>
        <v>0</v>
      </c>
      <c r="T737" s="242">
        <f t="shared" si="126"/>
        <v>0</v>
      </c>
      <c r="U737" s="242">
        <f t="shared" si="126"/>
        <v>0</v>
      </c>
      <c r="V737" s="242">
        <f t="shared" si="126"/>
        <v>0</v>
      </c>
    </row>
    <row r="738" spans="1:44">
      <c r="H738" s="31"/>
    </row>
    <row r="739" spans="1:44">
      <c r="C739" s="27" t="s">
        <v>165</v>
      </c>
    </row>
    <row r="740" spans="1:44">
      <c r="C740" s="27"/>
      <c r="E740" t="s">
        <v>166</v>
      </c>
      <c r="F740" t="s">
        <v>128</v>
      </c>
      <c r="G740" t="s">
        <v>25</v>
      </c>
      <c r="H740" t="s">
        <v>16</v>
      </c>
      <c r="K740" s="41"/>
      <c r="L740" s="42"/>
      <c r="M740" s="42"/>
      <c r="N740" s="42"/>
      <c r="O740" s="42"/>
      <c r="P740" s="43"/>
      <c r="R740" s="205" t="e">
        <f>R733/R$728</f>
        <v>#DIV/0!</v>
      </c>
      <c r="S740" s="205" t="e">
        <f>S733/S$728</f>
        <v>#DIV/0!</v>
      </c>
      <c r="T740" s="205" t="e">
        <f>T733/T$728</f>
        <v>#DIV/0!</v>
      </c>
      <c r="U740" s="205" t="e">
        <f>U733/U$728</f>
        <v>#DIV/0!</v>
      </c>
      <c r="V740" s="205" t="e">
        <f>V733/V$728</f>
        <v>#DIV/0!</v>
      </c>
    </row>
    <row r="741" spans="1:44">
      <c r="E741" t="s">
        <v>167</v>
      </c>
      <c r="F741" s="12" t="s">
        <v>87</v>
      </c>
      <c r="G741" t="s">
        <v>25</v>
      </c>
      <c r="H741" t="s">
        <v>16</v>
      </c>
      <c r="K741" s="45"/>
      <c r="L741" s="46"/>
      <c r="M741" s="46"/>
      <c r="N741" s="46"/>
      <c r="O741" s="46"/>
      <c r="P741" s="47"/>
      <c r="R741" s="205" t="e">
        <f t="shared" ref="R741:V742" si="127">R735/R$728</f>
        <v>#DIV/0!</v>
      </c>
      <c r="S741" s="205" t="e">
        <f t="shared" si="127"/>
        <v>#DIV/0!</v>
      </c>
      <c r="T741" s="205" t="e">
        <f t="shared" si="127"/>
        <v>#DIV/0!</v>
      </c>
      <c r="U741" s="205" t="e">
        <f t="shared" si="127"/>
        <v>#DIV/0!</v>
      </c>
      <c r="V741" s="205" t="e">
        <f t="shared" si="127"/>
        <v>#DIV/0!</v>
      </c>
    </row>
    <row r="742" spans="1:44">
      <c r="E742" t="s">
        <v>168</v>
      </c>
      <c r="F742" s="12" t="s">
        <v>88</v>
      </c>
      <c r="G742" t="s">
        <v>25</v>
      </c>
      <c r="H742" t="s">
        <v>16</v>
      </c>
      <c r="K742" s="49"/>
      <c r="L742" s="50"/>
      <c r="M742" s="50"/>
      <c r="N742" s="50"/>
      <c r="O742" s="50"/>
      <c r="P742" s="51"/>
      <c r="R742" s="205" t="e">
        <f t="shared" si="127"/>
        <v>#DIV/0!</v>
      </c>
      <c r="S742" s="205" t="e">
        <f t="shared" si="127"/>
        <v>#DIV/0!</v>
      </c>
      <c r="T742" s="205" t="e">
        <f t="shared" si="127"/>
        <v>#DIV/0!</v>
      </c>
      <c r="U742" s="205" t="e">
        <f t="shared" si="127"/>
        <v>#DIV/0!</v>
      </c>
      <c r="V742" s="205" t="e">
        <f t="shared" si="127"/>
        <v>#DIV/0!</v>
      </c>
    </row>
    <row r="744" spans="1:44">
      <c r="E744" t="s">
        <v>169</v>
      </c>
      <c r="F744" t="s">
        <v>128</v>
      </c>
      <c r="G744" t="s">
        <v>25</v>
      </c>
      <c r="H744" t="s">
        <v>63</v>
      </c>
      <c r="K744" s="41"/>
      <c r="L744" s="42"/>
      <c r="M744" s="42"/>
      <c r="N744" s="42"/>
      <c r="O744" s="42"/>
      <c r="P744" s="43"/>
      <c r="R744" s="201" t="e">
        <f t="shared" ref="R744:V746" si="128">IF(R740&gt;$I$725, "ERROR", "OK")</f>
        <v>#DIV/0!</v>
      </c>
      <c r="S744" s="201" t="e">
        <f t="shared" si="128"/>
        <v>#DIV/0!</v>
      </c>
      <c r="T744" s="201" t="e">
        <f t="shared" si="128"/>
        <v>#DIV/0!</v>
      </c>
      <c r="U744" s="201" t="e">
        <f t="shared" si="128"/>
        <v>#DIV/0!</v>
      </c>
      <c r="V744" s="201" t="e">
        <f t="shared" si="128"/>
        <v>#DIV/0!</v>
      </c>
    </row>
    <row r="745" spans="1:44">
      <c r="E745" t="s">
        <v>167</v>
      </c>
      <c r="F745" s="12" t="s">
        <v>87</v>
      </c>
      <c r="G745" t="s">
        <v>25</v>
      </c>
      <c r="H745" t="s">
        <v>63</v>
      </c>
      <c r="K745" s="45"/>
      <c r="L745" s="46"/>
      <c r="M745" s="46"/>
      <c r="N745" s="46"/>
      <c r="O745" s="46"/>
      <c r="P745" s="47"/>
      <c r="R745" s="201" t="e">
        <f t="shared" si="128"/>
        <v>#DIV/0!</v>
      </c>
      <c r="S745" s="201" t="e">
        <f t="shared" si="128"/>
        <v>#DIV/0!</v>
      </c>
      <c r="T745" s="201" t="e">
        <f t="shared" si="128"/>
        <v>#DIV/0!</v>
      </c>
      <c r="U745" s="201" t="e">
        <f t="shared" si="128"/>
        <v>#DIV/0!</v>
      </c>
      <c r="V745" s="201" t="e">
        <f t="shared" si="128"/>
        <v>#DIV/0!</v>
      </c>
    </row>
    <row r="746" spans="1:44">
      <c r="E746" t="s">
        <v>168</v>
      </c>
      <c r="F746" s="12" t="s">
        <v>88</v>
      </c>
      <c r="G746" t="s">
        <v>25</v>
      </c>
      <c r="H746" t="s">
        <v>63</v>
      </c>
      <c r="K746" s="49"/>
      <c r="L746" s="50"/>
      <c r="M746" s="50"/>
      <c r="N746" s="50"/>
      <c r="O746" s="50"/>
      <c r="P746" s="51"/>
      <c r="R746" s="201" t="e">
        <f t="shared" si="128"/>
        <v>#DIV/0!</v>
      </c>
      <c r="S746" s="201" t="e">
        <f t="shared" si="128"/>
        <v>#DIV/0!</v>
      </c>
      <c r="T746" s="201" t="e">
        <f t="shared" si="128"/>
        <v>#DIV/0!</v>
      </c>
      <c r="U746" s="201" t="e">
        <f t="shared" si="128"/>
        <v>#DIV/0!</v>
      </c>
      <c r="V746" s="201" t="e">
        <f t="shared" si="128"/>
        <v>#DIV/0!</v>
      </c>
    </row>
    <row r="748" spans="1:44">
      <c r="A748" s="5" t="s">
        <v>64</v>
      </c>
      <c r="B748" s="5" t="s">
        <v>64</v>
      </c>
      <c r="C748" s="5" t="s">
        <v>64</v>
      </c>
      <c r="D748" s="5" t="s">
        <v>64</v>
      </c>
      <c r="E748" s="5" t="s">
        <v>64</v>
      </c>
      <c r="F748" s="5" t="s">
        <v>64</v>
      </c>
      <c r="G748" s="5" t="s">
        <v>64</v>
      </c>
      <c r="H748" s="5" t="s">
        <v>64</v>
      </c>
      <c r="I748" s="5" t="s">
        <v>64</v>
      </c>
      <c r="J748" s="5" t="s">
        <v>64</v>
      </c>
      <c r="K748" s="5" t="s">
        <v>64</v>
      </c>
      <c r="L748" s="5" t="s">
        <v>64</v>
      </c>
      <c r="M748" s="5" t="s">
        <v>64</v>
      </c>
      <c r="N748" s="5" t="s">
        <v>64</v>
      </c>
      <c r="O748" s="7" t="s">
        <v>64</v>
      </c>
      <c r="P748" s="53" t="s">
        <v>64</v>
      </c>
      <c r="Q748" s="5" t="s">
        <v>64</v>
      </c>
      <c r="R748" s="168" t="s">
        <v>64</v>
      </c>
      <c r="S748" s="168" t="s">
        <v>64</v>
      </c>
      <c r="T748" s="168" t="s">
        <v>64</v>
      </c>
      <c r="U748" s="168" t="s">
        <v>64</v>
      </c>
      <c r="V748" s="169" t="s">
        <v>64</v>
      </c>
      <c r="W748" s="169" t="s">
        <v>64</v>
      </c>
      <c r="X748" s="5" t="s">
        <v>64</v>
      </c>
      <c r="Y748" s="5" t="s">
        <v>64</v>
      </c>
      <c r="Z748" s="5" t="s">
        <v>64</v>
      </c>
      <c r="AA748" s="5" t="s">
        <v>64</v>
      </c>
      <c r="AB748" s="5" t="s">
        <v>64</v>
      </c>
      <c r="AC748" s="5" t="s">
        <v>64</v>
      </c>
      <c r="AD748" s="5" t="s">
        <v>64</v>
      </c>
      <c r="AE748" s="5" t="s">
        <v>64</v>
      </c>
      <c r="AF748" s="5" t="s">
        <v>64</v>
      </c>
      <c r="AG748" s="5" t="s">
        <v>64</v>
      </c>
      <c r="AH748" s="5" t="s">
        <v>64</v>
      </c>
      <c r="AI748" s="5" t="s">
        <v>64</v>
      </c>
      <c r="AJ748" s="5" t="s">
        <v>64</v>
      </c>
      <c r="AK748" s="5" t="s">
        <v>64</v>
      </c>
      <c r="AL748" s="5" t="s">
        <v>64</v>
      </c>
      <c r="AM748" s="5" t="s">
        <v>64</v>
      </c>
      <c r="AN748" s="5" t="s">
        <v>64</v>
      </c>
      <c r="AO748" s="5" t="s">
        <v>64</v>
      </c>
      <c r="AP748" s="54" t="s">
        <v>64</v>
      </c>
      <c r="AQ748" s="5" t="s">
        <v>64</v>
      </c>
      <c r="AR748" s="5" t="s">
        <v>64</v>
      </c>
    </row>
    <row r="750" spans="1:44">
      <c r="B750" s="17"/>
      <c r="C750" s="17"/>
      <c r="D750" s="17"/>
      <c r="E750" s="17"/>
      <c r="F750" s="17"/>
      <c r="G750" s="17"/>
      <c r="H750" s="17"/>
      <c r="I750" s="17"/>
    </row>
    <row r="751" spans="1:44">
      <c r="B751" s="17"/>
      <c r="C751" s="17"/>
      <c r="D751" s="17"/>
      <c r="E751" s="17"/>
      <c r="F751" s="17"/>
      <c r="G751" s="17"/>
      <c r="H751" s="17"/>
      <c r="I751" s="17"/>
    </row>
    <row r="752" spans="1:44">
      <c r="B752" s="17"/>
      <c r="C752" s="17"/>
      <c r="D752" s="17"/>
      <c r="E752" s="17"/>
      <c r="F752" s="17"/>
      <c r="G752" s="17"/>
      <c r="H752" s="17"/>
      <c r="I752" s="17"/>
    </row>
    <row r="753" spans="2:9">
      <c r="B753" s="17"/>
      <c r="C753" s="17"/>
      <c r="D753" s="17"/>
      <c r="E753" s="17"/>
      <c r="F753" s="17"/>
      <c r="G753" s="17"/>
      <c r="H753" s="17"/>
      <c r="I753" s="17"/>
    </row>
    <row r="754" spans="2:9">
      <c r="B754" s="17"/>
      <c r="C754" s="17"/>
      <c r="D754" s="17"/>
      <c r="E754" s="17"/>
      <c r="F754" s="17"/>
      <c r="G754" s="17"/>
      <c r="H754" s="17"/>
      <c r="I754" s="17"/>
    </row>
    <row r="755" spans="2:9">
      <c r="B755" s="17"/>
      <c r="C755" s="17"/>
      <c r="D755" s="17"/>
      <c r="E755" s="17"/>
      <c r="F755" s="17"/>
      <c r="G755" s="17"/>
      <c r="H755" s="17"/>
      <c r="I755" s="17"/>
    </row>
    <row r="756" spans="2:9">
      <c r="B756" s="17"/>
      <c r="C756" s="17"/>
      <c r="D756" s="17"/>
      <c r="E756" s="17"/>
      <c r="F756" s="17"/>
      <c r="G756" s="17"/>
      <c r="H756" s="17"/>
      <c r="I756" s="17"/>
    </row>
    <row r="757" spans="2:9">
      <c r="B757" s="17"/>
      <c r="C757" s="17"/>
      <c r="D757" s="17"/>
      <c r="E757" s="17"/>
      <c r="F757" s="17"/>
      <c r="G757" s="17"/>
      <c r="H757" s="17"/>
      <c r="I757" s="17"/>
    </row>
    <row r="758" spans="2:9">
      <c r="B758" s="17"/>
      <c r="C758" s="17"/>
      <c r="D758" s="17"/>
      <c r="E758" s="17"/>
      <c r="F758" s="17"/>
      <c r="G758" s="17"/>
      <c r="H758" s="17"/>
      <c r="I758" s="17"/>
    </row>
    <row r="759" spans="2:9">
      <c r="B759" s="17"/>
      <c r="C759" s="17"/>
      <c r="D759" s="17"/>
      <c r="E759" s="17"/>
      <c r="F759" s="17"/>
      <c r="G759" s="17"/>
      <c r="H759" s="17"/>
      <c r="I759" s="17"/>
    </row>
    <row r="760" spans="2:9">
      <c r="B760" s="17"/>
      <c r="C760" s="17"/>
      <c r="D760" s="17"/>
      <c r="E760" s="17"/>
      <c r="F760" s="17"/>
      <c r="G760" s="17"/>
      <c r="H760" s="17"/>
      <c r="I760" s="17"/>
    </row>
    <row r="761" spans="2:9">
      <c r="B761" s="17"/>
      <c r="C761" s="17"/>
      <c r="D761" s="17"/>
      <c r="E761" s="17"/>
      <c r="F761" s="17"/>
      <c r="G761" s="17"/>
      <c r="H761" s="17"/>
      <c r="I761" s="17"/>
    </row>
    <row r="762" spans="2:9">
      <c r="B762" s="17"/>
      <c r="C762" s="17"/>
      <c r="D762" s="17"/>
      <c r="E762" s="17"/>
      <c r="F762" s="17"/>
      <c r="G762" s="17"/>
      <c r="H762" s="17"/>
      <c r="I762" s="17"/>
    </row>
    <row r="763" spans="2:9">
      <c r="B763" s="17"/>
      <c r="C763" s="17"/>
      <c r="D763" s="17"/>
      <c r="E763" s="17"/>
      <c r="F763" s="17"/>
      <c r="G763" s="17"/>
      <c r="H763" s="17"/>
      <c r="I763" s="17"/>
    </row>
    <row r="764" spans="2:9">
      <c r="B764" s="17"/>
      <c r="C764" s="17"/>
      <c r="D764" s="17"/>
      <c r="E764" s="17"/>
      <c r="F764" s="17"/>
      <c r="G764" s="17"/>
      <c r="H764" s="17"/>
      <c r="I764" s="17"/>
    </row>
    <row r="765" spans="2:9">
      <c r="B765" s="17"/>
      <c r="C765" s="17"/>
      <c r="D765" s="17"/>
      <c r="E765" s="17"/>
      <c r="F765" s="17"/>
      <c r="G765" s="17"/>
      <c r="H765" s="17"/>
      <c r="I765" s="17"/>
    </row>
    <row r="766" spans="2:9">
      <c r="B766" s="17"/>
      <c r="C766" s="17"/>
      <c r="D766" s="17"/>
      <c r="E766" s="17"/>
      <c r="F766" s="17"/>
      <c r="G766" s="17"/>
      <c r="H766" s="17"/>
      <c r="I766" s="17"/>
    </row>
    <row r="767" spans="2:9">
      <c r="B767" s="17"/>
      <c r="C767" s="17"/>
      <c r="D767" s="17"/>
      <c r="E767" s="17"/>
      <c r="F767" s="17"/>
      <c r="G767" s="17"/>
      <c r="H767" s="17"/>
      <c r="I767" s="17"/>
    </row>
    <row r="768" spans="2:9">
      <c r="B768" s="17"/>
      <c r="C768" s="17"/>
      <c r="D768" s="17"/>
      <c r="E768" s="17"/>
      <c r="F768" s="17"/>
      <c r="G768" s="17"/>
      <c r="H768" s="17"/>
      <c r="I768" s="17"/>
    </row>
    <row r="769" spans="2:9">
      <c r="B769" s="17"/>
      <c r="C769" s="17"/>
      <c r="D769" s="17"/>
      <c r="E769" s="17"/>
      <c r="F769" s="17"/>
      <c r="G769" s="17"/>
      <c r="H769" s="17"/>
      <c r="I769" s="17"/>
    </row>
    <row r="770" spans="2:9">
      <c r="B770" s="17"/>
      <c r="C770" s="17"/>
      <c r="D770" s="17"/>
      <c r="E770" s="17"/>
      <c r="F770" s="17"/>
      <c r="G770" s="17"/>
      <c r="H770" s="17"/>
      <c r="I770" s="17"/>
    </row>
    <row r="771" spans="2:9">
      <c r="B771" s="17"/>
      <c r="C771" s="17"/>
      <c r="D771" s="17"/>
      <c r="E771" s="17"/>
      <c r="F771" s="17"/>
      <c r="G771" s="17"/>
      <c r="H771" s="17"/>
      <c r="I771" s="17"/>
    </row>
    <row r="772" spans="2:9">
      <c r="B772" s="17"/>
      <c r="C772" s="17"/>
      <c r="D772" s="17"/>
      <c r="E772" s="17"/>
      <c r="F772" s="17"/>
      <c r="G772" s="17"/>
      <c r="H772" s="17"/>
      <c r="I772" s="17"/>
    </row>
    <row r="773" spans="2:9">
      <c r="B773" s="17"/>
      <c r="C773" s="17"/>
      <c r="D773" s="17"/>
      <c r="E773" s="17"/>
      <c r="F773" s="17"/>
      <c r="G773" s="17"/>
      <c r="H773" s="17"/>
      <c r="I773" s="17"/>
    </row>
    <row r="774" spans="2:9">
      <c r="B774" s="17"/>
      <c r="C774" s="17"/>
      <c r="D774" s="17"/>
      <c r="E774" s="17"/>
      <c r="F774" s="17"/>
      <c r="G774" s="17"/>
      <c r="H774" s="17"/>
      <c r="I774" s="17"/>
    </row>
    <row r="775" spans="2:9">
      <c r="B775" s="17"/>
      <c r="C775" s="17"/>
      <c r="D775" s="17"/>
      <c r="E775" s="17"/>
      <c r="F775" s="17"/>
      <c r="G775" s="17"/>
      <c r="H775" s="17"/>
      <c r="I775" s="17"/>
    </row>
  </sheetData>
  <conditionalFormatting sqref="AL260:AO261">
    <cfRule type="expression" dxfId="114" priority="448" stopIfTrue="1">
      <formula>NOT(ISERROR(SEARCH("Err",AL260)))</formula>
    </cfRule>
  </conditionalFormatting>
  <conditionalFormatting sqref="AL264:AO267">
    <cfRule type="expression" dxfId="113" priority="447" stopIfTrue="1">
      <formula>NOT(ISERROR(SEARCH("Err",AL264)))</formula>
    </cfRule>
  </conditionalFormatting>
  <conditionalFormatting sqref="AL270:AO272">
    <cfRule type="expression" dxfId="112" priority="446" stopIfTrue="1">
      <formula>NOT(ISERROR(SEARCH("Err",AL270)))</formula>
    </cfRule>
  </conditionalFormatting>
  <conditionalFormatting sqref="R467:V467">
    <cfRule type="containsText" dxfId="111" priority="444" operator="containsText" text="ERROR">
      <formula>NOT(ISERROR(SEARCH("ERROR",R467)))</formula>
    </cfRule>
    <cfRule type="cellIs" dxfId="110" priority="445" operator="equal">
      <formula>"ERROR"</formula>
    </cfRule>
  </conditionalFormatting>
  <conditionalFormatting sqref="R459:V459">
    <cfRule type="containsText" dxfId="109" priority="442" operator="containsText" text="ERROR">
      <formula>NOT(ISERROR(SEARCH("ERROR",R459)))</formula>
    </cfRule>
    <cfRule type="cellIs" dxfId="108" priority="443" operator="equal">
      <formula>"ERROR"</formula>
    </cfRule>
  </conditionalFormatting>
  <conditionalFormatting sqref="AL55:AO56">
    <cfRule type="expression" dxfId="107" priority="436" stopIfTrue="1">
      <formula>NOT(ISERROR(SEARCH("Err",AL55)))</formula>
    </cfRule>
  </conditionalFormatting>
  <conditionalFormatting sqref="AF55:AJ56">
    <cfRule type="expression" dxfId="106" priority="433" stopIfTrue="1">
      <formula>NOT(ISERROR(SEARCH("Err",AF55)))</formula>
    </cfRule>
  </conditionalFormatting>
  <conditionalFormatting sqref="AL72:AO78">
    <cfRule type="expression" dxfId="105" priority="431" stopIfTrue="1">
      <formula>NOT(ISERROR(SEARCH("Err",AL72)))</formula>
    </cfRule>
  </conditionalFormatting>
  <conditionalFormatting sqref="AL94:AO100">
    <cfRule type="expression" dxfId="104" priority="429" stopIfTrue="1">
      <formula>NOT(ISERROR(SEARCH("Err",AL94)))</formula>
    </cfRule>
  </conditionalFormatting>
  <conditionalFormatting sqref="AL104:AO107">
    <cfRule type="expression" dxfId="103" priority="428" stopIfTrue="1">
      <formula>NOT(ISERROR(SEARCH("Err",AL104)))</formula>
    </cfRule>
  </conditionalFormatting>
  <conditionalFormatting sqref="AL125:AO128">
    <cfRule type="expression" dxfId="102" priority="427" stopIfTrue="1">
      <formula>NOT(ISERROR(SEARCH("Err",AL125)))</formula>
    </cfRule>
  </conditionalFormatting>
  <conditionalFormatting sqref="R505:V505 S692:V692 S695:V695 S700:V700 S703:V703">
    <cfRule type="containsText" dxfId="101" priority="424" operator="containsText" text="PASS">
      <formula>NOT(ISERROR(SEARCH("PASS",R505)))</formula>
    </cfRule>
    <cfRule type="containsText" dxfId="100" priority="425" operator="containsText" text="ERROR">
      <formula>NOT(ISERROR(SEARCH("ERROR",R505)))</formula>
    </cfRule>
    <cfRule type="cellIs" dxfId="99" priority="426" operator="equal">
      <formula>"ERROR"</formula>
    </cfRule>
  </conditionalFormatting>
  <conditionalFormatting sqref="R541:V541">
    <cfRule type="containsText" dxfId="98" priority="406" operator="containsText" text="PASS">
      <formula>NOT(ISERROR(SEARCH("PASS",R541)))</formula>
    </cfRule>
    <cfRule type="containsText" dxfId="97" priority="407" operator="containsText" text="ERROR">
      <formula>NOT(ISERROR(SEARCH("ERROR",R541)))</formula>
    </cfRule>
    <cfRule type="cellIs" dxfId="96" priority="408" operator="equal">
      <formula>"ERROR"</formula>
    </cfRule>
  </conditionalFormatting>
  <conditionalFormatting sqref="K437:O437">
    <cfRule type="containsText" dxfId="95" priority="404" operator="containsText" text="No">
      <formula>NOT(ISERROR(SEARCH("No",K437)))</formula>
    </cfRule>
    <cfRule type="containsText" dxfId="94" priority="405" operator="containsText" text="Yes">
      <formula>NOT(ISERROR(SEARCH("Yes",K437)))</formula>
    </cfRule>
  </conditionalFormatting>
  <conditionalFormatting sqref="R459:V459 R467:V467 R505:V505 S692:V692 S695:V695 S700:V700 S703:V703 R541:V541">
    <cfRule type="expression" dxfId="93" priority="395">
      <formula>$I$448="No"</formula>
    </cfRule>
  </conditionalFormatting>
  <conditionalFormatting sqref="AL273:AO273">
    <cfRule type="expression" dxfId="92" priority="337" stopIfTrue="1">
      <formula>NOT(ISERROR(SEARCH("Err",AL273)))</formula>
    </cfRule>
  </conditionalFormatting>
  <conditionalFormatting sqref="R744:V746">
    <cfRule type="containsText" dxfId="91" priority="320" operator="containsText" text="PASS">
      <formula>NOT(ISERROR(SEARCH("PASS",R744)))</formula>
    </cfRule>
    <cfRule type="containsText" dxfId="90" priority="321" operator="containsText" text="ERROR">
      <formula>NOT(ISERROR(SEARCH("ERROR",R744)))</formula>
    </cfRule>
    <cfRule type="cellIs" dxfId="89" priority="322" operator="equal">
      <formula>"ERROR"</formula>
    </cfRule>
  </conditionalFormatting>
  <conditionalFormatting sqref="R744:V746">
    <cfRule type="expression" dxfId="88" priority="319">
      <formula>$I$449="No"</formula>
    </cfRule>
  </conditionalFormatting>
  <conditionalFormatting sqref="AL111:AO114">
    <cfRule type="expression" dxfId="87" priority="317" stopIfTrue="1">
      <formula>NOT(ISERROR(SEARCH("Err",AL111)))</formula>
    </cfRule>
  </conditionalFormatting>
  <conditionalFormatting sqref="AL118:AO121">
    <cfRule type="expression" dxfId="86" priority="315" stopIfTrue="1">
      <formula>NOT(ISERROR(SEARCH("Err",AL118)))</formula>
    </cfRule>
  </conditionalFormatting>
  <conditionalFormatting sqref="K55:O56 R253:V253 S211:V220 S240:V249 S182:V191 S150:V150 K313:O314 K326:O326 K317:O320 K323:O323 K337:O337 K331:O334 K344:O345 K357:O357 K348:O351 K354:O354 K368:O368 K362:O365 K375:O376 K388:O388 K379:O382 K385:O385 K399:O399 K393:O396 K406:O407 K419:O419 K410:O413 K416:O416 K430:O430 K424:O427 AF260:AJ261 AF264:AJ267 AF270:AJ273 AF72:AJ78 AF94:AJ100 AF104:AJ107 AF111:AJ114 AF118:AJ121 AF125:AJ128 AF55:AJ56 K282:M282 S138:V147 S179:V179 S208:V208 S237:V237 R62:V68 U167:V176 R55:V56 Y55:AC56 Y72:AC78 Y62:AC68 R84:V90 Y84:AC90 Y94:AC100 R94:V100 R104:V107 K104:O107 K111:O114 R111:V114 K118:O121 R132:V133 K72:O78 K94:O100 S153:V162">
    <cfRule type="expression" dxfId="85" priority="314">
      <formula>K$6&gt;$I$12</formula>
    </cfRule>
  </conditionalFormatting>
  <conditionalFormatting sqref="K437:O437">
    <cfRule type="containsText" dxfId="84" priority="238" operator="containsText" text="NA">
      <formula>NOT(ISERROR(SEARCH("NA",K437)))</formula>
    </cfRule>
  </conditionalFormatting>
  <conditionalFormatting sqref="K435:O436">
    <cfRule type="containsText" dxfId="83" priority="237" operator="containsText" text="NA">
      <formula>NOT(ISERROR(SEARCH("NA",K435)))</formula>
    </cfRule>
  </conditionalFormatting>
  <conditionalFormatting sqref="P437">
    <cfRule type="containsText" dxfId="82" priority="231" operator="containsText" text="No">
      <formula>NOT(ISERROR(SEARCH("No",P437)))</formula>
    </cfRule>
    <cfRule type="containsText" dxfId="81" priority="232" operator="containsText" text="Yes">
      <formula>NOT(ISERROR(SEARCH("Yes",P437)))</formula>
    </cfRule>
  </conditionalFormatting>
  <conditionalFormatting sqref="P437">
    <cfRule type="containsText" dxfId="80" priority="230" operator="containsText" text="NA">
      <formula>NOT(ISERROR(SEARCH("NA",P437)))</formula>
    </cfRule>
  </conditionalFormatting>
  <conditionalFormatting sqref="I448:I449">
    <cfRule type="containsText" dxfId="79" priority="225" operator="containsText" text="No">
      <formula>NOT(ISERROR(SEARCH("No",I448)))</formula>
    </cfRule>
    <cfRule type="containsText" dxfId="78" priority="226" operator="containsText" text="Yes">
      <formula>NOT(ISERROR(SEARCH("Yes",I448)))</formula>
    </cfRule>
  </conditionalFormatting>
  <conditionalFormatting sqref="I448:I449">
    <cfRule type="containsText" dxfId="77" priority="224" operator="containsText" text="NA">
      <formula>NOT(ISERROR(SEARCH("NA",I448)))</formula>
    </cfRule>
  </conditionalFormatting>
  <conditionalFormatting sqref="R448:V449">
    <cfRule type="containsText" dxfId="76" priority="222" operator="containsText" text="No">
      <formula>NOT(ISERROR(SEARCH("No",R448)))</formula>
    </cfRule>
    <cfRule type="containsText" dxfId="75" priority="223" operator="containsText" text="Yes">
      <formula>NOT(ISERROR(SEARCH("Yes",R448)))</formula>
    </cfRule>
  </conditionalFormatting>
  <conditionalFormatting sqref="R448:V449">
    <cfRule type="containsText" dxfId="74" priority="221" operator="containsText" text="NA">
      <formula>NOT(ISERROR(SEARCH("NA",R448)))</formula>
    </cfRule>
  </conditionalFormatting>
  <conditionalFormatting sqref="AF72:AJ78">
    <cfRule type="expression" dxfId="73" priority="207" stopIfTrue="1">
      <formula>NOT(ISERROR(SEARCH("Err",AF72)))</formula>
    </cfRule>
  </conditionalFormatting>
  <conditionalFormatting sqref="AF94:AJ100">
    <cfRule type="expression" dxfId="72" priority="204" stopIfTrue="1">
      <formula>NOT(ISERROR(SEARCH("Err",AF94)))</formula>
    </cfRule>
  </conditionalFormatting>
  <conditionalFormatting sqref="AF104:AJ107">
    <cfRule type="expression" dxfId="71" priority="201" stopIfTrue="1">
      <formula>NOT(ISERROR(SEARCH("Err",AF104)))</formula>
    </cfRule>
  </conditionalFormatting>
  <conditionalFormatting sqref="AF111:AJ114">
    <cfRule type="expression" dxfId="70" priority="198" stopIfTrue="1">
      <formula>NOT(ISERROR(SEARCH("Err",AF111)))</formula>
    </cfRule>
  </conditionalFormatting>
  <conditionalFormatting sqref="AF118:AJ121">
    <cfRule type="expression" dxfId="69" priority="195" stopIfTrue="1">
      <formula>NOT(ISERROR(SEARCH("Err",AF118)))</formula>
    </cfRule>
  </conditionalFormatting>
  <conditionalFormatting sqref="AF125:AJ128">
    <cfRule type="expression" dxfId="68" priority="192" stopIfTrue="1">
      <formula>NOT(ISERROR(SEARCH("Err",AF125)))</formula>
    </cfRule>
  </conditionalFormatting>
  <conditionalFormatting sqref="K125:O128 R125:V128">
    <cfRule type="expression" dxfId="67" priority="496">
      <formula>K$6&gt;$I$12</formula>
    </cfRule>
    <cfRule type="expression" priority="497">
      <formula>#REF!</formula>
    </cfRule>
  </conditionalFormatting>
  <conditionalFormatting sqref="R713:V713">
    <cfRule type="containsText" dxfId="66" priority="108" operator="containsText" text="PASS">
      <formula>NOT(ISERROR(SEARCH("PASS",R713)))</formula>
    </cfRule>
    <cfRule type="containsText" dxfId="65" priority="109" operator="containsText" text="ERROR">
      <formula>NOT(ISERROR(SEARCH("ERROR",R713)))</formula>
    </cfRule>
    <cfRule type="cellIs" dxfId="64" priority="110" operator="equal">
      <formula>"ERROR"</formula>
    </cfRule>
  </conditionalFormatting>
  <conditionalFormatting sqref="R713:V713">
    <cfRule type="expression" dxfId="63" priority="107">
      <formula>$I$448="No"</formula>
    </cfRule>
  </conditionalFormatting>
  <conditionalFormatting sqref="R721:V721">
    <cfRule type="containsText" dxfId="62" priority="104" operator="containsText" text="PASS">
      <formula>NOT(ISERROR(SEARCH("PASS",R721)))</formula>
    </cfRule>
    <cfRule type="containsText" dxfId="61" priority="105" operator="containsText" text="ERROR">
      <formula>NOT(ISERROR(SEARCH("ERROR",R721)))</formula>
    </cfRule>
    <cfRule type="cellIs" dxfId="60" priority="106" operator="equal">
      <formula>"ERROR"</formula>
    </cfRule>
  </conditionalFormatting>
  <conditionalFormatting sqref="R721:V721">
    <cfRule type="expression" dxfId="59" priority="103">
      <formula>$I$448="No"</formula>
    </cfRule>
  </conditionalFormatting>
  <conditionalFormatting sqref="N282">
    <cfRule type="expression" dxfId="58" priority="94">
      <formula>N$6&gt;$I$12</formula>
    </cfRule>
  </conditionalFormatting>
  <conditionalFormatting sqref="O282">
    <cfRule type="expression" dxfId="57" priority="93">
      <formula>O$6&gt;$I$12</formula>
    </cfRule>
  </conditionalFormatting>
  <conditionalFormatting sqref="S167:S176">
    <cfRule type="expression" dxfId="56" priority="68">
      <formula>S$6&gt;$I$12</formula>
    </cfRule>
  </conditionalFormatting>
  <conditionalFormatting sqref="S196:V205">
    <cfRule type="expression" dxfId="55" priority="67">
      <formula>S$6&gt;$I$12</formula>
    </cfRule>
  </conditionalFormatting>
  <conditionalFormatting sqref="S225:V234">
    <cfRule type="expression" dxfId="54" priority="66">
      <formula>S$6&gt;$I$12</formula>
    </cfRule>
  </conditionalFormatting>
  <conditionalFormatting sqref="R577:V577">
    <cfRule type="containsText" dxfId="53" priority="63" operator="containsText" text="PASS">
      <formula>NOT(ISERROR(SEARCH("PASS",R577)))</formula>
    </cfRule>
    <cfRule type="containsText" dxfId="52" priority="64" operator="containsText" text="ERROR">
      <formula>NOT(ISERROR(SEARCH("ERROR",R577)))</formula>
    </cfRule>
    <cfRule type="cellIs" dxfId="51" priority="65" operator="equal">
      <formula>"ERROR"</formula>
    </cfRule>
  </conditionalFormatting>
  <conditionalFormatting sqref="R577:V577">
    <cfRule type="expression" dxfId="50" priority="62">
      <formula>$I$448="No"</formula>
    </cfRule>
  </conditionalFormatting>
  <conditionalFormatting sqref="R649:V649">
    <cfRule type="containsText" dxfId="49" priority="59" operator="containsText" text="PASS">
      <formula>NOT(ISERROR(SEARCH("PASS",R649)))</formula>
    </cfRule>
    <cfRule type="containsText" dxfId="48" priority="60" operator="containsText" text="ERROR">
      <formula>NOT(ISERROR(SEARCH("ERROR",R649)))</formula>
    </cfRule>
    <cfRule type="cellIs" dxfId="47" priority="61" operator="equal">
      <formula>"ERROR"</formula>
    </cfRule>
  </conditionalFormatting>
  <conditionalFormatting sqref="R649:V649">
    <cfRule type="expression" dxfId="46" priority="58">
      <formula>$I$448="No"</formula>
    </cfRule>
  </conditionalFormatting>
  <conditionalFormatting sqref="R613:V613">
    <cfRule type="containsText" dxfId="45" priority="55" operator="containsText" text="PASS">
      <formula>NOT(ISERROR(SEARCH("PASS",R613)))</formula>
    </cfRule>
    <cfRule type="containsText" dxfId="44" priority="56" operator="containsText" text="ERROR">
      <formula>NOT(ISERROR(SEARCH("ERROR",R613)))</formula>
    </cfRule>
    <cfRule type="cellIs" dxfId="43" priority="57" operator="equal">
      <formula>"ERROR"</formula>
    </cfRule>
  </conditionalFormatting>
  <conditionalFormatting sqref="R613:V613">
    <cfRule type="expression" dxfId="42" priority="54">
      <formula>$I$448="No"</formula>
    </cfRule>
  </conditionalFormatting>
  <conditionalFormatting sqref="R685:V685">
    <cfRule type="containsText" dxfId="41" priority="51" operator="containsText" text="PASS">
      <formula>NOT(ISERROR(SEARCH("PASS",R685)))</formula>
    </cfRule>
    <cfRule type="containsText" dxfId="40" priority="52" operator="containsText" text="ERROR">
      <formula>NOT(ISERROR(SEARCH("ERROR",R685)))</formula>
    </cfRule>
    <cfRule type="cellIs" dxfId="39" priority="53" operator="equal">
      <formula>"ERROR"</formula>
    </cfRule>
  </conditionalFormatting>
  <conditionalFormatting sqref="R685:V685">
    <cfRule type="expression" dxfId="38" priority="50">
      <formula>$I$448="No"</formula>
    </cfRule>
  </conditionalFormatting>
  <conditionalFormatting sqref="T167:T176">
    <cfRule type="expression" dxfId="37" priority="49">
      <formula>T$6&gt;$I$12</formula>
    </cfRule>
  </conditionalFormatting>
  <conditionalFormatting sqref="K469:P469">
    <cfRule type="containsText" dxfId="36" priority="43" operator="containsText" text="ERROR">
      <formula>NOT(ISERROR(SEARCH("ERROR",K469)))</formula>
    </cfRule>
  </conditionalFormatting>
  <conditionalFormatting sqref="R469:W469">
    <cfRule type="containsText" dxfId="35" priority="41" operator="containsText" text="ERROR">
      <formula>NOT(ISERROR(SEARCH("ERROR",R469)))</formula>
    </cfRule>
  </conditionalFormatting>
  <conditionalFormatting sqref="Y469:AD469">
    <cfRule type="containsText" dxfId="34" priority="40" operator="containsText" text="ERROR">
      <formula>NOT(ISERROR(SEARCH("ERROR",Y469)))</formula>
    </cfRule>
  </conditionalFormatting>
  <conditionalFormatting sqref="K283:M283">
    <cfRule type="expression" dxfId="33" priority="35">
      <formula>K$6&gt;$I$12</formula>
    </cfRule>
  </conditionalFormatting>
  <conditionalFormatting sqref="N283">
    <cfRule type="expression" dxfId="32" priority="34">
      <formula>N$6&gt;$I$12</formula>
    </cfRule>
  </conditionalFormatting>
  <conditionalFormatting sqref="O283">
    <cfRule type="expression" dxfId="31" priority="33">
      <formula>O$6&gt;$I$12</formula>
    </cfRule>
  </conditionalFormatting>
  <conditionalFormatting sqref="K286:M289">
    <cfRule type="expression" dxfId="30" priority="32">
      <formula>K$6&gt;$I$12</formula>
    </cfRule>
  </conditionalFormatting>
  <conditionalFormatting sqref="N286:N289">
    <cfRule type="expression" dxfId="29" priority="31">
      <formula>N$6&gt;$I$12</formula>
    </cfRule>
  </conditionalFormatting>
  <conditionalFormatting sqref="O286:O289">
    <cfRule type="expression" dxfId="28" priority="30">
      <formula>O$6&gt;$I$12</formula>
    </cfRule>
  </conditionalFormatting>
  <conditionalFormatting sqref="R286:T289">
    <cfRule type="expression" dxfId="27" priority="29">
      <formula>R$6&gt;$I$12</formula>
    </cfRule>
  </conditionalFormatting>
  <conditionalFormatting sqref="U286:U289">
    <cfRule type="expression" dxfId="26" priority="28">
      <formula>U$6&gt;$I$12</formula>
    </cfRule>
  </conditionalFormatting>
  <conditionalFormatting sqref="V286:V289">
    <cfRule type="expression" dxfId="25" priority="27">
      <formula>V$6&gt;$I$12</formula>
    </cfRule>
  </conditionalFormatting>
  <conditionalFormatting sqref="R282:T283">
    <cfRule type="expression" dxfId="24" priority="26">
      <formula>R$6&gt;$I$12</formula>
    </cfRule>
  </conditionalFormatting>
  <conditionalFormatting sqref="U282:U283">
    <cfRule type="expression" dxfId="23" priority="25">
      <formula>U$6&gt;$I$12</formula>
    </cfRule>
  </conditionalFormatting>
  <conditionalFormatting sqref="V282:V283">
    <cfRule type="expression" dxfId="22" priority="24">
      <formula>V$6&gt;$I$12</formula>
    </cfRule>
  </conditionalFormatting>
  <conditionalFormatting sqref="R292:T292">
    <cfRule type="expression" dxfId="21" priority="23">
      <formula>R$6&gt;$I$12</formula>
    </cfRule>
  </conditionalFormatting>
  <conditionalFormatting sqref="U292">
    <cfRule type="expression" dxfId="20" priority="22">
      <formula>U$6&gt;$I$12</formula>
    </cfRule>
  </conditionalFormatting>
  <conditionalFormatting sqref="V292">
    <cfRule type="expression" dxfId="19" priority="21">
      <formula>V$6&gt;$I$12</formula>
    </cfRule>
  </conditionalFormatting>
  <conditionalFormatting sqref="K292:M292">
    <cfRule type="expression" dxfId="18" priority="20">
      <formula>K$6&gt;$I$12</formula>
    </cfRule>
  </conditionalFormatting>
  <conditionalFormatting sqref="N292">
    <cfRule type="expression" dxfId="17" priority="19">
      <formula>N$6&gt;$I$12</formula>
    </cfRule>
  </conditionalFormatting>
  <conditionalFormatting sqref="O292">
    <cfRule type="expression" dxfId="16" priority="18">
      <formula>O$6&gt;$I$12</formula>
    </cfRule>
  </conditionalFormatting>
  <conditionalFormatting sqref="K300:M303">
    <cfRule type="expression" dxfId="15" priority="17">
      <formula>K$6&gt;$I$12</formula>
    </cfRule>
  </conditionalFormatting>
  <conditionalFormatting sqref="N300:N303">
    <cfRule type="expression" dxfId="14" priority="16">
      <formula>N$6&gt;$I$12</formula>
    </cfRule>
  </conditionalFormatting>
  <conditionalFormatting sqref="O300:O303">
    <cfRule type="expression" dxfId="13" priority="15">
      <formula>O$6&gt;$I$12</formula>
    </cfRule>
  </conditionalFormatting>
  <conditionalFormatting sqref="R300:T303">
    <cfRule type="expression" dxfId="12" priority="14">
      <formula>R$6&gt;$I$12</formula>
    </cfRule>
  </conditionalFormatting>
  <conditionalFormatting sqref="U300:U303">
    <cfRule type="expression" dxfId="11" priority="13">
      <formula>U$6&gt;$I$12</formula>
    </cfRule>
  </conditionalFormatting>
  <conditionalFormatting sqref="V300:V303">
    <cfRule type="expression" dxfId="10" priority="12">
      <formula>V$6&gt;$I$12</formula>
    </cfRule>
  </conditionalFormatting>
  <conditionalFormatting sqref="R254:V254">
    <cfRule type="expression" dxfId="9" priority="10">
      <formula>R$6&gt;$I$12</formula>
    </cfRule>
  </conditionalFormatting>
  <conditionalFormatting sqref="K442:O442">
    <cfRule type="containsText" dxfId="8" priority="8" operator="containsText" text="No">
      <formula>NOT(ISERROR(SEARCH("No",K442)))</formula>
    </cfRule>
    <cfRule type="containsText" dxfId="7" priority="9" operator="containsText" text="Yes">
      <formula>NOT(ISERROR(SEARCH("Yes",K442)))</formula>
    </cfRule>
  </conditionalFormatting>
  <conditionalFormatting sqref="K442:O442">
    <cfRule type="containsText" dxfId="6" priority="7" operator="containsText" text="NA">
      <formula>NOT(ISERROR(SEARCH("NA",K442)))</formula>
    </cfRule>
  </conditionalFormatting>
  <conditionalFormatting sqref="K440:O441">
    <cfRule type="containsText" dxfId="5" priority="6" operator="containsText" text="NA">
      <formula>NOT(ISERROR(SEARCH("NA",K440)))</formula>
    </cfRule>
  </conditionalFormatting>
  <conditionalFormatting sqref="P442">
    <cfRule type="containsText" dxfId="4" priority="4" operator="containsText" text="No">
      <formula>NOT(ISERROR(SEARCH("No",P442)))</formula>
    </cfRule>
    <cfRule type="containsText" dxfId="3" priority="5" operator="containsText" text="Yes">
      <formula>NOT(ISERROR(SEARCH("Yes",P442)))</formula>
    </cfRule>
  </conditionalFormatting>
  <conditionalFormatting sqref="P442">
    <cfRule type="containsText" dxfId="2" priority="3" operator="containsText" text="NA">
      <formula>NOT(ISERROR(SEARCH("NA",P442)))</formula>
    </cfRule>
  </conditionalFormatting>
  <conditionalFormatting sqref="R72:V78">
    <cfRule type="expression" dxfId="1" priority="2">
      <formula>R$6&gt;$I$12</formula>
    </cfRule>
  </conditionalFormatting>
  <conditionalFormatting sqref="R118:V121">
    <cfRule type="expression" dxfId="0" priority="1">
      <formula>R$6&gt;$I$12</formula>
    </cfRule>
  </conditionalFormatting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09B983A-7609-4A56-9F52-CA153A7D539D}">
          <x14:formula1>
            <xm:f>'VD_Ref Data'!$D$10:$D$24</xm:f>
          </x14:formula1>
          <xm:sqref>I10</xm:sqref>
        </x14:dataValidation>
        <x14:dataValidation type="list" allowBlank="1" showInputMessage="1" showErrorMessage="1" xr:uid="{094C6A3D-87F2-48F2-BF71-5393A5F45D5F}">
          <x14:formula1>
            <xm:f>'VD_Ref Data'!$F$29:$F$33</xm:f>
          </x14:formula1>
          <xm:sqref>I12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CF28F729-27BA-4B40-9B82-1FA0FE5259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F7BF24-F8D9-4F6E-BB72-6F755EE38C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0BF47C-718B-4D44-AEF9-616178D6C4BE}">
  <ds:schemaRefs>
    <ds:schemaRef ds:uri="http://purl.org/dc/elements/1.1/"/>
    <ds:schemaRef ds:uri="http://schemas.microsoft.com/office/2006/metadata/properties"/>
    <ds:schemaRef ds:uri="http://purl.org/dc/terms/"/>
    <ds:schemaRef ds:uri="978a1c12-3ab7-471e-b134-e7ba3975f64f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f35b5cbd-7b0b-4440-92cd-b510cab4ec67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E406FC1-CA36-40A4-89C5-0C28B409433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VD_Cover</vt:lpstr>
      <vt:lpstr>VD_Ref Data</vt:lpstr>
      <vt:lpstr>VD_SRVD Flex Calcs</vt:lpstr>
      <vt:lpstr>VD_SRVD &amp; LVSVD</vt:lpstr>
    </vt:vector>
  </TitlesOfParts>
  <Manager/>
  <Company>Ofgem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Theo Guthrie</dc:creator>
  <cp:keywords/>
  <dc:description/>
  <cp:lastModifiedBy>Ben Watts</cp:lastModifiedBy>
  <cp:revision/>
  <dcterms:created xsi:type="dcterms:W3CDTF">2022-10-24T12:02:14Z</dcterms:created>
  <dcterms:modified xsi:type="dcterms:W3CDTF">2023-02-01T11:07:54Z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b4e3ac49-a4d1-4aee-80b9-d4c91bcaf730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RIHgC7tD6fDD0twitw+r/W+z+vIxHPyt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0x0101003D6E278D99252B4B99C7589ABDD35CB5</vt:lpwstr>
  </property>
  <property fmtid="{D5CDD505-2E9C-101B-9397-08002B2CF9AE}" pid="15" name="MediaServiceImageTags">
    <vt:lpwstr/>
  </property>
  <property fmtid="{D5CDD505-2E9C-101B-9397-08002B2CF9AE}" pid="16" name="MSIP_Label_38144ccb-b10a-4c0f-b070-7a3b00ac7463_Enabled">
    <vt:lpwstr>true</vt:lpwstr>
  </property>
  <property fmtid="{D5CDD505-2E9C-101B-9397-08002B2CF9AE}" pid="17" name="MSIP_Label_38144ccb-b10a-4c0f-b070-7a3b00ac7463_SetDate">
    <vt:lpwstr>2022-11-04T09:51:43Z</vt:lpwstr>
  </property>
  <property fmtid="{D5CDD505-2E9C-101B-9397-08002B2CF9AE}" pid="18" name="MSIP_Label_38144ccb-b10a-4c0f-b070-7a3b00ac7463_Method">
    <vt:lpwstr>Standard</vt:lpwstr>
  </property>
  <property fmtid="{D5CDD505-2E9C-101B-9397-08002B2CF9AE}" pid="19" name="MSIP_Label_38144ccb-b10a-4c0f-b070-7a3b00ac7463_Name">
    <vt:lpwstr>InternalOnly</vt:lpwstr>
  </property>
  <property fmtid="{D5CDD505-2E9C-101B-9397-08002B2CF9AE}" pid="20" name="MSIP_Label_38144ccb-b10a-4c0f-b070-7a3b00ac7463_SiteId">
    <vt:lpwstr>185562ad-39bc-4840-8e40-be6216340c52</vt:lpwstr>
  </property>
  <property fmtid="{D5CDD505-2E9C-101B-9397-08002B2CF9AE}" pid="21" name="MSIP_Label_38144ccb-b10a-4c0f-b070-7a3b00ac7463_ActionId">
    <vt:lpwstr>d7faef1a-d069-42b1-ab7c-6c931d7cfe47</vt:lpwstr>
  </property>
  <property fmtid="{D5CDD505-2E9C-101B-9397-08002B2CF9AE}" pid="22" name="MSIP_Label_38144ccb-b10a-4c0f-b070-7a3b00ac7463_ContentBits">
    <vt:lpwstr>2</vt:lpwstr>
  </property>
</Properties>
</file>