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3870DA8C-E7B8-4BBE-9E7B-30385583C837}" xr6:coauthVersionLast="47" xr6:coauthVersionMax="47" xr10:uidLastSave="{00000000-0000-0000-0000-000000000000}"/>
  <bookViews>
    <workbookView xWindow="-120" yWindow="-16320" windowWidth="29040" windowHeight="15840" xr2:uid="{00000000-000D-0000-FFFF-FFFF00000000}"/>
  </bookViews>
  <sheets>
    <sheet name="Information" sheetId="1" r:id="rId1"/>
    <sheet name="Executive Summary" sheetId="36" r:id="rId2"/>
    <sheet name="Figure 1.1" sheetId="2" r:id="rId3"/>
    <sheet name="Figure 1.2" sheetId="3" r:id="rId4"/>
    <sheet name="Figure 1.3" sheetId="4" r:id="rId5"/>
    <sheet name="Figure 2.1" sheetId="5" r:id="rId6"/>
    <sheet name="Figure 2.2" sheetId="6" r:id="rId7"/>
    <sheet name="Figure 2.3" sheetId="8" r:id="rId8"/>
    <sheet name="Figure 2.4" sheetId="9" r:id="rId9"/>
    <sheet name="Figure 2.5" sheetId="46" r:id="rId10"/>
    <sheet name="Figure 2.6" sheetId="12" r:id="rId11"/>
    <sheet name="Figure 2.7" sheetId="14" r:id="rId12"/>
    <sheet name="Figure 2.8" sheetId="15" r:id="rId13"/>
    <sheet name="Figure 2.9" sheetId="16" r:id="rId14"/>
    <sheet name="Figure 2.10" sheetId="17" r:id="rId15"/>
    <sheet name="Figure 3.1" sheetId="18" r:id="rId16"/>
    <sheet name="Figure 3.2" sheetId="19" r:id="rId17"/>
    <sheet name="Figure 4.1" sheetId="20" r:id="rId18"/>
    <sheet name="Figure 4.2" sheetId="21" r:id="rId19"/>
    <sheet name="Figure 4.4 to 4.35 " sheetId="59" r:id="rId20"/>
    <sheet name="Figure 4.36" sheetId="22" r:id="rId21"/>
    <sheet name="Figure 4.37" sheetId="23" r:id="rId22"/>
    <sheet name="Figure 5.1" sheetId="48" r:id="rId23"/>
    <sheet name="Figure 5.2" sheetId="49" r:id="rId24"/>
    <sheet name="Figure 5.3" sheetId="51" r:id="rId25"/>
    <sheet name="Figure 5.4 (a-d)" sheetId="52" r:id="rId26"/>
    <sheet name="Figure 5.5" sheetId="53" r:id="rId27"/>
    <sheet name="Figure 5.6" sheetId="54" r:id="rId28"/>
    <sheet name="Figure 5.7" sheetId="55" r:id="rId29"/>
    <sheet name="Figure 5.8" sheetId="56" r:id="rId30"/>
    <sheet name="Figure 5.9" sheetId="57" r:id="rId31"/>
    <sheet name="Figure A2.1" sheetId="58" r:id="rId32"/>
  </sheets>
  <definedNames>
    <definedName name="_ftn1" localSheetId="19">'Figure 4.4 to 4.35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51" l="1"/>
  <c r="D36" i="51"/>
  <c r="D37" i="51"/>
  <c r="D38" i="51"/>
  <c r="D39" i="51"/>
  <c r="D40" i="51"/>
  <c r="D41" i="51"/>
  <c r="D42" i="51"/>
  <c r="D43" i="51"/>
  <c r="D34" i="51"/>
  <c r="I17" i="59" l="1"/>
  <c r="G19" i="59"/>
  <c r="B19" i="59"/>
  <c r="G10" i="59"/>
  <c r="B10" i="59"/>
  <c r="J17" i="59"/>
  <c r="J16" i="59"/>
  <c r="J14" i="59"/>
  <c r="I14" i="59"/>
  <c r="J13" i="59"/>
  <c r="J15" i="59" s="1"/>
  <c r="I13" i="59"/>
  <c r="I15" i="59" s="1"/>
  <c r="H17" i="59"/>
  <c r="H16" i="59"/>
  <c r="H14" i="59"/>
  <c r="H13" i="59"/>
  <c r="H15" i="59" s="1"/>
  <c r="E16" i="59"/>
  <c r="E15" i="59"/>
  <c r="E14" i="59"/>
  <c r="E13" i="59"/>
  <c r="D16" i="59"/>
  <c r="D15" i="59"/>
  <c r="D14" i="59"/>
  <c r="D13" i="59"/>
  <c r="C16" i="59"/>
  <c r="C15" i="59"/>
  <c r="C14" i="59"/>
  <c r="C13" i="59"/>
  <c r="J12" i="59"/>
  <c r="I12" i="59"/>
  <c r="H12" i="59"/>
  <c r="G23" i="59" l="1"/>
  <c r="G21" i="59"/>
  <c r="B22" i="59"/>
  <c r="B21" i="59"/>
  <c r="B23" i="59"/>
  <c r="G22" i="59"/>
  <c r="E12" i="59" l="1"/>
  <c r="D12" i="59"/>
  <c r="C12" i="59"/>
  <c r="O40" i="52" l="1"/>
  <c r="K36" i="52"/>
  <c r="G37" i="52"/>
  <c r="C36" i="52"/>
  <c r="C42" i="14" l="1"/>
  <c r="C49" i="14" s="1"/>
  <c r="C51" i="46"/>
  <c r="C58" i="46" s="1"/>
  <c r="E30" i="9"/>
  <c r="E46" i="6"/>
  <c r="E47" i="6"/>
  <c r="E45" i="6"/>
  <c r="E42" i="5"/>
  <c r="E43" i="5"/>
  <c r="E41" i="5"/>
  <c r="F51" i="46" l="1"/>
  <c r="E51" i="46"/>
  <c r="F10" i="17" l="1"/>
  <c r="C10" i="17"/>
  <c r="F43" i="16" l="1"/>
  <c r="F48" i="16" s="1"/>
  <c r="E43" i="16"/>
  <c r="E48" i="16" s="1"/>
  <c r="D43" i="16"/>
  <c r="D48" i="16" s="1"/>
  <c r="C43" i="16"/>
  <c r="C48" i="16" s="1"/>
  <c r="F49" i="15"/>
  <c r="F55" i="15" s="1"/>
  <c r="E49" i="15"/>
  <c r="E55" i="15" s="1"/>
  <c r="D49" i="15"/>
  <c r="D55" i="15" s="1"/>
  <c r="C49" i="15"/>
  <c r="C55" i="15" s="1"/>
  <c r="F42" i="14"/>
  <c r="F49" i="14" s="1"/>
  <c r="E42" i="14"/>
  <c r="E49" i="14" s="1"/>
  <c r="D49" i="14"/>
  <c r="D42" i="14"/>
  <c r="E48" i="12"/>
  <c r="E55" i="12" s="1"/>
  <c r="F48" i="12"/>
  <c r="F55" i="12" s="1"/>
  <c r="D48" i="12"/>
  <c r="D55" i="12" s="1"/>
  <c r="C48" i="12"/>
  <c r="C55" i="12" s="1"/>
  <c r="F58" i="46"/>
  <c r="D51" i="46"/>
  <c r="D58" i="46" s="1"/>
  <c r="E58" i="46"/>
  <c r="D10" i="17" l="1"/>
  <c r="E10" i="17"/>
  <c r="F44" i="8" l="1"/>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43" i="8"/>
</calcChain>
</file>

<file path=xl/sharedStrings.xml><?xml version="1.0" encoding="utf-8"?>
<sst xmlns="http://schemas.openxmlformats.org/spreadsheetml/2006/main" count="852" uniqueCount="430">
  <si>
    <t>ECO3 Final Determination Report - Dataset</t>
  </si>
  <si>
    <t>This spreadsheet provides access to the data used to produce the charts and tables that feature in the ECO3 Final Determination Report.</t>
  </si>
  <si>
    <t>This data is intended to be read in conjunction with the information presented in the ECO3 Final Determination Report.</t>
  </si>
  <si>
    <t>Table of Contents</t>
  </si>
  <si>
    <t>Version Control</t>
  </si>
  <si>
    <t>Date Published</t>
  </si>
  <si>
    <t>Changes</t>
  </si>
  <si>
    <t>v1.0</t>
  </si>
  <si>
    <t>Phase 1</t>
  </si>
  <si>
    <t>Phase 2</t>
  </si>
  <si>
    <t>Phase 3</t>
  </si>
  <si>
    <t>Phase 4</t>
  </si>
  <si>
    <t>Number of domestic customers</t>
  </si>
  <si>
    <t>&gt;250,000</t>
  </si>
  <si>
    <t>&gt;200,000</t>
  </si>
  <si>
    <t>&gt;150,000</t>
  </si>
  <si>
    <t>Electricity supply to domestic customers</t>
  </si>
  <si>
    <t>500 GWh</t>
  </si>
  <si>
    <t>400 GWh</t>
  </si>
  <si>
    <t>300 GWh</t>
  </si>
  <si>
    <t>Gas supply to domestic customers</t>
  </si>
  <si>
    <t>1,400 GWh</t>
  </si>
  <si>
    <t>1,100 GWh</t>
  </si>
  <si>
    <t>700 GWh</t>
  </si>
  <si>
    <r>
      <t xml:space="preserve">1 Oct 2018 </t>
    </r>
    <r>
      <rPr>
        <b/>
        <sz val="10"/>
        <color theme="1"/>
        <rFont val="Verdana"/>
        <family val="2"/>
      </rPr>
      <t>to</t>
    </r>
    <r>
      <rPr>
        <sz val="10"/>
        <color theme="1"/>
        <rFont val="Verdana"/>
        <family val="2"/>
      </rPr>
      <t xml:space="preserve"> 31 Mar 2019</t>
    </r>
  </si>
  <si>
    <r>
      <t xml:space="preserve">1 Apr 2019 </t>
    </r>
    <r>
      <rPr>
        <b/>
        <sz val="10"/>
        <color theme="1"/>
        <rFont val="Verdana"/>
        <family val="2"/>
      </rPr>
      <t>to</t>
    </r>
    <r>
      <rPr>
        <sz val="10"/>
        <color theme="1"/>
        <rFont val="Verdana"/>
        <family val="2"/>
      </rPr>
      <t xml:space="preserve"> 31 Mar 2020</t>
    </r>
  </si>
  <si>
    <r>
      <t xml:space="preserve">1 Apr 2020 </t>
    </r>
    <r>
      <rPr>
        <b/>
        <sz val="10"/>
        <color theme="1"/>
        <rFont val="Verdana"/>
        <family val="2"/>
      </rPr>
      <t>to</t>
    </r>
    <r>
      <rPr>
        <sz val="10"/>
        <color theme="1"/>
        <rFont val="Verdana"/>
        <family val="2"/>
      </rPr>
      <t xml:space="preserve"> 31 Mar 2021</t>
    </r>
  </si>
  <si>
    <r>
      <t xml:space="preserve">1 Apr 2021 </t>
    </r>
    <r>
      <rPr>
        <b/>
        <sz val="10"/>
        <color theme="1"/>
        <rFont val="Verdana"/>
        <family val="2"/>
      </rPr>
      <t>to</t>
    </r>
    <r>
      <rPr>
        <sz val="10"/>
        <color theme="1"/>
        <rFont val="Verdana"/>
        <family val="2"/>
      </rPr>
      <t xml:space="preserve"> 31 Mar 2022</t>
    </r>
  </si>
  <si>
    <t>Total</t>
  </si>
  <si>
    <t>HHCRO</t>
  </si>
  <si>
    <t>Rural sub-obligation</t>
  </si>
  <si>
    <t>SWMR</t>
  </si>
  <si>
    <t>£1.179 bn</t>
  </si>
  <si>
    <t>£2.358 bn</t>
  </si>
  <si>
    <t>£8.253 bn</t>
  </si>
  <si>
    <t>£0.177 bn</t>
  </si>
  <si>
    <t>£0.354 bn</t>
  </si>
  <si>
    <t>£1.238 bn</t>
  </si>
  <si>
    <t>£0.103 bn</t>
  </si>
  <si>
    <t>£0.206 bn</t>
  </si>
  <si>
    <t>£0.721 bn</t>
  </si>
  <si>
    <t>Return to information</t>
  </si>
  <si>
    <t>Uplift</t>
  </si>
  <si>
    <t>Tier</t>
  </si>
  <si>
    <t>Multiplier</t>
  </si>
  <si>
    <t>Eligibility</t>
  </si>
  <si>
    <t>Non-mains gas insulation uplift</t>
  </si>
  <si>
    <t>Tier 1</t>
  </si>
  <si>
    <t>Insulation measures installed to properties in which the primary heat source was not fuelled by mains gas, and which did not have a DHS connection.</t>
  </si>
  <si>
    <t>Measures which were the replacement of a broken boiler with a new boiler, where the measure either fell within the broken heating system cap or was a renewable heating measure.</t>
  </si>
  <si>
    <t>Measures which were the replacement of a broken boiler with a new boiler, where the measure was installed as a secondary measure and did not count towards the broken heating system cap.</t>
  </si>
  <si>
    <t>Broken electric storage heater uplift</t>
  </si>
  <si>
    <t>Measures which were the replacements of broken electric storage heaters with new electric storage heaters.</t>
  </si>
  <si>
    <t>Measures which were installed to owner occupied properties listed in a LA Declaration, where a pre or post installation EPC shows the property was rated F or G.</t>
  </si>
  <si>
    <t>Innovation measure uplift</t>
  </si>
  <si>
    <t>Tier 2</t>
  </si>
  <si>
    <t>Measures installed in accordance with the terms of an approved innovation measure application (provided that innovation caps had not been exceeded).</t>
  </si>
  <si>
    <t>Publicly Available Specification (PAS) 2030:2019 uplift</t>
  </si>
  <si>
    <t>Measures which were installed on or after 1 January 2020 and before 1 July 2021 in accordance with PAS 2030:2019 and by a TrustMark registered installer.</t>
  </si>
  <si>
    <t>Broken central heating uplift
(Broken cap and renewables)</t>
  </si>
  <si>
    <t>Broken central heating uplift
(Secondary measures)</t>
  </si>
  <si>
    <t>Name</t>
  </si>
  <si>
    <t>Type</t>
  </si>
  <si>
    <t>Description</t>
  </si>
  <si>
    <t>ARP CWI</t>
  </si>
  <si>
    <t>Cavity wall insulation (CWI)</t>
  </si>
  <si>
    <t>Injection of mineral wool insulation into cavity walls in properties over 5 storeys using a rope access installation technique.</t>
  </si>
  <si>
    <t>Climabead</t>
  </si>
  <si>
    <t>Party Cavity Wall Insulation (PWI)</t>
  </si>
  <si>
    <t>Injection of expanded polystyrene (EPS) beads with an adhesive into party cavity walls. Injection holes are drilled in a pre-determined pattern in the exterior wall of the property. Drilling technique uses a lance system, with a 360 multidirectional nozzle resulting in a reduced drilling pattern, allowing deployment in a greater range of properties.</t>
  </si>
  <si>
    <t>Energystore Superbead</t>
  </si>
  <si>
    <t>Internal wall insulation (IWI)</t>
  </si>
  <si>
    <t>Injection of expanded polystyrene (EPS) beads with an adhesive into the cavity between the lath and plaster internal lining and the inner face of the exterior wall of traditionally-constructed properties or between the internal plasterboard and the inner face of the exterior wall in refurbished properties.</t>
  </si>
  <si>
    <t>Instaclad</t>
  </si>
  <si>
    <t>External wall insulation (EWI)</t>
  </si>
  <si>
    <t>Mauer</t>
  </si>
  <si>
    <t xml:space="preserve">External wall insulation (EWI) </t>
  </si>
  <si>
    <t>System involves the installation of a new façade, creating a cavity between its inner surface and the existing walls which is then insulated with non-combustible blown fibre wall insulation.</t>
  </si>
  <si>
    <t>MI Systems Design RIRI</t>
  </si>
  <si>
    <t>Room in roof insulation (RIRI)</t>
  </si>
  <si>
    <t>Room in roof thermal insulation layer envelope and plasterboard lining system, which comprises of a range of flexible and rigid thermal insulation products of various specifications, together with associated fixings, sealant and accessories.</t>
  </si>
  <si>
    <t>Nest Seasonal Savings</t>
  </si>
  <si>
    <t>Smart Thermostat</t>
  </si>
  <si>
    <t>Smart thermostat algorithm learns from any temperature corrections made by the occupant and adjusts the incremental reductions accordingly.</t>
  </si>
  <si>
    <t>Q-Bot</t>
  </si>
  <si>
    <t>Under floor insulation (UFI)</t>
  </si>
  <si>
    <t>Robotics and AI are employed to install underfloor insulation through accurately monitoring and applying polyurethane foam to the underfloor voids.</t>
  </si>
  <si>
    <t>Secure Meters Smart Thermostat</t>
  </si>
  <si>
    <t>Smart thermostat</t>
  </si>
  <si>
    <t>Smart thermostat with a programmable thermostatic display interface and an app, which can be used via two connectivity modes, WI-FI and Bluetooth Low Energy (BLE). The system detects the communication modes available and automatically connects to the most suitable, without requiring any manual input from the user, thereby enabling the householder to continue to set and change heating schedules and operate heating controls if one connectivity mode drops.</t>
  </si>
  <si>
    <t>Smart Fix Systems RIRI</t>
  </si>
  <si>
    <t>RIRI system comprised of Aerogel insulants to reduce the thickness of the insulation boards, and pre-fabricated insulated services panel to reduce cold bridging around services.</t>
  </si>
  <si>
    <t>Soltherm 75</t>
  </si>
  <si>
    <t>Mineral wool insulation slabs which are mechanically fixed to the substrate wall with supplementary adhesive. The mechanical fixing goes through two crossed fibreglass mesh strips which are embedded in the base coat adhesive, with corners and insulation ends having reinforced insulation fixing. Fixing method enables an increased resistance to wind loads, and reduces delamination.</t>
  </si>
  <si>
    <t>Soltherm FSC (Fire Safe Composite) EWI</t>
  </si>
  <si>
    <t>EWI system with adhesively fixed ‘Fire Safe Composite’ (FSC) panels with supplementary mechanical fixings, both with a reinforced basecoat and render finishes. The system is designed so that the external layers (basecoat, reinforcing mesh, and render) are permanently connected to the substrate through the mesh and adhesive.</t>
  </si>
  <si>
    <t>Switchee</t>
  </si>
  <si>
    <t>Global System for Mobile communication (GSM)  connected 'fit and forget' smart thermostat, with 5 sensors for monitoring temperature, motion, light, air pressure and humidity, which automate and optimise heating setting of a premise.</t>
  </si>
  <si>
    <t>UKSOL Optimised Solar PV</t>
  </si>
  <si>
    <t>Solar PV</t>
  </si>
  <si>
    <t>The system consists of MCS certified monocrystalline PV modules, with optimiser units built in during the manufacturing process, that can be installed using multiple roof angles and orientations. Optional internet connectivity is available and were a fault or fire is identified, the system will automatically disconnect.</t>
  </si>
  <si>
    <t>Viessmann Vitovalor Fuel Cell CHP</t>
  </si>
  <si>
    <t>Domestic sized micro Combined Heat and Power (mCHP) unit that contains a low temperature fuel cell, which extracts hydrogen from natural gas to generate electricity at a lower cost. The waste heat can be used for central heating, or stored in the DHW cylinder contained within the unit.</t>
  </si>
  <si>
    <t>Wetherby EWI</t>
  </si>
  <si>
    <t>External wall insulation is adhesively and mechanically fixed through reinforcement mesh using high performance anchors, with mesh patches applied over the fixing heads and fully embedded. Stainless steel grade components are used for mechanical fixings, starter track, render stop ends and corner beads.</t>
  </si>
  <si>
    <t>Boiler
(Fuelled Cell micro Combined Heat and Power)</t>
  </si>
  <si>
    <t>Installation of modular, tongue and grove, pre-primed external wall insulation boards that are mechanically fixed to the property using a rail system and can be finished with one coat of render.</t>
  </si>
  <si>
    <t>Sponsor</t>
  </si>
  <si>
    <t>AirEx</t>
  </si>
  <si>
    <t>EDF</t>
  </si>
  <si>
    <t>Smart ventilation control</t>
  </si>
  <si>
    <t>Airoom</t>
  </si>
  <si>
    <t>Airoom is a smart passive ventilation system that has been designed as a retrofit replacement for existing air bricks that ventilate the habitable area of a home. It measures internal and external humidity as well as internal CO2 levels and optimises ventilation to improve thermal performance of a home.</t>
  </si>
  <si>
    <t>Chimella</t>
  </si>
  <si>
    <t>E.ON</t>
  </si>
  <si>
    <t>Chimney Draught Excluder</t>
  </si>
  <si>
    <t>Chimella is a chimney draught excluder that can be used by those who may wish to have occasional use of their chimney. It fits inside the chimney conveniently with the push of a button and prevents cold draughts. It's designed to allow a very limited airflow to improve householder thermal comfort whilst allowing any water which may come down the chimney to dry quickly, thereby preventing internal damage to the chimney caused by damp.</t>
  </si>
  <si>
    <t>Energiesprong</t>
  </si>
  <si>
    <t>British Gas</t>
  </si>
  <si>
    <t>Whole-House Retrofit</t>
  </si>
  <si>
    <t>AirEx is an Internet of things   enabled smart ventilation control that replaces conventional airbricks in pre-1950s dwellings. It monitors relevant environmental parameters like temperature and humidity and subsequently opens or closes air-vents to optimise ventilation. Using cloud-based algorithms, AirEx minimises cold airflow whilst ensuring sufficient air exchange to prevent moisture build-up and poor internal air quality.</t>
  </si>
  <si>
    <t>Radbot</t>
  </si>
  <si>
    <t>Smart TRV</t>
  </si>
  <si>
    <t>Radbot is a smart thermostatic radiator valve (TRV) that incorporates environmental sensors and embedded AI algorithm intelligence in order to detect and predict room occupancy and automatically regulate radiators. This aims to provide radiator by radiator zoning, allowing temperatures in unoccupied spaces to be reduced and thus reducing fuel bills and saving energy.</t>
  </si>
  <si>
    <t>Supplier</t>
  </si>
  <si>
    <t>British Gas </t>
  </si>
  <si>
    <t>Bulb Energy</t>
  </si>
  <si>
    <t>Co-Operative Energy</t>
  </si>
  <si>
    <t>EDF Energy</t>
  </si>
  <si>
    <t>Ecotricity</t>
  </si>
  <si>
    <t>E (Gas &amp; Electricity)</t>
  </si>
  <si>
    <t>E.ON Energy</t>
  </si>
  <si>
    <t>ESB Energy</t>
  </si>
  <si>
    <t>Foxglove Energy</t>
  </si>
  <si>
    <t>Octopus Energy</t>
  </si>
  <si>
    <t>Ovo Energy</t>
  </si>
  <si>
    <t>Shell Energy</t>
  </si>
  <si>
    <t>So Energy</t>
  </si>
  <si>
    <t>Scottish Power</t>
  </si>
  <si>
    <t>Utilita</t>
  </si>
  <si>
    <t>Utility Warehouse</t>
  </si>
  <si>
    <t>LA Flex</t>
  </si>
  <si>
    <t>Innovation</t>
  </si>
  <si>
    <t>Broken heating</t>
  </si>
  <si>
    <t>Avro Energy</t>
  </si>
  <si>
    <t xml:space="preserve">Economy Energy </t>
  </si>
  <si>
    <t>Green Network Energy</t>
  </si>
  <si>
    <t>Igloo Energy</t>
  </si>
  <si>
    <t>People's Energy</t>
  </si>
  <si>
    <t>Pure Planet Limited</t>
  </si>
  <si>
    <t>Robin Hood Energy</t>
  </si>
  <si>
    <t>Together Energy</t>
  </si>
  <si>
    <t>Tonik Energy</t>
  </si>
  <si>
    <t>Utility Point Limited</t>
  </si>
  <si>
    <t>Total obligation (£m)</t>
  </si>
  <si>
    <t>Obligation</t>
  </si>
  <si>
    <t>Approved Surplus Action</t>
  </si>
  <si>
    <t>Approved</t>
  </si>
  <si>
    <t>Caps</t>
  </si>
  <si>
    <t>This chart shows that 85.4% of the 1,035,868 measures were installed in England. Scotland received 10.1% of measures and Wales 4.5%.</t>
  </si>
  <si>
    <t>England</t>
  </si>
  <si>
    <t>Scotland</t>
  </si>
  <si>
    <t>Wales</t>
  </si>
  <si>
    <t>Other</t>
  </si>
  <si>
    <t>For HHCRO Rural 147.29% of the £1.24 bn target was delivered and for SWMR 113.94% of the £0.72 bn target was delivered.</t>
  </si>
  <si>
    <t>Measures in excess of any caps are not counted towards a supplier’s total ECO3 obligation, however they may be carried forwards as Surplus Actions to ECO4.</t>
  </si>
  <si>
    <t xml:space="preserve">This area chart shows the total number of HHCRO measures delivered each month and what proportion of that is made up of HHCRO Rural and SWMR measures. </t>
  </si>
  <si>
    <t xml:space="preserve">        Micro-generation</t>
  </si>
  <si>
    <t>Total HHCRO measures</t>
  </si>
  <si>
    <t>SWMR measures</t>
  </si>
  <si>
    <t>HHCRO Rural measures</t>
  </si>
  <si>
    <t>HHCRO measures</t>
  </si>
  <si>
    <t>Installation month</t>
  </si>
  <si>
    <t>(including surplus actions) is represented by the dashed line. This reached £8.60 bn by March 2022. </t>
  </si>
  <si>
    <t xml:space="preserve">Chapter 1 - About the Scheme </t>
  </si>
  <si>
    <t xml:space="preserve">Chapter 2 - Overall Performance </t>
  </si>
  <si>
    <t xml:space="preserve">Chapter 3 - Innovation measures &amp; demonstration actions   </t>
  </si>
  <si>
    <t>Chapter 4 - Supplier Performance</t>
  </si>
  <si>
    <t>Executive Summary</t>
  </si>
  <si>
    <t>Number of approved measures</t>
  </si>
  <si>
    <t>Measure type</t>
  </si>
  <si>
    <t>* Figures in red indicate non-compliance against an obligation.</t>
  </si>
  <si>
    <t>HHCRO
Obligation (£m)</t>
  </si>
  <si>
    <t>HHCRO (Rural)
Obligation (£m)</t>
  </si>
  <si>
    <t>Select Supplier</t>
  </si>
  <si>
    <t>Co-operative Energy</t>
  </si>
  <si>
    <t>HHCRO 
(Obligation £8.25 bn)</t>
  </si>
  <si>
    <t>HHCRO Rural 
(Obligation £1.24 bn)</t>
  </si>
  <si>
    <t>SWMR 
(Obligation £0.72 bn)</t>
  </si>
  <si>
    <t>LA Flex 
(Cap £2.06 bn)</t>
  </si>
  <si>
    <t>Innovation 
(Cap £0.83 bn)</t>
  </si>
  <si>
    <t>Broken Heating 
(Cap £1.74 bn)</t>
  </si>
  <si>
    <t>% of savings</t>
  </si>
  <si>
    <t>% of meaures</t>
  </si>
  <si>
    <t xml:space="preserve">This chart shows the lifetime bill savings by measure type installed under ECO3, alongside the number of each measure type approved. </t>
  </si>
  <si>
    <t>Boiler replacements, cavity, solid wall and loft insulation account for 74.4% of total lifetime bill savings but only 50.9% of the measures installed.</t>
  </si>
  <si>
    <t>Cumulative measure value (£bn) 
(inc surplus actions)</t>
  </si>
  <si>
    <t>This chart shows the lifetime bill savings by measure type installed under the ECO3 rural sub-obligation, alongside the number of each measure type approved.</t>
  </si>
  <si>
    <t>Cavity wall insulation, boiler replacements, solid wall insulation and loft insulation account for 71.6% of total lifetime bill savings and 63.4% of the measures installed.</t>
  </si>
  <si>
    <t xml:space="preserve">Other heating measures only account for 2.5% of lifetime bill savings but represent 19.2% of the measures approved. </t>
  </si>
  <si>
    <t>This chart shows the lifetime bill savings by measure type installed under the ECO3 SWMR sub-obligation, alongside the number of each measure type approved.</t>
  </si>
  <si>
    <t xml:space="preserve">Solid wall insulation forms the majority of measures installed and 82.4% of lifetime bill savings. District heating systems account for a further 11.7% </t>
  </si>
  <si>
    <t xml:space="preserve">of bill savings and room-in-roof insulation 5.0%.  </t>
  </si>
  <si>
    <t xml:space="preserve">This chart shows the lifetime bill savings by measure type installed under the ECO3 LA Flex cap, alongside the number of each measure type approved. </t>
  </si>
  <si>
    <t>of lifetime bill savings but represent 23.1% of the measures approved.</t>
  </si>
  <si>
    <t>This chart shows the lifetime bill savings by measure type installed under the ECO3 innovation cap, alongside the number of each measure type approved. Cavity wall insulation measures are</t>
  </si>
  <si>
    <t>responsible for the largest proportion of bill savings at 39.0% but a lower proportion of the measures installed (24.2%). Demonstration actions account for 25.5% of bill savings but only 6.6%</t>
  </si>
  <si>
    <t xml:space="preserve">of measures installed. Other heating measures only account for 15.6% of lifetime bill savings but represent 51.9% of the measures approved.  </t>
  </si>
  <si>
    <t>Measure category</t>
  </si>
  <si>
    <t xml:space="preserve">Number of measures </t>
  </si>
  <si>
    <t>% of measures</t>
  </si>
  <si>
    <t>-</t>
  </si>
  <si>
    <r>
      <t xml:space="preserve">HHCRO (Rural)
</t>
    </r>
    <r>
      <rPr>
        <sz val="10"/>
        <color rgb="FF000000"/>
        <rFont val="Verdana"/>
        <family val="2"/>
      </rPr>
      <t>sub-obligation</t>
    </r>
  </si>
  <si>
    <r>
      <t xml:space="preserve">SWMR
</t>
    </r>
    <r>
      <rPr>
        <sz val="10"/>
        <color rgb="FF000000"/>
        <rFont val="Verdana"/>
        <family val="2"/>
      </rPr>
      <t>sub-obligation</t>
    </r>
  </si>
  <si>
    <t>Percentage of all processing errors</t>
  </si>
  <si>
    <t>Error details</t>
  </si>
  <si>
    <t>Associated insulation measure not in ‘Approved’ status</t>
  </si>
  <si>
    <t>TrustMark API mismatch for Measure Type</t>
  </si>
  <si>
    <t>TrustMark API mismatch for Date of Completed Installation</t>
  </si>
  <si>
    <t>TrustMark API mismatch for Business Licence number</t>
  </si>
  <si>
    <t>TrustMark API mismatch for Unique Measure Reference number</t>
  </si>
  <si>
    <t>Number of errors</t>
  </si>
  <si>
    <t>N/A</t>
  </si>
  <si>
    <r>
      <t>OVO Energy</t>
    </r>
    <r>
      <rPr>
        <sz val="8"/>
        <color rgb="FF1D1D1B"/>
        <rFont val="Verdana"/>
        <family val="2"/>
      </rPr>
      <t>    </t>
    </r>
  </si>
  <si>
    <t>Overall fail rate</t>
  </si>
  <si>
    <t>QA non-compliance Total</t>
  </si>
  <si>
    <t>Rejected</t>
  </si>
  <si>
    <t>Percentage</t>
  </si>
  <si>
    <t>Question</t>
  </si>
  <si>
    <t>Mismatches</t>
  </si>
  <si>
    <t>Property Type</t>
  </si>
  <si>
    <t>SMQ.3</t>
  </si>
  <si>
    <t>Number of rooms</t>
  </si>
  <si>
    <t>SMQ.4</t>
  </si>
  <si>
    <t>SMQ.5</t>
  </si>
  <si>
    <t>Heating Type</t>
  </si>
  <si>
    <r>
      <t>SMQ.2</t>
    </r>
    <r>
      <rPr>
        <sz val="8"/>
        <color rgb="FF1D1D1B"/>
        <rFont val="Verdana"/>
        <family val="2"/>
      </rPr>
      <t>  </t>
    </r>
  </si>
  <si>
    <t>Reason for revoking/refusing savings</t>
  </si>
  <si>
    <t>No. of measures</t>
  </si>
  <si>
    <t xml:space="preserve">Percentage of measures rejected </t>
  </si>
  <si>
    <t>Duplicate</t>
  </si>
  <si>
    <t>Supplier did not promote the measure</t>
  </si>
  <si>
    <t>Inadequate information to process notification</t>
  </si>
  <si>
    <t>Measure not installed</t>
  </si>
  <si>
    <t>Fraudulently produced documentation</t>
  </si>
  <si>
    <t>Avro Energy*</t>
  </si>
  <si>
    <t>Obligated</t>
  </si>
  <si>
    <t>Economy Energy*</t>
  </si>
  <si>
    <r>
      <t>-</t>
    </r>
    <r>
      <rPr>
        <sz val="8"/>
        <color rgb="FF1D1D1B"/>
        <rFont val="Verdana"/>
        <family val="2"/>
      </rPr>
      <t> </t>
    </r>
  </si>
  <si>
    <t>Green Network Energy*</t>
  </si>
  <si>
    <t>Igloo Energy*</t>
  </si>
  <si>
    <t>People's Energy*</t>
  </si>
  <si>
    <t>Pure Planet Limited*</t>
  </si>
  <si>
    <t>Robin Hood Energy*</t>
  </si>
  <si>
    <t>Together Energy*</t>
  </si>
  <si>
    <t>Tonik Energy*</t>
  </si>
  <si>
    <t>Utility Point Limited*</t>
  </si>
  <si>
    <t>*These suppliers exited the market during the last phase they were obligated in, in some cases before the qualification date for the subsequent phase.</t>
  </si>
  <si>
    <t xml:space="preserve">Chapter 5 - Monitoring &amp; Compliance </t>
  </si>
  <si>
    <t>Appendix 2 – Suppliers obligated per phase of ECO3</t>
  </si>
  <si>
    <t>Lifetime bill savings (£m)</t>
  </si>
  <si>
    <t>Approved meaures</t>
  </si>
  <si>
    <t>Question number*</t>
  </si>
  <si>
    <t>https://www.ofgem.gov.uk/publications/eco3-monitoring</t>
  </si>
  <si>
    <t>*Please note that rejected measures can have more than one rejection reason.</t>
  </si>
  <si>
    <t>ECO1</t>
  </si>
  <si>
    <t>ECO2</t>
  </si>
  <si>
    <t>ECO2 &amp; ECO1</t>
  </si>
  <si>
    <t>ECO3</t>
  </si>
  <si>
    <t>Grand Total</t>
  </si>
  <si>
    <t>Boiler/DHS</t>
  </si>
  <si>
    <t>Other heating</t>
  </si>
  <si>
    <t>Roof insulation</t>
  </si>
  <si>
    <t>Wall Insulation</t>
  </si>
  <si>
    <t>Under floor insulation</t>
  </si>
  <si>
    <t>Electric storage heater</t>
  </si>
  <si>
    <t>Park Homes</t>
  </si>
  <si>
    <t>Party wall insulation</t>
  </si>
  <si>
    <t>Totals</t>
  </si>
  <si>
    <t>Count</t>
  </si>
  <si>
    <t>Score monitoring</t>
  </si>
  <si>
    <t>Technical monitoring</t>
  </si>
  <si>
    <t>Nov-18 to 
Jan-19</t>
  </si>
  <si>
    <t>Feb-19 to 
Apr-19</t>
  </si>
  <si>
    <t>May-19 to 
Jul-19</t>
  </si>
  <si>
    <t>Aug-19 to 
Oct-19</t>
  </si>
  <si>
    <t>Nov-19 to 
Jan-20</t>
  </si>
  <si>
    <t>Feb-20 to 
Apr-20</t>
  </si>
  <si>
    <t>May-20 to 
Oct-20</t>
  </si>
  <si>
    <t>Nov-20 to 
Jan-21</t>
  </si>
  <si>
    <t>Feb-21 to 
Apr-21</t>
  </si>
  <si>
    <t>May-21 to 
Jul-21</t>
  </si>
  <si>
    <t xml:space="preserve">Percentage </t>
  </si>
  <si>
    <t>Figure 1: Overall performance against ECO3 obligations</t>
  </si>
  <si>
    <t>Data presented in the Executive Summary is recreated from data presented elsewhere in the report.</t>
  </si>
  <si>
    <t>Figure 2.1.</t>
  </si>
  <si>
    <t>Figure 2.2.</t>
  </si>
  <si>
    <t>Figure 2.5.</t>
  </si>
  <si>
    <t>Figure 4: Individual supplier achievement against ECO3 obligations</t>
  </si>
  <si>
    <t>Figure 4.1.</t>
  </si>
  <si>
    <t>Figure 5: Individual supplier performance against ECO3 caps</t>
  </si>
  <si>
    <t>Figure 4.2.</t>
  </si>
  <si>
    <t>Figure 2: Overall performance against ECO3 caps</t>
  </si>
  <si>
    <t xml:space="preserve">Figure 3: Measure types installed under ECO3   </t>
  </si>
  <si>
    <t>Figure 1.1: Domestic customer number and supply volume thresholds for ECO3</t>
  </si>
  <si>
    <t>Figure 1.2: Overview of ECO3 obligations for each obligation phase</t>
  </si>
  <si>
    <t>LA flex ‘F’ &amp; ’G’ non-private rented sector uplifts</t>
  </si>
  <si>
    <t>Figure 1.3: ECO3 uplifts and eligibility requirements</t>
  </si>
  <si>
    <t>The chart shows that the overall target cost savings for HHCRO were exceeded with delivery of measures worth 103.56% of the £8.25 bn obligation.</t>
  </si>
  <si>
    <t>Note these figures do not include savings delivered in excess of any of the ECO3 caps.</t>
  </si>
  <si>
    <t>Figure 2.2: Overall performance against ECO3 caps</t>
  </si>
  <si>
    <t>The chart shows that suppliers collectively delivered measures well within the cap for LA Flex (78.62% of £2.06 bn) and innovation and demonstration actions (5.58% of £0.83 bn).</t>
  </si>
  <si>
    <t xml:space="preserve">The cap for broken heating replacements was breached however, exceeding the allowed limit of £1.74 bn by 0.35% or £6.13 million. </t>
  </si>
  <si>
    <t>This includes measures delivered in excess of the caps to represent the true delivery rate. The cumulative value of HHCRO measures delivered over the course of ECO3</t>
  </si>
  <si>
    <t>Figure 2.3: ECO3 delivery over time</t>
  </si>
  <si>
    <t>Figure 2.4: Approved ECO3 measures by country of installation</t>
  </si>
  <si>
    <t>Boiler replacement</t>
  </si>
  <si>
    <t>Cavity wall insulation</t>
  </si>
  <si>
    <t>Solid wall insulation</t>
  </si>
  <si>
    <t>Loft insulation</t>
  </si>
  <si>
    <t>First time central heating</t>
  </si>
  <si>
    <t>Underfloor insulation</t>
  </si>
  <si>
    <t>Room-in-roof insulation</t>
  </si>
  <si>
    <t xml:space="preserve">        District heating system</t>
  </si>
  <si>
    <t xml:space="preserve">        Other insulation</t>
  </si>
  <si>
    <t xml:space="preserve">        Demonstration action</t>
  </si>
  <si>
    <t xml:space="preserve">        Park home external wall insulation</t>
  </si>
  <si>
    <t xml:space="preserve">        Boiler upgrade</t>
  </si>
  <si>
    <t>Figure 2.5: HHCRO measure types installed during ECO3</t>
  </si>
  <si>
    <t xml:space="preserve">Other heating measures only account for 4.5% of lifetime bill savings but represent 29.2% of the measures approved. </t>
  </si>
  <si>
    <t>Figure 2.6: HHCRO rural measure types installed during ECO3</t>
  </si>
  <si>
    <t xml:space="preserve">Boiler replacement </t>
  </si>
  <si>
    <t xml:space="preserve">First time central heating </t>
  </si>
  <si>
    <t xml:space="preserve">        Demonstration action </t>
  </si>
  <si>
    <t>Figure 2.7: HHCRO SWMR measure types installed during ECO3</t>
  </si>
  <si>
    <t>District heating system</t>
  </si>
  <si>
    <t xml:space="preserve">        Underfloor insulation</t>
  </si>
  <si>
    <t xml:space="preserve">        Cavity wall insulation</t>
  </si>
  <si>
    <t xml:space="preserve">        Other heating</t>
  </si>
  <si>
    <t xml:space="preserve">        Electric storage heater </t>
  </si>
  <si>
    <t>Figure 2.8: LA Flex measure types installed during ECO3</t>
  </si>
  <si>
    <t>Boiler replacements and cavity wall insulation together account for 54.4% of lifetime bill savings and 40.4% of measures. Other heating measures only account for 3.6%</t>
  </si>
  <si>
    <t>Figure 2.9: Innovation and demonstration measure types installed during ECO3</t>
  </si>
  <si>
    <t xml:space="preserve">Demonstration action </t>
  </si>
  <si>
    <t xml:space="preserve">        Loft insulation</t>
  </si>
  <si>
    <t xml:space="preserve">        Room-in-roof insulation</t>
  </si>
  <si>
    <t>Figure 2.10: Broken heating measure types installed during ECO3</t>
  </si>
  <si>
    <t>Electric storgage heater</t>
  </si>
  <si>
    <t>Figure 3.1: Innovation measures under ECO3</t>
  </si>
  <si>
    <t>Figure 3.2: Demonstration actions under ECO3</t>
  </si>
  <si>
    <t>Energiesprong is a Whole-House Retrofit (WHR) model that aims to deliver net-zero energy in warm, affordable to heat and comfortable homes. The model integrates low-carbon technologies including heat-pumps, a super-insulated wrap system including new windows, doors and roof, solar PV, and energy storage. Gas meters and gas supplies are removed with a shift to electric heating. Where gas cookers are used pre-retrofit, these also require replacement.
The Energiesprong model takes a different approach to contracting by specifying a performance outcome. The ‘Solution Provider’ is responsible for designing and installing - and evidencing - the real-world performance of the outcome specified in order to provide the required long-term performance guarantee. It is hoped this focus on outcomes enables the Solution Provider to innovate to reduce cost. Offsite manufacture is also required, with homes aimed to be retrofitted in less than 15 days on site.
As the Energiesprong approach is about outcomes and is technology and manufacturer agnostic, different Solution Providers can use different systems to achieve the targeted performance outcome.</t>
  </si>
  <si>
    <t>Figure 4.1: Individual supplier achievement against ECO3 obligations</t>
  </si>
  <si>
    <t>Figure 4.2: Individual supplier performance against ECO3 caps</t>
  </si>
  <si>
    <t>Figure 4.36: Achievement against ECO3 obligations of suppliers that ceased trading</t>
  </si>
  <si>
    <t>Figure 4.37: Suppliers that ceased trading - performance against ECO3 caps</t>
  </si>
  <si>
    <t>Figure 5.1: Top five ECO3 processing errors</t>
  </si>
  <si>
    <t>This chart shows that the most potential duplicates were identified against measures on the ECO1 scheme (24,958).</t>
  </si>
  <si>
    <t xml:space="preserve">On ECO2 there were 21,701 and on ECO3 13,493. There were also 272 measures potentially duplicated on both ECO1 and ECO2. </t>
  </si>
  <si>
    <t>Source scheme</t>
  </si>
  <si>
    <t>Figure 5.2: ECO3 potential duplicate pairings across all ECO schemes</t>
  </si>
  <si>
    <t>This chart shows that the most common duplicate pairings by measure type were ‘boiler/DHS’ at 59%, ‘other heating’ at 23%, ‘loft insulation’ at 7% and ‘cavity wall insulation’ at 6%.</t>
  </si>
  <si>
    <t>These charts show that for potential duplicate pairings with the ECO1 scheme ‘boiler/DHS’ measures were by far the most common accounting for 82.7%.</t>
  </si>
  <si>
    <t xml:space="preserve">For potential duplicate pairings with ECO2, ‘boiler/DHS’ measures were also the most common (54.3%) but ‘other heating’ measures were also significant at 35.3%. </t>
  </si>
  <si>
    <t xml:space="preserve">For potential duplicates within ECO3, there is a broader distribution of measure types with the most common being ‘other heating’ at 29.9%, then ‘boiler/DHS’ (22.6%), </t>
  </si>
  <si>
    <t>Figure 5.4: (a-d): ECO3 potential duplicate pairings by source scheme and measure type</t>
  </si>
  <si>
    <t>Figure 5.5: Overall ECO3 fail rates for each supplier</t>
  </si>
  <si>
    <t>Score monitoring (SM) 
fail rate</t>
  </si>
  <si>
    <t>Technical monitoring (TM) 
fail rate</t>
  </si>
  <si>
    <t>Figure 5.6: Score and technical monitoring failure rates per quarter</t>
  </si>
  <si>
    <t>This chart shows that score monitoring failure rates varied from just over 2% in the period November 2018 to January 2019 to a peak of just over 5% in February to April 2021.</t>
  </si>
  <si>
    <t>Technical monitoring failure rates varied from a peak of just over 14% in May to July 2019, to a low of around 8.5% in November 2020 to January 2021.</t>
  </si>
  <si>
    <t>Figure 5.7: Trustmark QA non-compliance reported</t>
  </si>
  <si>
    <t>Figure 5.8: Most common scoring errors based on TrustMark data</t>
  </si>
  <si>
    <t>Percentage of property treated</t>
  </si>
  <si>
    <t>*Further information on score monitoring questions can be found on our website:</t>
  </si>
  <si>
    <t>Figure 5.9: Table of five main rejection reasons*</t>
  </si>
  <si>
    <t>Figure A2.1: Suppliers obligated per phase of ECO3</t>
  </si>
  <si>
    <t xml:space="preserve">Note that Scottish and Southern Electricity, Hudson Energy and npower were all originally obligated but merged with OVO Energy, Shell Energy and E.ON Energy respectively. </t>
  </si>
  <si>
    <t>As such they haven’t been included. Bristol Energy and iSupply Energy were also obligated however traded their obligations to other suppliers. They also haven’t been included.</t>
  </si>
  <si>
    <t>HHCRO
Approved ECO2t surplus actions</t>
  </si>
  <si>
    <t>HHCRO
Approved ECO3 measures</t>
  </si>
  <si>
    <t>HHCRO (Rural)
Approved ECO2t surplus actions</t>
  </si>
  <si>
    <t>HHCRO (Rural)
Approved ECO3 measures</t>
  </si>
  <si>
    <t>SWMR
Obligation (£m)</t>
  </si>
  <si>
    <t>SWMR
Approved ECO2t surplus actions</t>
  </si>
  <si>
    <t>SWMR
Approved ECO3 measures</t>
  </si>
  <si>
    <t>La Flex
Cap (£m)</t>
  </si>
  <si>
    <t>La Flex
Approved ECO2t surplus actions</t>
  </si>
  <si>
    <t>La Flex
Approved ECO3 measures</t>
  </si>
  <si>
    <t>Innovation
Cap (£m)</t>
  </si>
  <si>
    <t>Innovation
Approved ECO2t surplus actions</t>
  </si>
  <si>
    <t>Innovation
Approved ECO3 measures</t>
  </si>
  <si>
    <t>Broken heating
Cap (£m)</t>
  </si>
  <si>
    <t>Broken heating
Approved ECO2t surplus actions</t>
  </si>
  <si>
    <t>Broken heating
Approved ECO3 measures</t>
  </si>
  <si>
    <t>Lifetime bill saving (£m)</t>
  </si>
  <si>
    <t>Percentage of obligation</t>
  </si>
  <si>
    <t>Excess delivery (£m)</t>
  </si>
  <si>
    <t>Breakdown of achievement between surplus actions from ECO2t and approved ECO3 measures</t>
  </si>
  <si>
    <t>Data table - all suppliers</t>
  </si>
  <si>
    <t>Please select a supplier from the drop-down list to populate the summary data tables and charts. The full data table covering all suppliers starts on row 44.</t>
  </si>
  <si>
    <t>Approved surplus actions
(% of obligation)</t>
  </si>
  <si>
    <t>Approved ECO3 measures
(% of obligation)</t>
  </si>
  <si>
    <t>Approved surplus actions
(% of cap)</t>
  </si>
  <si>
    <t>Approved ECO3 measures
(% of cap)</t>
  </si>
  <si>
    <t>Individual Supplier Data - Figure 4.4 to Figure 4.35</t>
  </si>
  <si>
    <t>HHCRO
Lifetime bill saving (£m)</t>
  </si>
  <si>
    <t>HHCRO (Rural)
Lifetime bill saving (£m)</t>
  </si>
  <si>
    <t>SWMR
Lifetime bill saving (£m)</t>
  </si>
  <si>
    <t>La Flex
Lifetime bill saving (£m)</t>
  </si>
  <si>
    <t>Innovation
Lifetime bill saving (£m)</t>
  </si>
  <si>
    <t>Broken heating
Lifetime bill saving (£m)</t>
  </si>
  <si>
    <t>HHCRO
% of obligation achieved</t>
  </si>
  <si>
    <t>HHCRO (Rural)
% of obligation achieved</t>
  </si>
  <si>
    <t>SWMR
% of obligation achieved</t>
  </si>
  <si>
    <t>La Flex
% of Cap achieved</t>
  </si>
  <si>
    <t>Broken heating
% of cap achieved</t>
  </si>
  <si>
    <t>Innovation
% of cap achieved</t>
  </si>
  <si>
    <t>All figures</t>
  </si>
  <si>
    <t>Figure 2.1: Overall achievement against ECO3 obligation and sub-obligation targets</t>
  </si>
  <si>
    <t>Figure 4.4 to 4.35: Indivdual supplier data</t>
  </si>
  <si>
    <t>Figure 5.3: All ECO3 potential duplicate pairings by measure type</t>
  </si>
  <si>
    <t>% share</t>
  </si>
  <si>
    <t>Figure 5.4 (a-d): ECO3 potential duplicate pairings by source scheme and measure type</t>
  </si>
  <si>
    <t>Figure 5.6: Score and Technical Monitoring failure rates per quarter</t>
  </si>
  <si>
    <t>Figure 5.9: Table of five main rejection reasons</t>
  </si>
  <si>
    <t>Please use the links below to navigate to the relevant tabs.</t>
  </si>
  <si>
    <t>Wall insulation</t>
  </si>
  <si>
    <t xml:space="preserve">For potential duplicates on both ECO1 and ECO2 ‘boiler/DHS’ measures accounted for 85.3% and ‘roof insulation’ a further 10.3%. </t>
  </si>
  <si>
    <t>‘wall insulation’ (15.7%), 'roof insulation’ (14.4%) and ‘under floor insulation’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</si>
</sst>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00_);[Red]\(&quot;£&quot;#,##0.00\)"/>
    <numFmt numFmtId="166" formatCode="0.0%"/>
    <numFmt numFmtId="167" formatCode="0.000%"/>
    <numFmt numFmtId="168" formatCode="&quot;£&quot;#,##0.00"/>
    <numFmt numFmtId="169" formatCode="[$-10409]#,##0.00000000000000;\(#,##0.00000000000000\)"/>
  </numFmts>
  <fonts count="28"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sz val="10"/>
      <color rgb="FF1D1D1B"/>
      <name val="Verdana"/>
      <family val="2"/>
    </font>
    <font>
      <u/>
      <sz val="10"/>
      <color theme="10"/>
      <name val="Verdana"/>
      <family val="2"/>
    </font>
    <font>
      <sz val="10"/>
      <color rgb="FF000000"/>
      <name val="Verdana"/>
      <family val="2"/>
    </font>
    <font>
      <i/>
      <sz val="10"/>
      <color theme="1"/>
      <name val="Verdana"/>
      <family val="2"/>
    </font>
    <font>
      <b/>
      <sz val="10"/>
      <color theme="0"/>
      <name val="Verdana"/>
      <family val="2"/>
    </font>
    <font>
      <i/>
      <sz val="10"/>
      <name val="Verdana"/>
      <family val="2"/>
    </font>
    <font>
      <sz val="10"/>
      <name val="Verdana"/>
      <family val="2"/>
    </font>
    <font>
      <b/>
      <sz val="10"/>
      <name val="Verdana"/>
      <family val="2"/>
    </font>
    <font>
      <i/>
      <sz val="10"/>
      <color rgb="FF1D1D1B"/>
      <name val="Verdana"/>
      <family val="2"/>
    </font>
    <font>
      <b/>
      <u/>
      <sz val="10"/>
      <color theme="1"/>
      <name val="Verdana"/>
      <family val="2"/>
    </font>
    <font>
      <b/>
      <sz val="20"/>
      <color rgb="FFCD1F45"/>
      <name val="Verdana"/>
      <family val="2"/>
    </font>
    <font>
      <sz val="10"/>
      <color rgb="FF9C0006"/>
      <name val="Verdana"/>
      <family val="2"/>
    </font>
    <font>
      <b/>
      <sz val="10"/>
      <color rgb="FF000000"/>
      <name val="Verdana"/>
      <family val="2"/>
    </font>
    <font>
      <b/>
      <sz val="10"/>
      <color rgb="FF1D1D1B"/>
      <name val="Verdana"/>
      <family val="2"/>
    </font>
    <font>
      <sz val="8"/>
      <color rgb="FF1D1D1B"/>
      <name val="Verdana"/>
      <family val="2"/>
    </font>
    <font>
      <sz val="10"/>
      <color rgb="FF3F3F76"/>
      <name val="Verdana"/>
      <family val="2"/>
    </font>
    <font>
      <sz val="10"/>
      <color theme="1"/>
      <name val="Arial"/>
      <family val="2"/>
    </font>
    <font>
      <b/>
      <sz val="10"/>
      <color rgb="FF3F3F3F"/>
      <name val="Verdana"/>
      <family val="2"/>
    </font>
    <font>
      <sz val="10"/>
      <name val="Arial"/>
      <family val="2"/>
    </font>
    <font>
      <u/>
      <sz val="8"/>
      <color theme="10"/>
      <name val="Verdana"/>
      <family val="2"/>
    </font>
    <font>
      <b/>
      <sz val="10"/>
      <color theme="8" tint="-0.249977111117893"/>
      <name val="Verdana"/>
      <family val="2"/>
    </font>
    <font>
      <b/>
      <sz val="10"/>
      <color rgb="FF2363AF"/>
      <name val="Verdana"/>
      <family val="2"/>
    </font>
    <font>
      <b/>
      <sz val="12"/>
      <color theme="1"/>
      <name val="Verdana"/>
      <family val="2"/>
    </font>
  </fonts>
  <fills count="9">
    <fill>
      <patternFill patternType="none"/>
    </fill>
    <fill>
      <patternFill patternType="gray125"/>
    </fill>
    <fill>
      <patternFill patternType="solid">
        <fgColor theme="0"/>
        <bgColor indexed="64"/>
      </patternFill>
    </fill>
    <fill>
      <patternFill patternType="solid">
        <fgColor rgb="FF91AE3C"/>
        <bgColor indexed="64"/>
      </patternFill>
    </fill>
    <fill>
      <patternFill patternType="solid">
        <fgColor rgb="FFFFC7CE"/>
        <bgColor indexed="64"/>
      </patternFill>
    </fill>
    <fill>
      <patternFill patternType="solid">
        <fgColor rgb="FFFFCC99"/>
      </patternFill>
    </fill>
    <fill>
      <patternFill patternType="solid">
        <fgColor rgb="FFF2F2F2"/>
      </patternFill>
    </fill>
    <fill>
      <patternFill patternType="solid">
        <fgColor rgb="FFCFD4D7"/>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style="thin">
        <color indexed="64"/>
      </top>
      <bottom/>
      <diagonal/>
    </border>
    <border>
      <left style="thin">
        <color theme="0"/>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theme="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4" fillId="0" borderId="0"/>
    <xf numFmtId="0" fontId="1" fillId="0" borderId="0"/>
    <xf numFmtId="0" fontId="6" fillId="0" borderId="0" applyNumberFormat="0" applyFill="0" applyBorder="0" applyAlignment="0" applyProtection="0"/>
    <xf numFmtId="9" fontId="1" fillId="0" borderId="0" applyFont="0" applyFill="0" applyBorder="0" applyAlignment="0" applyProtection="0"/>
    <xf numFmtId="0" fontId="20" fillId="5" borderId="14" applyNumberFormat="0" applyAlignment="0" applyProtection="0"/>
    <xf numFmtId="169" fontId="21" fillId="0" borderId="0"/>
    <xf numFmtId="0" fontId="22" fillId="6" borderId="15" applyNumberFormat="0" applyAlignment="0" applyProtection="0"/>
    <xf numFmtId="164" fontId="11" fillId="0" borderId="0" applyFont="0" applyFill="0" applyBorder="0" applyAlignment="0" applyProtection="0"/>
    <xf numFmtId="0" fontId="23" fillId="0" borderId="0"/>
    <xf numFmtId="0" fontId="11" fillId="0" borderId="0"/>
  </cellStyleXfs>
  <cellXfs count="273">
    <xf numFmtId="0" fontId="0" fillId="0" borderId="0" xfId="0"/>
    <xf numFmtId="0" fontId="3" fillId="2" borderId="0" xfId="0" applyFont="1" applyFill="1"/>
    <xf numFmtId="0" fontId="0" fillId="2" borderId="0" xfId="0" applyFill="1" applyAlignment="1">
      <alignment horizontal="center"/>
    </xf>
    <xf numFmtId="0" fontId="0" fillId="2" borderId="0" xfId="0" applyFill="1"/>
    <xf numFmtId="0" fontId="1" fillId="2" borderId="0" xfId="1" applyFont="1" applyFill="1" applyAlignment="1">
      <alignment horizontal="left" vertical="center"/>
    </xf>
    <xf numFmtId="0" fontId="1" fillId="2" borderId="0" xfId="0" applyFont="1" applyFill="1"/>
    <xf numFmtId="0" fontId="2" fillId="2" borderId="1" xfId="2" applyFont="1" applyFill="1" applyBorder="1"/>
    <xf numFmtId="0" fontId="1" fillId="2" borderId="1" xfId="2" applyFill="1" applyBorder="1"/>
    <xf numFmtId="14" fontId="1" fillId="2" borderId="1" xfId="2" applyNumberFormat="1" applyFill="1" applyBorder="1" applyAlignment="1">
      <alignment horizontal="left"/>
    </xf>
    <xf numFmtId="0" fontId="1" fillId="2" borderId="1" xfId="2" applyFill="1" applyBorder="1" applyAlignment="1">
      <alignment horizontal="left"/>
    </xf>
    <xf numFmtId="0" fontId="1" fillId="2" borderId="1" xfId="2" applyFill="1" applyBorder="1" applyAlignment="1">
      <alignment wrapText="1"/>
    </xf>
    <xf numFmtId="0" fontId="2" fillId="2" borderId="0" xfId="0" applyFont="1" applyFill="1"/>
    <xf numFmtId="0" fontId="0" fillId="2" borderId="1" xfId="0"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2" fillId="2" borderId="1" xfId="0" applyFont="1" applyFill="1" applyBorder="1" applyAlignment="1">
      <alignment vertical="center"/>
    </xf>
    <xf numFmtId="0" fontId="6" fillId="2" borderId="0" xfId="3" applyFill="1"/>
    <xf numFmtId="0" fontId="5" fillId="0" borderId="1" xfId="0" applyFont="1" applyBorder="1" applyAlignment="1">
      <alignmen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8" fillId="2" borderId="0" xfId="0" applyFont="1" applyFill="1"/>
    <xf numFmtId="0" fontId="0" fillId="2" borderId="1" xfId="0"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3" borderId="1" xfId="0" applyFill="1" applyBorder="1"/>
    <xf numFmtId="0" fontId="0" fillId="2" borderId="0" xfId="0" applyFill="1" applyAlignment="1"/>
    <xf numFmtId="0" fontId="0" fillId="2" borderId="1" xfId="0" applyFill="1" applyBorder="1"/>
    <xf numFmtId="0" fontId="0" fillId="0" borderId="0" xfId="0" applyFont="1" applyAlignment="1">
      <alignment wrapText="1"/>
    </xf>
    <xf numFmtId="0" fontId="9" fillId="0" borderId="0" xfId="0" applyFont="1" applyFill="1" applyBorder="1" applyAlignment="1">
      <alignment wrapText="1"/>
    </xf>
    <xf numFmtId="0" fontId="0" fillId="0" borderId="0" xfId="0" applyAlignment="1"/>
    <xf numFmtId="0" fontId="10" fillId="0" borderId="0" xfId="0" applyFont="1" applyAlignment="1">
      <alignment vertical="center"/>
    </xf>
    <xf numFmtId="0" fontId="1" fillId="0" borderId="2" xfId="0" applyNumberFormat="1" applyFont="1" applyBorder="1" applyAlignment="1">
      <alignment horizontal="right"/>
    </xf>
    <xf numFmtId="0" fontId="0" fillId="2" borderId="3" xfId="0" applyFill="1" applyBorder="1"/>
    <xf numFmtId="0" fontId="0" fillId="2" borderId="5" xfId="0" applyFill="1" applyBorder="1"/>
    <xf numFmtId="10" fontId="1" fillId="0" borderId="7" xfId="0" applyNumberFormat="1" applyFont="1" applyBorder="1"/>
    <xf numFmtId="10" fontId="1" fillId="0" borderId="1" xfId="0" applyNumberFormat="1" applyFont="1" applyBorder="1" applyAlignment="1">
      <alignment horizontal="right"/>
    </xf>
    <xf numFmtId="10" fontId="1" fillId="0" borderId="1" xfId="0" applyNumberFormat="1" applyFont="1" applyBorder="1"/>
    <xf numFmtId="10" fontId="1" fillId="0" borderId="7" xfId="0" applyNumberFormat="1" applyFont="1" applyBorder="1" applyAlignment="1">
      <alignment horizontal="right"/>
    </xf>
    <xf numFmtId="10" fontId="1" fillId="0" borderId="10" xfId="0" applyNumberFormat="1" applyFont="1" applyFill="1" applyBorder="1" applyAlignment="1">
      <alignment horizontal="right"/>
    </xf>
    <xf numFmtId="10" fontId="1" fillId="0" borderId="9" xfId="0" applyNumberFormat="1" applyFont="1" applyBorder="1"/>
    <xf numFmtId="10" fontId="1" fillId="0" borderId="0" xfId="0" applyNumberFormat="1" applyFont="1" applyFill="1" applyBorder="1"/>
    <xf numFmtId="0" fontId="1" fillId="0" borderId="11" xfId="0" applyNumberFormat="1" applyFont="1" applyBorder="1"/>
    <xf numFmtId="0" fontId="8" fillId="2" borderId="0" xfId="0" applyFont="1" applyFill="1" applyAlignment="1"/>
    <xf numFmtId="0" fontId="10" fillId="0" borderId="0" xfId="0" applyFont="1" applyAlignment="1"/>
    <xf numFmtId="0" fontId="0" fillId="0" borderId="0" xfId="0" applyFont="1" applyAlignment="1"/>
    <xf numFmtId="0" fontId="8" fillId="0" borderId="0" xfId="0" applyFont="1" applyAlignment="1"/>
    <xf numFmtId="0" fontId="11" fillId="0" borderId="1" xfId="0" applyFont="1" applyBorder="1" applyAlignment="1">
      <alignment vertical="center"/>
    </xf>
    <xf numFmtId="3" fontId="11"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0" fontId="12" fillId="0" borderId="1" xfId="0" applyFont="1" applyBorder="1" applyAlignment="1">
      <alignment vertical="center"/>
    </xf>
    <xf numFmtId="3" fontId="12" fillId="0" borderId="1" xfId="0" applyNumberFormat="1" applyFont="1" applyBorder="1" applyAlignment="1">
      <alignment horizontal="right" vertical="center"/>
    </xf>
    <xf numFmtId="9" fontId="12" fillId="0" borderId="1" xfId="0" applyNumberFormat="1" applyFont="1" applyBorder="1" applyAlignment="1">
      <alignment horizontal="right" vertical="center"/>
    </xf>
    <xf numFmtId="0" fontId="11" fillId="0" borderId="7" xfId="0" applyFont="1" applyBorder="1" applyAlignment="1">
      <alignment vertical="center"/>
    </xf>
    <xf numFmtId="0" fontId="0" fillId="2" borderId="0" xfId="0" applyFill="1" applyAlignment="1">
      <alignment horizontal="center"/>
    </xf>
    <xf numFmtId="3" fontId="0" fillId="0" borderId="1" xfId="0" applyNumberFormat="1" applyBorder="1"/>
    <xf numFmtId="3" fontId="1" fillId="0" borderId="1" xfId="0" applyNumberFormat="1" applyFont="1" applyBorder="1" applyAlignment="1">
      <alignment horizontal="right"/>
    </xf>
    <xf numFmtId="3" fontId="1" fillId="0" borderId="1" xfId="0" applyNumberFormat="1" applyFont="1" applyBorder="1"/>
    <xf numFmtId="2" fontId="0" fillId="0" borderId="1" xfId="0" applyNumberFormat="1" applyBorder="1"/>
    <xf numFmtId="0" fontId="0" fillId="0" borderId="1" xfId="0" applyBorder="1"/>
    <xf numFmtId="0" fontId="2" fillId="0" borderId="1" xfId="0" applyFont="1" applyBorder="1"/>
    <xf numFmtId="166" fontId="0" fillId="0" borderId="1" xfId="4" applyNumberFormat="1" applyFont="1" applyBorder="1"/>
    <xf numFmtId="0" fontId="13" fillId="0" borderId="0" xfId="0" applyFont="1" applyAlignment="1">
      <alignment vertical="center"/>
    </xf>
    <xf numFmtId="3" fontId="0" fillId="0" borderId="1" xfId="4" applyNumberFormat="1" applyFont="1" applyBorder="1"/>
    <xf numFmtId="9" fontId="2" fillId="0" borderId="1" xfId="4" applyNumberFormat="1" applyFont="1" applyBorder="1"/>
    <xf numFmtId="0" fontId="0" fillId="2" borderId="0" xfId="0" applyFill="1" applyBorder="1"/>
    <xf numFmtId="10" fontId="0" fillId="2" borderId="0" xfId="0" applyNumberFormat="1" applyFill="1" applyBorder="1"/>
    <xf numFmtId="10" fontId="0" fillId="2" borderId="0" xfId="0" applyNumberFormat="1" applyFill="1" applyBorder="1" applyAlignment="1">
      <alignment horizontal="right"/>
    </xf>
    <xf numFmtId="0" fontId="0" fillId="0" borderId="0" xfId="0" applyBorder="1"/>
    <xf numFmtId="0" fontId="14" fillId="0" borderId="0" xfId="0" applyFont="1" applyFill="1" applyBorder="1"/>
    <xf numFmtId="0" fontId="0" fillId="2" borderId="0" xfId="0" applyFill="1" applyAlignment="1">
      <alignment horizontal="center"/>
    </xf>
    <xf numFmtId="49" fontId="0" fillId="2" borderId="0" xfId="0" applyNumberFormat="1" applyFill="1"/>
    <xf numFmtId="49" fontId="15" fillId="2" borderId="0" xfId="0" applyNumberFormat="1" applyFont="1" applyFill="1" applyAlignment="1">
      <alignment horizontal="right"/>
    </xf>
    <xf numFmtId="0" fontId="11" fillId="0" borderId="4" xfId="0" applyFont="1" applyBorder="1" applyAlignment="1">
      <alignment vertical="center"/>
    </xf>
    <xf numFmtId="0" fontId="0" fillId="2" borderId="0" xfId="0" applyFill="1" applyAlignment="1">
      <alignment horizontal="center"/>
    </xf>
    <xf numFmtId="166" fontId="11" fillId="0" borderId="1" xfId="0" applyNumberFormat="1" applyFont="1" applyBorder="1" applyAlignment="1">
      <alignment vertical="center"/>
    </xf>
    <xf numFmtId="0" fontId="13" fillId="0" borderId="0" xfId="0" applyFont="1"/>
    <xf numFmtId="0" fontId="2" fillId="0" borderId="0" xfId="0" applyFont="1" applyBorder="1"/>
    <xf numFmtId="3" fontId="0" fillId="0" borderId="0" xfId="0" applyNumberFormat="1" applyBorder="1"/>
    <xf numFmtId="3" fontId="2" fillId="0" borderId="0" xfId="4" applyNumberFormat="1" applyFont="1" applyBorder="1"/>
    <xf numFmtId="9" fontId="2" fillId="0" borderId="0" xfId="4" applyNumberFormat="1" applyFont="1" applyBorder="1"/>
    <xf numFmtId="168" fontId="0" fillId="0" borderId="1" xfId="0" applyNumberFormat="1" applyBorder="1"/>
    <xf numFmtId="168" fontId="2" fillId="0" borderId="1" xfId="0" applyNumberFormat="1" applyFont="1" applyBorder="1"/>
    <xf numFmtId="3" fontId="2" fillId="0" borderId="1" xfId="0" applyNumberFormat="1" applyFont="1" applyBorder="1"/>
    <xf numFmtId="9" fontId="2" fillId="0" borderId="1" xfId="0" applyNumberFormat="1" applyFont="1" applyBorder="1"/>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0" xfId="0" applyFont="1" applyAlignment="1">
      <alignment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7" fillId="0" borderId="1" xfId="0" applyFont="1" applyBorder="1" applyAlignment="1">
      <alignment vertical="center"/>
    </xf>
    <xf numFmtId="10"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17" fillId="0" borderId="1" xfId="0" applyFont="1" applyBorder="1" applyAlignment="1">
      <alignment vertical="center"/>
    </xf>
    <xf numFmtId="10" fontId="17" fillId="0" borderId="1" xfId="0" applyNumberFormat="1" applyFont="1" applyBorder="1" applyAlignment="1">
      <alignment horizontal="right" vertical="center"/>
    </xf>
    <xf numFmtId="10" fontId="7" fillId="0" borderId="13" xfId="0" applyNumberFormat="1" applyFont="1" applyBorder="1" applyAlignment="1">
      <alignment horizontal="right" vertical="center"/>
    </xf>
    <xf numFmtId="3" fontId="7" fillId="0" borderId="1" xfId="0" applyNumberFormat="1" applyFont="1" applyBorder="1" applyAlignment="1">
      <alignment horizontal="right" vertical="center"/>
    </xf>
    <xf numFmtId="0" fontId="18" fillId="0" borderId="0" xfId="0" applyFont="1" applyAlignment="1">
      <alignment vertical="center"/>
    </xf>
    <xf numFmtId="10" fontId="7" fillId="0" borderId="0" xfId="0" applyNumberFormat="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right" vertical="center"/>
    </xf>
    <xf numFmtId="10"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1" fillId="7" borderId="1" xfId="0" applyFont="1" applyFill="1" applyBorder="1" applyAlignment="1">
      <alignment vertical="center"/>
    </xf>
    <xf numFmtId="166" fontId="11" fillId="7" borderId="1" xfId="0" applyNumberFormat="1" applyFont="1" applyFill="1" applyBorder="1" applyAlignment="1">
      <alignment horizontal="right" vertical="center"/>
    </xf>
    <xf numFmtId="166" fontId="11" fillId="7" borderId="1" xfId="0" applyNumberFormat="1" applyFont="1" applyFill="1" applyBorder="1" applyAlignment="1">
      <alignment vertical="center"/>
    </xf>
    <xf numFmtId="3" fontId="11" fillId="7" borderId="1" xfId="0" applyNumberFormat="1" applyFont="1" applyFill="1" applyBorder="1" applyAlignment="1">
      <alignment horizontal="right" vertical="center"/>
    </xf>
    <xf numFmtId="166" fontId="11" fillId="7" borderId="12" xfId="0" applyNumberFormat="1" applyFont="1" applyFill="1" applyBorder="1" applyAlignment="1">
      <alignment horizontal="right" vertical="center"/>
    </xf>
    <xf numFmtId="0" fontId="11" fillId="7" borderId="7" xfId="0" applyFont="1" applyFill="1" applyBorder="1" applyAlignment="1">
      <alignment vertical="center"/>
    </xf>
    <xf numFmtId="166" fontId="11" fillId="7" borderId="7" xfId="0" applyNumberFormat="1" applyFont="1" applyFill="1" applyBorder="1" applyAlignment="1">
      <alignment vertical="center"/>
    </xf>
    <xf numFmtId="3" fontId="11" fillId="7" borderId="7" xfId="0" applyNumberFormat="1" applyFont="1" applyFill="1" applyBorder="1" applyAlignment="1">
      <alignment horizontal="right" vertical="center"/>
    </xf>
    <xf numFmtId="0" fontId="11" fillId="7" borderId="4" xfId="0" applyFont="1" applyFill="1" applyBorder="1" applyAlignment="1">
      <alignment vertical="center"/>
    </xf>
    <xf numFmtId="166" fontId="11" fillId="7" borderId="4" xfId="0" applyNumberFormat="1" applyFont="1" applyFill="1" applyBorder="1" applyAlignment="1">
      <alignment vertical="center"/>
    </xf>
    <xf numFmtId="10" fontId="11" fillId="7" borderId="4" xfId="0" applyNumberFormat="1" applyFont="1" applyFill="1" applyBorder="1" applyAlignment="1">
      <alignment vertical="center"/>
    </xf>
    <xf numFmtId="167" fontId="11" fillId="7" borderId="4" xfId="0" applyNumberFormat="1" applyFont="1" applyFill="1" applyBorder="1" applyAlignment="1">
      <alignment vertical="center"/>
    </xf>
    <xf numFmtId="10" fontId="11" fillId="7" borderId="12" xfId="0" applyNumberFormat="1" applyFont="1" applyFill="1" applyBorder="1" applyAlignment="1">
      <alignment horizontal="right" vertical="center"/>
    </xf>
    <xf numFmtId="10" fontId="0" fillId="7" borderId="1" xfId="4" applyNumberFormat="1" applyFont="1" applyFill="1" applyBorder="1"/>
    <xf numFmtId="166" fontId="0" fillId="7" borderId="1" xfId="4" applyNumberFormat="1" applyFont="1" applyFill="1" applyBorder="1"/>
    <xf numFmtId="165" fontId="11" fillId="0" borderId="0" xfId="0" applyNumberFormat="1" applyFont="1" applyBorder="1" applyAlignment="1">
      <alignment vertical="center"/>
    </xf>
    <xf numFmtId="168" fontId="0" fillId="7" borderId="1" xfId="0" applyNumberFormat="1" applyFill="1" applyBorder="1"/>
    <xf numFmtId="168" fontId="0" fillId="0" borderId="1" xfId="0" applyNumberFormat="1" applyBorder="1"/>
    <xf numFmtId="167" fontId="0" fillId="7" borderId="1" xfId="4" applyNumberFormat="1" applyFont="1" applyFill="1" applyBorder="1"/>
    <xf numFmtId="168" fontId="0" fillId="0" borderId="0" xfId="0" applyNumberFormat="1" applyBorder="1"/>
    <xf numFmtId="166" fontId="0" fillId="0" borderId="1" xfId="4" applyNumberFormat="1" applyFont="1" applyBorder="1"/>
    <xf numFmtId="3" fontId="0" fillId="7" borderId="1" xfId="4" applyNumberFormat="1" applyFont="1" applyFill="1" applyBorder="1"/>
    <xf numFmtId="3" fontId="0" fillId="0" borderId="1" xfId="4" applyNumberFormat="1" applyFont="1" applyBorder="1"/>
    <xf numFmtId="166" fontId="0" fillId="0" borderId="1" xfId="4" applyNumberFormat="1" applyFont="1" applyBorder="1"/>
    <xf numFmtId="168" fontId="0" fillId="0" borderId="1" xfId="0" applyNumberFormat="1" applyBorder="1"/>
    <xf numFmtId="166" fontId="0" fillId="0" borderId="1" xfId="4" applyNumberFormat="1" applyFont="1" applyBorder="1"/>
    <xf numFmtId="3" fontId="0" fillId="0" borderId="1" xfId="4" applyNumberFormat="1" applyFont="1" applyBorder="1"/>
    <xf numFmtId="166" fontId="0" fillId="0" borderId="1" xfId="4" applyNumberFormat="1" applyFont="1" applyBorder="1"/>
    <xf numFmtId="168" fontId="0" fillId="0" borderId="1" xfId="0" applyNumberFormat="1" applyBorder="1"/>
    <xf numFmtId="166" fontId="0" fillId="0" borderId="1" xfId="4" applyNumberFormat="1" applyFont="1" applyBorder="1"/>
    <xf numFmtId="3" fontId="0" fillId="0" borderId="1" xfId="4" applyNumberFormat="1" applyFont="1" applyBorder="1"/>
    <xf numFmtId="166" fontId="0" fillId="0" borderId="1" xfId="4" applyNumberFormat="1" applyFont="1" applyBorder="1"/>
    <xf numFmtId="168" fontId="0" fillId="0" borderId="1" xfId="0" applyNumberFormat="1" applyBorder="1"/>
    <xf numFmtId="166" fontId="0" fillId="0" borderId="1" xfId="4" applyNumberFormat="1" applyFont="1" applyBorder="1"/>
    <xf numFmtId="3" fontId="0" fillId="0" borderId="1" xfId="4" applyNumberFormat="1" applyFont="1" applyBorder="1"/>
    <xf numFmtId="166" fontId="0" fillId="0" borderId="1" xfId="4" applyNumberFormat="1" applyFont="1" applyBorder="1"/>
    <xf numFmtId="166" fontId="0" fillId="2" borderId="0" xfId="0" applyNumberFormat="1" applyFill="1"/>
    <xf numFmtId="0" fontId="24" fillId="0" borderId="0" xfId="3" applyFont="1" applyAlignment="1">
      <alignment vertical="center"/>
    </xf>
    <xf numFmtId="0" fontId="0" fillId="0" borderId="1" xfId="0" applyFont="1" applyBorder="1" applyAlignment="1">
      <alignment horizontal="left"/>
    </xf>
    <xf numFmtId="0" fontId="2" fillId="0" borderId="1" xfId="0" applyFont="1" applyBorder="1" applyAlignment="1">
      <alignment horizontal="left"/>
    </xf>
    <xf numFmtId="0" fontId="0" fillId="0" borderId="1" xfId="0" applyFont="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0" borderId="0" xfId="0" applyFont="1" applyBorder="1" applyAlignment="1">
      <alignment horizontal="left"/>
    </xf>
    <xf numFmtId="0" fontId="0" fillId="2" borderId="0" xfId="0" applyFont="1" applyFill="1" applyBorder="1"/>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0" fontId="2" fillId="3" borderId="8" xfId="0" applyFont="1" applyFill="1" applyBorder="1"/>
    <xf numFmtId="0" fontId="2" fillId="3" borderId="12" xfId="0" applyFont="1" applyFill="1" applyBorder="1"/>
    <xf numFmtId="0" fontId="2" fillId="3" borderId="13" xfId="0" applyFont="1" applyFill="1" applyBorder="1"/>
    <xf numFmtId="0" fontId="0" fillId="2" borderId="0" xfId="0" applyFont="1" applyFill="1"/>
    <xf numFmtId="17" fontId="7" fillId="0" borderId="0" xfId="0" applyNumberFormat="1" applyFont="1" applyAlignment="1">
      <alignment horizontal="center" vertical="center"/>
    </xf>
    <xf numFmtId="0" fontId="2" fillId="3" borderId="13" xfId="0" applyFont="1" applyFill="1" applyBorder="1" applyAlignment="1">
      <alignment vertical="center"/>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2" fontId="5" fillId="0" borderId="1" xfId="0" applyNumberFormat="1" applyFont="1" applyBorder="1" applyAlignment="1">
      <alignment horizontal="center" vertical="top"/>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0" fillId="0" borderId="8" xfId="0" applyFont="1" applyFill="1" applyBorder="1" applyAlignment="1">
      <alignment horizontal="left" wrapText="1"/>
    </xf>
    <xf numFmtId="0" fontId="2" fillId="3" borderId="7" xfId="0" applyFont="1" applyFill="1" applyBorder="1" applyAlignment="1">
      <alignment horizontal="left" vertical="center"/>
    </xf>
    <xf numFmtId="0" fontId="0" fillId="2" borderId="16" xfId="0" applyFill="1" applyBorder="1"/>
    <xf numFmtId="0" fontId="2" fillId="3" borderId="6"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1" xfId="0" applyFont="1" applyFill="1" applyBorder="1" applyAlignment="1">
      <alignment horizontal="left" vertical="center"/>
    </xf>
    <xf numFmtId="49" fontId="2" fillId="2" borderId="0" xfId="0" applyNumberFormat="1" applyFont="1" applyFill="1"/>
    <xf numFmtId="0" fontId="0" fillId="0" borderId="9" xfId="0" applyFont="1" applyFill="1" applyBorder="1" applyAlignment="1">
      <alignment wrapText="1"/>
    </xf>
    <xf numFmtId="0" fontId="0" fillId="0" borderId="7" xfId="0" applyFont="1" applyFill="1" applyBorder="1" applyAlignment="1">
      <alignment wrapText="1"/>
    </xf>
    <xf numFmtId="0" fontId="0" fillId="0" borderId="1" xfId="0" applyFont="1" applyFill="1" applyBorder="1" applyAlignment="1">
      <alignment wrapText="1"/>
    </xf>
    <xf numFmtId="0" fontId="2" fillId="3" borderId="1" xfId="0" applyFont="1" applyFill="1" applyBorder="1" applyAlignment="1">
      <alignment horizontal="left" vertical="center" wrapText="1"/>
    </xf>
    <xf numFmtId="17" fontId="0" fillId="0" borderId="1" xfId="0" applyNumberFormat="1" applyBorder="1" applyAlignment="1">
      <alignment horizontal="left"/>
    </xf>
    <xf numFmtId="168" fontId="12" fillId="0" borderId="1" xfId="0" applyNumberFormat="1" applyFont="1" applyBorder="1" applyAlignment="1">
      <alignment vertical="center"/>
    </xf>
    <xf numFmtId="0" fontId="11" fillId="2" borderId="8" xfId="0" applyFont="1" applyFill="1" applyBorder="1" applyAlignment="1">
      <alignment vertical="center"/>
    </xf>
    <xf numFmtId="168" fontId="0" fillId="2" borderId="1" xfId="0" applyNumberFormat="1" applyFill="1" applyBorder="1"/>
    <xf numFmtId="166" fontId="11" fillId="2" borderId="8" xfId="0" applyNumberFormat="1" applyFont="1" applyFill="1" applyBorder="1" applyAlignment="1">
      <alignment vertical="center"/>
    </xf>
    <xf numFmtId="3" fontId="11" fillId="2" borderId="1" xfId="0" applyNumberFormat="1" applyFont="1" applyFill="1" applyBorder="1" applyAlignment="1">
      <alignment horizontal="right" vertical="center"/>
    </xf>
    <xf numFmtId="166" fontId="11" fillId="2" borderId="1" xfId="0" applyNumberFormat="1" applyFont="1" applyFill="1" applyBorder="1" applyAlignment="1">
      <alignment horizontal="right" vertical="center"/>
    </xf>
    <xf numFmtId="0" fontId="2" fillId="3" borderId="7" xfId="0" applyFont="1" applyFill="1" applyBorder="1" applyAlignment="1">
      <alignment horizontal="right" vertical="center"/>
    </xf>
    <xf numFmtId="0" fontId="2" fillId="3" borderId="1" xfId="0" applyFont="1" applyFill="1" applyBorder="1" applyAlignment="1">
      <alignment horizontal="right" vertical="center"/>
    </xf>
    <xf numFmtId="9" fontId="12" fillId="0" borderId="1" xfId="0" applyNumberFormat="1" applyFont="1" applyBorder="1" applyAlignment="1">
      <alignment vertical="center"/>
    </xf>
    <xf numFmtId="0" fontId="12" fillId="3" borderId="7" xfId="0" applyFont="1" applyFill="1" applyBorder="1" applyAlignment="1">
      <alignment horizontal="left" vertical="center"/>
    </xf>
    <xf numFmtId="0" fontId="12" fillId="3" borderId="7" xfId="0" applyFont="1" applyFill="1" applyBorder="1" applyAlignment="1">
      <alignment horizontal="right" vertical="center"/>
    </xf>
    <xf numFmtId="166" fontId="11" fillId="2" borderId="12" xfId="0" applyNumberFormat="1" applyFont="1" applyFill="1" applyBorder="1" applyAlignment="1">
      <alignment horizontal="right" vertical="center"/>
    </xf>
    <xf numFmtId="168" fontId="11" fillId="2" borderId="8" xfId="0" applyNumberFormat="1" applyFont="1" applyFill="1" applyBorder="1" applyAlignment="1">
      <alignment vertical="center"/>
    </xf>
    <xf numFmtId="168" fontId="11" fillId="0" borderId="1" xfId="0" applyNumberFormat="1" applyFont="1" applyBorder="1" applyAlignment="1">
      <alignment vertical="center"/>
    </xf>
    <xf numFmtId="168" fontId="11" fillId="7" borderId="1" xfId="0" applyNumberFormat="1" applyFont="1" applyFill="1" applyBorder="1" applyAlignment="1">
      <alignment vertical="center"/>
    </xf>
    <xf numFmtId="168" fontId="11" fillId="7" borderId="7" xfId="0" applyNumberFormat="1" applyFont="1" applyFill="1" applyBorder="1" applyAlignment="1">
      <alignment vertical="center"/>
    </xf>
    <xf numFmtId="168" fontId="11" fillId="7" borderId="4" xfId="0" applyNumberFormat="1" applyFont="1" applyFill="1" applyBorder="1" applyAlignment="1">
      <alignment vertical="center"/>
    </xf>
    <xf numFmtId="0" fontId="11" fillId="2" borderId="1" xfId="0" applyFont="1" applyFill="1" applyBorder="1" applyAlignment="1">
      <alignment vertical="center"/>
    </xf>
    <xf numFmtId="168" fontId="11" fillId="2" borderId="1" xfId="0" applyNumberFormat="1" applyFont="1" applyFill="1" applyBorder="1" applyAlignment="1">
      <alignment vertical="center"/>
    </xf>
    <xf numFmtId="166" fontId="11" fillId="2" borderId="1" xfId="0" applyNumberFormat="1" applyFont="1" applyFill="1" applyBorder="1" applyAlignment="1">
      <alignment vertical="center"/>
    </xf>
    <xf numFmtId="3" fontId="0" fillId="0" borderId="1" xfId="0" applyNumberFormat="1" applyFill="1" applyBorder="1" applyAlignment="1">
      <alignment horizontal="center" vertical="top"/>
    </xf>
    <xf numFmtId="0" fontId="17" fillId="3" borderId="7" xfId="0" applyFont="1" applyFill="1" applyBorder="1" applyAlignment="1">
      <alignment horizontal="right" vertical="center" wrapText="1"/>
    </xf>
    <xf numFmtId="166" fontId="5" fillId="0" borderId="1" xfId="0" applyNumberFormat="1" applyFont="1" applyBorder="1" applyAlignment="1">
      <alignment horizontal="right" vertical="center"/>
    </xf>
    <xf numFmtId="166" fontId="0" fillId="2" borderId="1" xfId="0" applyNumberFormat="1" applyFill="1" applyBorder="1" applyAlignment="1">
      <alignment horizontal="right" vertical="center"/>
    </xf>
    <xf numFmtId="166" fontId="5" fillId="4" borderId="1" xfId="0" applyNumberFormat="1" applyFont="1" applyFill="1" applyBorder="1" applyAlignment="1">
      <alignment horizontal="righ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5" fillId="2" borderId="8" xfId="0" applyFont="1" applyFill="1" applyBorder="1" applyAlignment="1">
      <alignment horizontal="left" vertical="center"/>
    </xf>
    <xf numFmtId="0" fontId="0" fillId="2" borderId="8" xfId="0" applyFill="1" applyBorder="1" applyAlignment="1">
      <alignment vertical="center"/>
    </xf>
    <xf numFmtId="166" fontId="5" fillId="0" borderId="1" xfId="0" applyNumberFormat="1" applyFont="1" applyBorder="1" applyAlignment="1">
      <alignment horizontal="right" vertical="center" wrapText="1"/>
    </xf>
    <xf numFmtId="0" fontId="0" fillId="2" borderId="8" xfId="0" applyFill="1" applyBorder="1" applyAlignment="1">
      <alignment horizontal="left" vertical="center"/>
    </xf>
    <xf numFmtId="167" fontId="5" fillId="0" borderId="1" xfId="0" applyNumberFormat="1" applyFont="1" applyBorder="1" applyAlignment="1">
      <alignment horizontal="right" vertical="center"/>
    </xf>
    <xf numFmtId="0" fontId="17" fillId="3"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166" fontId="7" fillId="0" borderId="1" xfId="0" applyNumberFormat="1" applyFont="1" applyBorder="1" applyAlignment="1">
      <alignment horizontal="right" vertical="center"/>
    </xf>
    <xf numFmtId="3" fontId="0" fillId="2" borderId="1" xfId="0" applyNumberFormat="1" applyFont="1" applyFill="1" applyBorder="1"/>
    <xf numFmtId="3" fontId="2" fillId="2" borderId="1" xfId="0" applyNumberFormat="1" applyFont="1" applyFill="1" applyBorder="1"/>
    <xf numFmtId="3" fontId="0"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2" fillId="3" borderId="1" xfId="0" applyFont="1" applyFill="1" applyBorder="1" applyAlignment="1">
      <alignment horizontal="right"/>
    </xf>
    <xf numFmtId="3" fontId="0" fillId="2" borderId="1" xfId="0" applyNumberFormat="1" applyFill="1" applyBorder="1"/>
    <xf numFmtId="0" fontId="2" fillId="2" borderId="1" xfId="0" applyFont="1" applyFill="1" applyBorder="1"/>
    <xf numFmtId="0" fontId="17" fillId="3" borderId="8" xfId="0" applyFont="1" applyFill="1" applyBorder="1" applyAlignment="1">
      <alignment horizontal="left" vertical="center"/>
    </xf>
    <xf numFmtId="17" fontId="7" fillId="2" borderId="1" xfId="0" applyNumberFormat="1" applyFont="1" applyFill="1" applyBorder="1" applyAlignment="1">
      <alignment horizontal="left" vertical="center"/>
    </xf>
    <xf numFmtId="10" fontId="0" fillId="0" borderId="1" xfId="0" applyNumberFormat="1" applyFont="1" applyBorder="1" applyAlignment="1">
      <alignment horizontal="right" vertical="center"/>
    </xf>
    <xf numFmtId="0" fontId="17" fillId="3" borderId="1" xfId="0" applyFont="1" applyFill="1" applyBorder="1" applyAlignment="1">
      <alignment horizontal="right" vertical="center"/>
    </xf>
    <xf numFmtId="0" fontId="0" fillId="0" borderId="0" xfId="0" applyFont="1"/>
    <xf numFmtId="0" fontId="0" fillId="0" borderId="0" xfId="0" applyFill="1"/>
    <xf numFmtId="0" fontId="6" fillId="0" borderId="0" xfId="3" applyFill="1" applyBorder="1" applyAlignment="1">
      <alignment vertical="center"/>
    </xf>
    <xf numFmtId="0" fontId="11" fillId="0" borderId="0" xfId="0" applyFont="1" applyAlignment="1">
      <alignment vertical="center"/>
    </xf>
    <xf numFmtId="0" fontId="0" fillId="0" borderId="1" xfId="0" applyFont="1" applyFill="1" applyBorder="1"/>
    <xf numFmtId="0" fontId="0" fillId="8" borderId="1" xfId="0" applyFill="1" applyBorder="1" applyAlignment="1">
      <alignment vertical="center"/>
    </xf>
    <xf numFmtId="0" fontId="0" fillId="0" borderId="0" xfId="0" applyFont="1" applyFill="1" applyBorder="1" applyAlignment="1">
      <alignment horizontal="left"/>
    </xf>
    <xf numFmtId="0" fontId="0" fillId="2" borderId="0" xfId="0" applyFill="1" applyBorder="1" applyAlignment="1">
      <alignment horizontal="center" wrapText="1"/>
    </xf>
    <xf numFmtId="168" fontId="0" fillId="2" borderId="1" xfId="0" applyNumberFormat="1" applyFill="1" applyBorder="1" applyAlignment="1">
      <alignment horizontal="center" wrapText="1"/>
    </xf>
    <xf numFmtId="168" fontId="0" fillId="2" borderId="1" xfId="0" applyNumberFormat="1" applyFill="1" applyBorder="1" applyAlignment="1">
      <alignment horizontal="center"/>
    </xf>
    <xf numFmtId="166" fontId="0" fillId="0" borderId="1" xfId="4" applyNumberFormat="1" applyFont="1" applyFill="1" applyBorder="1"/>
    <xf numFmtId="167" fontId="0" fillId="0" borderId="1" xfId="4" applyNumberFormat="1" applyFont="1" applyFill="1" applyBorder="1"/>
    <xf numFmtId="4" fontId="0" fillId="0" borderId="1" xfId="0" applyNumberFormat="1" applyBorder="1"/>
    <xf numFmtId="0" fontId="2" fillId="0" borderId="0" xfId="0" applyFont="1" applyFill="1" applyBorder="1"/>
    <xf numFmtId="0" fontId="0" fillId="0" borderId="17" xfId="0" applyBorder="1"/>
    <xf numFmtId="0" fontId="0" fillId="0" borderId="6" xfId="0" applyBorder="1"/>
    <xf numFmtId="10" fontId="7" fillId="0" borderId="5" xfId="0" applyNumberFormat="1" applyFont="1" applyBorder="1" applyAlignment="1">
      <alignment horizontal="center" vertical="center"/>
    </xf>
    <xf numFmtId="49" fontId="15" fillId="2" borderId="0" xfId="0" applyNumberFormat="1" applyFont="1" applyFill="1" applyBorder="1" applyAlignment="1">
      <alignment horizontal="right"/>
    </xf>
    <xf numFmtId="0" fontId="0" fillId="2" borderId="18" xfId="0" applyFill="1" applyBorder="1"/>
    <xf numFmtId="0" fontId="0" fillId="2" borderId="19" xfId="0" applyFill="1" applyBorder="1"/>
    <xf numFmtId="0" fontId="0" fillId="2" borderId="20" xfId="0" applyFill="1" applyBorder="1"/>
    <xf numFmtId="0" fontId="2" fillId="0" borderId="4" xfId="0" applyFont="1" applyBorder="1"/>
    <xf numFmtId="0" fontId="17" fillId="0" borderId="3" xfId="0" applyFont="1" applyBorder="1" applyAlignment="1">
      <alignment vertical="center"/>
    </xf>
    <xf numFmtId="0" fontId="0" fillId="0" borderId="3" xfId="0" applyBorder="1"/>
    <xf numFmtId="0" fontId="8" fillId="0" borderId="3" xfId="0" applyFont="1" applyFill="1" applyBorder="1"/>
    <xf numFmtId="0" fontId="14" fillId="0" borderId="3" xfId="0" applyFont="1" applyFill="1" applyBorder="1"/>
    <xf numFmtId="0" fontId="14" fillId="0" borderId="18" xfId="0" applyFont="1" applyFill="1" applyBorder="1"/>
    <xf numFmtId="0" fontId="2" fillId="2" borderId="3" xfId="0" applyFont="1" applyFill="1" applyBorder="1"/>
    <xf numFmtId="49" fontId="0" fillId="2" borderId="0" xfId="0" applyNumberFormat="1" applyFill="1" applyBorder="1"/>
    <xf numFmtId="0" fontId="25" fillId="2" borderId="0" xfId="0" applyFont="1" applyFill="1"/>
    <xf numFmtId="0" fontId="26" fillId="2" borderId="0" xfId="0" applyFont="1" applyFill="1" applyBorder="1"/>
    <xf numFmtId="10" fontId="0" fillId="2" borderId="1" xfId="4" applyNumberFormat="1" applyFont="1" applyFill="1" applyBorder="1" applyAlignment="1">
      <alignment horizontal="center"/>
    </xf>
    <xf numFmtId="10" fontId="0" fillId="2" borderId="1" xfId="4" applyNumberFormat="1" applyFont="1" applyFill="1" applyBorder="1" applyAlignment="1">
      <alignment horizontal="center" wrapText="1"/>
    </xf>
    <xf numFmtId="0" fontId="0" fillId="2" borderId="1" xfId="0" applyFont="1" applyFill="1" applyBorder="1" applyAlignment="1">
      <alignment horizontal="left" wrapText="1"/>
    </xf>
    <xf numFmtId="166" fontId="0" fillId="2" borderId="1" xfId="4" applyNumberFormat="1" applyFont="1" applyFill="1" applyBorder="1"/>
    <xf numFmtId="10" fontId="0" fillId="2" borderId="1" xfId="4" applyNumberFormat="1" applyFont="1" applyFill="1" applyBorder="1"/>
    <xf numFmtId="9" fontId="2" fillId="2" borderId="1" xfId="4" applyNumberFormat="1" applyFont="1" applyFill="1" applyBorder="1"/>
    <xf numFmtId="0" fontId="8" fillId="0" borderId="3" xfId="0" applyFont="1" applyBorder="1"/>
    <xf numFmtId="0" fontId="8" fillId="2" borderId="3" xfId="0" applyFont="1" applyFill="1" applyBorder="1"/>
    <xf numFmtId="0" fontId="0" fillId="0" borderId="0" xfId="0" applyFont="1" applyAlignment="1">
      <alignment vertical="center"/>
    </xf>
    <xf numFmtId="0" fontId="0" fillId="2" borderId="0" xfId="0" applyFill="1" applyAlignment="1">
      <alignment horizontal="center"/>
    </xf>
    <xf numFmtId="0" fontId="27" fillId="0" borderId="0" xfId="0" applyFont="1"/>
  </cellXfs>
  <cellStyles count="11">
    <cellStyle name="Comma 3" xfId="8" xr:uid="{B7A26AD7-CB30-4CAD-8697-8604E807BB83}"/>
    <cellStyle name="Hyperlink" xfId="3" builtinId="8"/>
    <cellStyle name="Input 2" xfId="5" xr:uid="{48CBC5DD-8DC7-4ED3-9058-7D0D0D5594EE}"/>
    <cellStyle name="Normal" xfId="0" builtinId="0"/>
    <cellStyle name="Normal 2" xfId="1" xr:uid="{FD5874EB-AC51-435F-93B0-D8292BA036B3}"/>
    <cellStyle name="Normal 2 2" xfId="9" xr:uid="{D1E59095-77DE-4C60-9FC8-367EA9E32061}"/>
    <cellStyle name="Normal 2 2 3" xfId="2" xr:uid="{CF56A0D8-4BDF-42D2-BEDA-7FFA9C278BC9}"/>
    <cellStyle name="Normal 22" xfId="6" xr:uid="{46B1A256-90A6-4E9A-A468-7B96CFE1F29B}"/>
    <cellStyle name="Normal 4" xfId="10" xr:uid="{4F7F4926-9D64-4B96-80C5-BFFDE5C796B4}"/>
    <cellStyle name="Output 2" xfId="7" xr:uid="{20E62659-A2A7-4257-8D87-478C2FAB6348}"/>
    <cellStyle name="Percent" xfId="4" builtinId="5"/>
  </cellStyles>
  <dxfs count="0"/>
  <tableStyles count="0" defaultTableStyle="TableStyleMedium2" defaultPivotStyle="PivotStyleLight16"/>
  <colors>
    <mruColors>
      <color rgb="FF2363AF"/>
      <color rgb="FF45286F"/>
      <color rgb="FF91AE3C"/>
      <color rgb="FFCD1F45"/>
      <color rgb="FFE86E1E"/>
      <color rgb="FF109DC1"/>
      <color rgb="FF51C1B5"/>
      <color rgb="FFE2C700"/>
      <color rgb="FFA1ABB2"/>
      <color rgb="FFCFD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2.1'!$C$40</c:f>
              <c:strCache>
                <c:ptCount val="1"/>
                <c:pt idx="0">
                  <c:v>Approved Surplus Action</c:v>
                </c:pt>
              </c:strCache>
            </c:strRef>
          </c:tx>
          <c:spPr>
            <a:solidFill>
              <a:srgbClr val="45286F"/>
            </a:solidFill>
            <a:ln w="3175">
              <a:solidFill>
                <a:schemeClr val="tx1"/>
              </a:solidFill>
            </a:ln>
            <a:effectLst/>
          </c:spPr>
          <c:invertIfNegative val="0"/>
          <c:dPt>
            <c:idx val="0"/>
            <c:invertIfNegative val="0"/>
            <c:bubble3D val="0"/>
            <c:spPr>
              <a:solidFill>
                <a:srgbClr val="45286F"/>
              </a:solidFill>
              <a:ln w="3175">
                <a:solidFill>
                  <a:schemeClr val="tx1"/>
                </a:solidFill>
              </a:ln>
              <a:effectLst/>
            </c:spPr>
            <c:extLst>
              <c:ext xmlns:c16="http://schemas.microsoft.com/office/drawing/2014/chart" uri="{C3380CC4-5D6E-409C-BE32-E72D297353CC}">
                <c16:uniqueId val="{00000000-D321-4E01-8340-79988300ADAF}"/>
              </c:ext>
            </c:extLst>
          </c:dPt>
          <c:dPt>
            <c:idx val="1"/>
            <c:invertIfNegative val="0"/>
            <c:bubble3D val="0"/>
            <c:spPr>
              <a:solidFill>
                <a:srgbClr val="45286F"/>
              </a:solidFill>
              <a:ln w="3175">
                <a:solidFill>
                  <a:schemeClr val="tx1"/>
                </a:solidFill>
              </a:ln>
              <a:effectLst/>
            </c:spPr>
            <c:extLst>
              <c:ext xmlns:c16="http://schemas.microsoft.com/office/drawing/2014/chart" uri="{C3380CC4-5D6E-409C-BE32-E72D297353CC}">
                <c16:uniqueId val="{00000001-D321-4E01-8340-79988300ADAF}"/>
              </c:ext>
            </c:extLst>
          </c:dPt>
          <c:dPt>
            <c:idx val="2"/>
            <c:invertIfNegative val="0"/>
            <c:bubble3D val="0"/>
            <c:spPr>
              <a:solidFill>
                <a:srgbClr val="45286F"/>
              </a:solidFill>
              <a:ln w="3175">
                <a:solidFill>
                  <a:schemeClr val="tx1"/>
                </a:solidFill>
              </a:ln>
              <a:effectLst/>
            </c:spPr>
            <c:extLst>
              <c:ext xmlns:c16="http://schemas.microsoft.com/office/drawing/2014/chart" uri="{C3380CC4-5D6E-409C-BE32-E72D297353CC}">
                <c16:uniqueId val="{00000002-D321-4E01-8340-79988300ADAF}"/>
              </c:ext>
            </c:extLst>
          </c:dPt>
          <c:dLbls>
            <c:dLbl>
              <c:idx val="0"/>
              <c:layout>
                <c:manualLayout>
                  <c:x val="0.13026197066595563"/>
                  <c:y val="0.13240101412901814"/>
                </c:manualLayout>
              </c:layout>
              <c:spPr>
                <a:xfrm>
                  <a:off x="1672583" y="18873"/>
                  <a:ext cx="2243554" cy="392206"/>
                </a:xfrm>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44322"/>
                        <a:gd name="adj2" fmla="val 124241"/>
                      </a:avLst>
                    </a:prstGeom>
                    <a:noFill/>
                    <a:ln>
                      <a:noFill/>
                    </a:ln>
                  </c15:spPr>
                  <c15:layout>
                    <c:manualLayout>
                      <c:w val="0.29674391268961703"/>
                      <c:h val="9.0655219708675502E-2"/>
                    </c:manualLayout>
                  </c15:layout>
                </c:ext>
                <c:ext xmlns:c16="http://schemas.microsoft.com/office/drawing/2014/chart" uri="{C3380CC4-5D6E-409C-BE32-E72D297353CC}">
                  <c16:uniqueId val="{00000000-D321-4E01-8340-79988300ADAF}"/>
                </c:ext>
              </c:extLst>
            </c:dLbl>
            <c:dLbl>
              <c:idx val="1"/>
              <c:layout>
                <c:manualLayout>
                  <c:x val="9.7698839615742092E-2"/>
                  <c:y val="0.14475752707877279"/>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294ADB50-CCD7-49A3-B9A7-4F41B2D45A6F}" type="SERIESNAME">
                      <a:rPr lang="en-US"/>
                      <a:pPr>
                        <a:defRPr/>
                      </a:pPr>
                      <a:t>[SERIES NAME]</a:t>
                    </a:fld>
                    <a:r>
                      <a:rPr lang="en-US"/>
                      <a:t> </a:t>
                    </a:r>
                    <a:fld id="{6BCF8243-EBD2-41A1-B170-F80586E4D3AE}" type="VALUE">
                      <a:rPr lang="en-US"/>
                      <a:pPr>
                        <a:defRPr/>
                      </a:pPr>
                      <a:t>[VALUE]</a:t>
                    </a:fld>
                    <a:endParaRPr lang="en-US"/>
                  </a:p>
                </c:rich>
              </c:tx>
              <c:spPr>
                <a:xfrm>
                  <a:off x="2379134" y="969679"/>
                  <a:ext cx="1532677" cy="300599"/>
                </a:xfrm>
                <a:solidFill>
                  <a:sysClr val="window" lastClr="FFFFFF"/>
                </a:solidFill>
                <a:ln w="317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39220"/>
                        <a:gd name="adj2" fmla="val 134834"/>
                      </a:avLst>
                    </a:prstGeom>
                    <a:noFill/>
                    <a:ln>
                      <a:noFill/>
                    </a:ln>
                  </c15:spPr>
                  <c15:layout>
                    <c:manualLayout>
                      <c:w val="0.26201352773020575"/>
                      <c:h val="8.8994173023484946E-2"/>
                    </c:manualLayout>
                  </c15:layout>
                  <c15:dlblFieldTable/>
                  <c15:showDataLabelsRange val="0"/>
                </c:ext>
                <c:ext xmlns:c16="http://schemas.microsoft.com/office/drawing/2014/chart" uri="{C3380CC4-5D6E-409C-BE32-E72D297353CC}">
                  <c16:uniqueId val="{00000001-D321-4E01-8340-79988300ADAF}"/>
                </c:ext>
              </c:extLst>
            </c:dLbl>
            <c:dLbl>
              <c:idx val="2"/>
              <c:layout>
                <c:manualLayout>
                  <c:x val="9.9859816584813188E-2"/>
                  <c:y val="0.14276278832925107"/>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4746659C-F4D2-495D-A038-ADF2DE7E724E}" type="SERIESNAME">
                      <a:rPr lang="en-US"/>
                      <a:pPr>
                        <a:defRPr/>
                      </a:pPr>
                      <a:t>[SERIES NAME]</a:t>
                    </a:fld>
                    <a:r>
                      <a:rPr lang="en-US"/>
                      <a:t> </a:t>
                    </a:r>
                    <a:fld id="{6EAAD125-C9ED-4756-9708-7757BA0A492B}" type="VALUE">
                      <a:rPr lang="en-US"/>
                      <a:pPr>
                        <a:defRPr/>
                      </a:pPr>
                      <a:t>[VALUE]</a:t>
                    </a:fld>
                    <a:endParaRPr lang="en-US"/>
                  </a:p>
                </c:rich>
              </c:tx>
              <c:spPr>
                <a:xfrm>
                  <a:off x="2307073" y="1995736"/>
                  <a:ext cx="1710478" cy="287899"/>
                </a:xfrm>
                <a:solidFill>
                  <a:sysClr val="window" lastClr="FFFFFF"/>
                </a:solidFill>
                <a:ln w="317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41305"/>
                        <a:gd name="adj2" fmla="val 147808"/>
                      </a:avLst>
                    </a:prstGeom>
                    <a:noFill/>
                    <a:ln>
                      <a:noFill/>
                    </a:ln>
                  </c15:spPr>
                  <c15:layout>
                    <c:manualLayout>
                      <c:w val="0.2576624535244772"/>
                      <c:h val="8.5234287295472416E-2"/>
                    </c:manualLayout>
                  </c15:layout>
                  <c15:dlblFieldTable/>
                  <c15:showDataLabelsRange val="0"/>
                </c:ext>
                <c:ext xmlns:c16="http://schemas.microsoft.com/office/drawing/2014/chart" uri="{C3380CC4-5D6E-409C-BE32-E72D297353CC}">
                  <c16:uniqueId val="{00000002-D321-4E01-8340-79988300ADAF}"/>
                </c:ext>
              </c:extLst>
            </c:dLbl>
            <c:spPr>
              <a:solidFill>
                <a:sysClr val="window" lastClr="FFFFFF"/>
              </a:solidFill>
              <a:ln w="3175">
                <a:solidFill>
                  <a:schemeClr val="tx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2.1'!$B$41:$B$43</c:f>
              <c:strCache>
                <c:ptCount val="3"/>
                <c:pt idx="0">
                  <c:v>HHCRO 
(Obligation £8.25 bn)</c:v>
                </c:pt>
                <c:pt idx="1">
                  <c:v>HHCRO Rural 
(Obligation £1.24 bn)</c:v>
                </c:pt>
                <c:pt idx="2">
                  <c:v>SWMR 
(Obligation £0.72 bn)</c:v>
                </c:pt>
              </c:strCache>
            </c:strRef>
          </c:cat>
          <c:val>
            <c:numRef>
              <c:f>'Figure 2.1'!$C$41:$C$43</c:f>
              <c:numCache>
                <c:formatCode>0.00%</c:formatCode>
                <c:ptCount val="3"/>
                <c:pt idx="0">
                  <c:v>0.12854149291166883</c:v>
                </c:pt>
                <c:pt idx="1">
                  <c:v>0.34597483339391555</c:v>
                </c:pt>
                <c:pt idx="2">
                  <c:v>0.20384658807212166</c:v>
                </c:pt>
              </c:numCache>
            </c:numRef>
          </c:val>
          <c:extLst>
            <c:ext xmlns:c16="http://schemas.microsoft.com/office/drawing/2014/chart" uri="{C3380CC4-5D6E-409C-BE32-E72D297353CC}">
              <c16:uniqueId val="{00000003-D321-4E01-8340-79988300ADAF}"/>
            </c:ext>
          </c:extLst>
        </c:ser>
        <c:ser>
          <c:idx val="1"/>
          <c:order val="1"/>
          <c:tx>
            <c:strRef>
              <c:f>'Figure 2.1'!$D$40</c:f>
              <c:strCache>
                <c:ptCount val="1"/>
                <c:pt idx="0">
                  <c:v>Approved</c:v>
                </c:pt>
              </c:strCache>
            </c:strRef>
          </c:tx>
          <c:spPr>
            <a:solidFill>
              <a:srgbClr val="91AE3C"/>
            </a:solidFill>
            <a:ln w="3175">
              <a:solidFill>
                <a:schemeClr val="tx1"/>
              </a:solidFill>
            </a:ln>
            <a:effectLst/>
          </c:spPr>
          <c:invertIfNegative val="0"/>
          <c:dLbls>
            <c:dLbl>
              <c:idx val="0"/>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4881083A-DE32-4E63-802E-9E591DD9C9B9}" type="SERIESNAME">
                      <a:rPr lang="en-US"/>
                      <a:pPr>
                        <a:defRPr/>
                      </a:pPr>
                      <a:t>[SERIES NAME]</a:t>
                    </a:fld>
                    <a:r>
                      <a:rPr lang="en-US"/>
                      <a:t> </a:t>
                    </a:r>
                    <a:fld id="{5BA80851-3EA3-40AF-9358-D36E4A5D0903}" type="VALUE">
                      <a:rPr lang="en-US"/>
                      <a:pPr>
                        <a:defRPr/>
                      </a:pPr>
                      <a:t>[VALUE]</a:t>
                    </a:fld>
                    <a:endParaRPr lang="en-US"/>
                  </a:p>
                </c:rich>
              </c:tx>
              <c:numFmt formatCode="0.00%" sourceLinked="0"/>
              <c:spPr>
                <a:noFill/>
                <a:ln>
                  <a:no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1883155368493463"/>
                      <c:h val="9.4535206051030982E-2"/>
                    </c:manualLayout>
                  </c15:layout>
                  <c15:dlblFieldTable/>
                  <c15:showDataLabelsRange val="0"/>
                </c:ext>
                <c:ext xmlns:c16="http://schemas.microsoft.com/office/drawing/2014/chart" uri="{C3380CC4-5D6E-409C-BE32-E72D297353CC}">
                  <c16:uniqueId val="{0000000A-D321-4E01-8340-79988300ADAF}"/>
                </c:ext>
              </c:extLst>
            </c:dLbl>
            <c:dLbl>
              <c:idx val="1"/>
              <c:layout>
                <c:manualLayout>
                  <c:x val="-2.7508090364541059E-2"/>
                  <c:y val="2.1576122826825939E-7"/>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DF23B3A1-666C-447C-8734-4F855D69DC86}" type="SERIESNAME">
                      <a:rPr lang="en-US"/>
                      <a:pPr>
                        <a:defRPr/>
                      </a:pPr>
                      <a:t>[SERIES NAME]</a:t>
                    </a:fld>
                    <a:r>
                      <a:rPr lang="en-US"/>
                      <a:t> </a:t>
                    </a:r>
                  </a:p>
                  <a:p>
                    <a:pPr>
                      <a:defRPr/>
                    </a:pPr>
                    <a:fld id="{B4582A27-FE0B-45CC-9E6A-C533CC666554}" type="VALUE">
                      <a:rPr lang="en-US"/>
                      <a:pPr>
                        <a:defRPr/>
                      </a:pPr>
                      <a:t>[VALUE]</a:t>
                    </a:fld>
                    <a:endParaRPr lang="en-GB"/>
                  </a:p>
                </c:rich>
              </c:tx>
              <c:numFmt formatCode="0.00%" sourceLinked="0"/>
              <c:spPr>
                <a:noFill/>
                <a:ln>
                  <a:no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B-D321-4E01-8340-79988300ADAF}"/>
                </c:ext>
              </c:extLst>
            </c:dLbl>
            <c:dLbl>
              <c:idx val="2"/>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C75787A3-17B0-4A4D-996E-CB09A75FCD4E}" type="SERIESNAME">
                      <a:rPr lang="en-US"/>
                      <a:pPr>
                        <a:defRPr/>
                      </a:pPr>
                      <a:t>[SERIES NAME]</a:t>
                    </a:fld>
                    <a:endParaRPr lang="en-US"/>
                  </a:p>
                  <a:p>
                    <a:pPr>
                      <a:defRPr/>
                    </a:pPr>
                    <a:fld id="{A908E5A6-6843-45FC-99E6-A3E8F5F64557}" type="VALUE">
                      <a:rPr lang="en-US"/>
                      <a:pPr>
                        <a:defRPr/>
                      </a:pPr>
                      <a:t>[VALUE]</a:t>
                    </a:fld>
                    <a:endParaRPr lang="en-GB"/>
                  </a:p>
                </c:rich>
              </c:tx>
              <c:numFmt formatCode="0.00%" sourceLinked="0"/>
              <c:spPr>
                <a:noFill/>
                <a:ln>
                  <a:no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C-D321-4E01-8340-79988300ADAF}"/>
                </c:ext>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2.1'!$B$41:$B$43</c:f>
              <c:strCache>
                <c:ptCount val="3"/>
                <c:pt idx="0">
                  <c:v>HHCRO 
(Obligation £8.25 bn)</c:v>
                </c:pt>
                <c:pt idx="1">
                  <c:v>HHCRO Rural 
(Obligation £1.24 bn)</c:v>
                </c:pt>
                <c:pt idx="2">
                  <c:v>SWMR 
(Obligation £0.72 bn)</c:v>
                </c:pt>
              </c:strCache>
            </c:strRef>
          </c:cat>
          <c:val>
            <c:numRef>
              <c:f>'Figure 2.1'!$D$41:$D$43</c:f>
              <c:numCache>
                <c:formatCode>0.00%</c:formatCode>
                <c:ptCount val="3"/>
                <c:pt idx="0">
                  <c:v>0.90704923780055924</c:v>
                </c:pt>
                <c:pt idx="1">
                  <c:v>1.1269656609717662</c:v>
                </c:pt>
                <c:pt idx="2">
                  <c:v>0.93550602080443535</c:v>
                </c:pt>
              </c:numCache>
            </c:numRef>
          </c:val>
          <c:extLst>
            <c:ext xmlns:c16="http://schemas.microsoft.com/office/drawing/2014/chart" uri="{C3380CC4-5D6E-409C-BE32-E72D297353CC}">
              <c16:uniqueId val="{00000004-D321-4E01-8340-79988300ADAF}"/>
            </c:ext>
          </c:extLst>
        </c:ser>
        <c:ser>
          <c:idx val="2"/>
          <c:order val="2"/>
          <c:tx>
            <c:v>Notified</c:v>
          </c:tx>
          <c:spPr>
            <a:solidFill>
              <a:srgbClr val="2363AF"/>
            </a:solidFill>
            <a:ln>
              <a:noFill/>
            </a:ln>
            <a:effectLst/>
          </c:spPr>
          <c:invertIfNegative val="0"/>
          <c:cat>
            <c:strRef>
              <c:f>'Figure 2.1'!$B$41:$B$43</c:f>
              <c:strCache>
                <c:ptCount val="3"/>
                <c:pt idx="0">
                  <c:v>HHCRO 
(Obligation £8.25 bn)</c:v>
                </c:pt>
                <c:pt idx="1">
                  <c:v>HHCRO Rural 
(Obligation £1.24 bn)</c:v>
                </c:pt>
                <c:pt idx="2">
                  <c:v>SWMR 
(Obligation £0.72 bn)</c:v>
                </c:pt>
              </c:strCache>
            </c:strRef>
          </c:cat>
          <c:val>
            <c:numLit>
              <c:formatCode>General</c:formatCode>
              <c:ptCount val="3"/>
              <c:pt idx="0">
                <c:v>0</c:v>
              </c:pt>
              <c:pt idx="1">
                <c:v>0</c:v>
              </c:pt>
              <c:pt idx="2">
                <c:v>0</c:v>
              </c:pt>
            </c:numLit>
          </c:val>
          <c:extLst>
            <c:ext xmlns:c16="http://schemas.microsoft.com/office/drawing/2014/chart" uri="{C3380CC4-5D6E-409C-BE32-E72D297353CC}">
              <c16:uniqueId val="{00000005-D321-4E01-8340-79988300ADAF}"/>
            </c:ext>
          </c:extLst>
        </c:ser>
        <c:dLbls>
          <c:showLegendKey val="0"/>
          <c:showVal val="0"/>
          <c:showCatName val="0"/>
          <c:showSerName val="0"/>
          <c:showPercent val="0"/>
          <c:showBubbleSize val="0"/>
        </c:dLbls>
        <c:gapWidth val="100"/>
        <c:overlap val="100"/>
        <c:axId val="1751746319"/>
        <c:axId val="1751743407"/>
      </c:barChart>
      <c:catAx>
        <c:axId val="1751746319"/>
        <c:scaling>
          <c:orientation val="maxMin"/>
        </c:scaling>
        <c:delete val="0"/>
        <c:axPos val="l"/>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51743407"/>
        <c:crosses val="autoZero"/>
        <c:auto val="1"/>
        <c:lblAlgn val="ctr"/>
        <c:lblOffset val="100"/>
        <c:noMultiLvlLbl val="0"/>
      </c:catAx>
      <c:valAx>
        <c:axId val="1751743407"/>
        <c:scaling>
          <c:orientation val="minMax"/>
        </c:scaling>
        <c:delete val="0"/>
        <c:axPos val="t"/>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51746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2490139725266"/>
          <c:y val="7.2404317436599391E-2"/>
          <c:w val="0.77520272176084115"/>
          <c:h val="0.8501659709815661"/>
        </c:manualLayout>
      </c:layout>
      <c:barChart>
        <c:barDir val="bar"/>
        <c:grouping val="stacked"/>
        <c:varyColors val="0"/>
        <c:ser>
          <c:idx val="0"/>
          <c:order val="0"/>
          <c:tx>
            <c:strRef>
              <c:f>'Figure 2.2'!$C$44</c:f>
              <c:strCache>
                <c:ptCount val="1"/>
                <c:pt idx="0">
                  <c:v>Approved Surplus Action</c:v>
                </c:pt>
              </c:strCache>
            </c:strRef>
          </c:tx>
          <c:spPr>
            <a:solidFill>
              <a:srgbClr val="45286F"/>
            </a:solidFill>
            <a:ln w="3175">
              <a:solidFill>
                <a:schemeClr val="tx1"/>
              </a:solidFill>
            </a:ln>
            <a:effectLst/>
          </c:spPr>
          <c:invertIfNegative val="0"/>
          <c:dPt>
            <c:idx val="0"/>
            <c:invertIfNegative val="0"/>
            <c:bubble3D val="0"/>
            <c:spPr>
              <a:solidFill>
                <a:srgbClr val="45286F"/>
              </a:solidFill>
              <a:ln w="3175">
                <a:solidFill>
                  <a:schemeClr val="tx1"/>
                </a:solidFill>
              </a:ln>
              <a:effectLst/>
            </c:spPr>
            <c:extLst>
              <c:ext xmlns:c16="http://schemas.microsoft.com/office/drawing/2014/chart" uri="{C3380CC4-5D6E-409C-BE32-E72D297353CC}">
                <c16:uniqueId val="{00000000-0B97-450F-9ABF-F6102EE20662}"/>
              </c:ext>
            </c:extLst>
          </c:dPt>
          <c:dPt>
            <c:idx val="2"/>
            <c:invertIfNegative val="0"/>
            <c:bubble3D val="0"/>
            <c:spPr>
              <a:solidFill>
                <a:srgbClr val="45286F"/>
              </a:solidFill>
              <a:ln w="3175">
                <a:solidFill>
                  <a:schemeClr val="tx1"/>
                </a:solidFill>
              </a:ln>
              <a:effectLst/>
            </c:spPr>
            <c:extLst>
              <c:ext xmlns:c16="http://schemas.microsoft.com/office/drawing/2014/chart" uri="{C3380CC4-5D6E-409C-BE32-E72D297353CC}">
                <c16:uniqueId val="{00000002-0B97-450F-9ABF-F6102EE20662}"/>
              </c:ext>
            </c:extLst>
          </c:dPt>
          <c:dLbls>
            <c:dLbl>
              <c:idx val="0"/>
              <c:layout>
                <c:manualLayout>
                  <c:x val="0.17417818511895911"/>
                  <c:y val="0.1537523926281032"/>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1CAE91E1-EE38-4D4D-8AC3-B66482491F6A}" type="SERIESNAME">
                      <a:rPr lang="en-US"/>
                      <a:pPr>
                        <a:defRPr/>
                      </a:pPr>
                      <a:t>[SERIES NAME]</a:t>
                    </a:fld>
                    <a:r>
                      <a:rPr lang="en-US"/>
                      <a:t> </a:t>
                    </a:r>
                    <a:fld id="{02F8C28F-38D5-4047-8394-BE3502C46A2D}" type="VALUE">
                      <a:rPr lang="en-US"/>
                      <a:pPr>
                        <a:defRPr/>
                      </a:pPr>
                      <a:t>[VALUE]</a:t>
                    </a:fld>
                    <a:endParaRPr lang="en-US"/>
                  </a:p>
                </c:rich>
              </c:tx>
              <c:spPr>
                <a:xfrm>
                  <a:off x="1356427" y="2488"/>
                  <a:ext cx="1493615" cy="320216"/>
                </a:xfrm>
                <a:solidFill>
                  <a:sysClr val="window" lastClr="FFFFFF"/>
                </a:solidFill>
                <a:ln w="317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71741"/>
                        <a:gd name="adj2" fmla="val 125416"/>
                      </a:avLst>
                    </a:prstGeom>
                    <a:noFill/>
                    <a:ln>
                      <a:noFill/>
                    </a:ln>
                  </c15:spPr>
                  <c15:layout>
                    <c:manualLayout>
                      <c:w val="0.24144141969702912"/>
                      <c:h val="0.10247230336385318"/>
                    </c:manualLayout>
                  </c15:layout>
                  <c15:dlblFieldTable/>
                  <c15:showDataLabelsRange val="0"/>
                </c:ext>
                <c:ext xmlns:c16="http://schemas.microsoft.com/office/drawing/2014/chart" uri="{C3380CC4-5D6E-409C-BE32-E72D297353CC}">
                  <c16:uniqueId val="{00000000-0B97-450F-9ABF-F6102EE20662}"/>
                </c:ext>
              </c:extLst>
            </c:dLbl>
            <c:dLbl>
              <c:idx val="1"/>
              <c:delete val="1"/>
              <c:extLst>
                <c:ext xmlns:c15="http://schemas.microsoft.com/office/drawing/2012/chart" uri="{CE6537A1-D6FC-4f65-9D91-7224C49458BB}"/>
                <c:ext xmlns:c16="http://schemas.microsoft.com/office/drawing/2014/chart" uri="{C3380CC4-5D6E-409C-BE32-E72D297353CC}">
                  <c16:uniqueId val="{00000001-0B97-450F-9ABF-F6102EE20662}"/>
                </c:ext>
              </c:extLst>
            </c:dLbl>
            <c:dLbl>
              <c:idx val="2"/>
              <c:layout>
                <c:manualLayout>
                  <c:x val="0.13795269832197926"/>
                  <c:y val="0.13818069390727797"/>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F9A93D19-EFF9-4939-AF1F-5A5D410BDAE9}" type="SERIESNAME">
                      <a:rPr lang="en-US"/>
                      <a:pPr>
                        <a:defRPr/>
                      </a:pPr>
                      <a:t>[SERIES NAME]</a:t>
                    </a:fld>
                    <a:r>
                      <a:rPr lang="en-US"/>
                      <a:t> </a:t>
                    </a:r>
                    <a:fld id="{D726499E-C8E4-4735-87BF-A6935487ABE7}" type="VALUE">
                      <a:rPr lang="en-US"/>
                      <a:pPr>
                        <a:defRPr/>
                      </a:pPr>
                      <a:t>[VALUE]</a:t>
                    </a:fld>
                    <a:endParaRPr lang="en-US"/>
                  </a:p>
                </c:rich>
              </c:tx>
              <c:spPr>
                <a:xfrm>
                  <a:off x="1186203" y="1856053"/>
                  <a:ext cx="1531715" cy="320216"/>
                </a:xfrm>
                <a:solidFill>
                  <a:sysClr val="window" lastClr="FFFFFF"/>
                </a:solidFill>
                <a:ln w="317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1777"/>
                        <a:gd name="adj2" fmla="val 121268"/>
                      </a:avLst>
                    </a:prstGeom>
                    <a:noFill/>
                    <a:ln>
                      <a:noFill/>
                    </a:ln>
                  </c15:spPr>
                  <c15:layout>
                    <c:manualLayout>
                      <c:w val="0.22201435506304096"/>
                      <c:h val="0.10247230336385318"/>
                    </c:manualLayout>
                  </c15:layout>
                  <c15:dlblFieldTable/>
                  <c15:showDataLabelsRange val="0"/>
                </c:ext>
                <c:ext xmlns:c16="http://schemas.microsoft.com/office/drawing/2014/chart" uri="{C3380CC4-5D6E-409C-BE32-E72D297353CC}">
                  <c16:uniqueId val="{00000002-0B97-450F-9ABF-F6102EE20662}"/>
                </c:ext>
              </c:extLst>
            </c:dLbl>
            <c:spPr>
              <a:solidFill>
                <a:sysClr val="window" lastClr="FFFFFF"/>
              </a:solidFill>
              <a:ln w="3175">
                <a:solidFill>
                  <a:schemeClr val="tx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2.2'!$B$45:$B$47</c:f>
              <c:strCache>
                <c:ptCount val="3"/>
                <c:pt idx="0">
                  <c:v>LA Flex 
(Cap £2.06 bn)</c:v>
                </c:pt>
                <c:pt idx="1">
                  <c:v>Innovation 
(Cap £0.83 bn)</c:v>
                </c:pt>
                <c:pt idx="2">
                  <c:v>Broken Heating 
(Cap £1.74 bn)</c:v>
                </c:pt>
              </c:strCache>
            </c:strRef>
          </c:cat>
          <c:val>
            <c:numRef>
              <c:f>'Figure 2.2'!$C$45:$C$47</c:f>
              <c:numCache>
                <c:formatCode>0.00%</c:formatCode>
                <c:ptCount val="3"/>
                <c:pt idx="0">
                  <c:v>2.7239492548164265E-2</c:v>
                </c:pt>
                <c:pt idx="1">
                  <c:v>0</c:v>
                </c:pt>
                <c:pt idx="2">
                  <c:v>1.7642579052274655E-2</c:v>
                </c:pt>
              </c:numCache>
            </c:numRef>
          </c:val>
          <c:extLst>
            <c:ext xmlns:c16="http://schemas.microsoft.com/office/drawing/2014/chart" uri="{C3380CC4-5D6E-409C-BE32-E72D297353CC}">
              <c16:uniqueId val="{00000003-0B97-450F-9ABF-F6102EE20662}"/>
            </c:ext>
          </c:extLst>
        </c:ser>
        <c:ser>
          <c:idx val="1"/>
          <c:order val="1"/>
          <c:tx>
            <c:strRef>
              <c:f>'Figure 2.2'!$D$44</c:f>
              <c:strCache>
                <c:ptCount val="1"/>
                <c:pt idx="0">
                  <c:v>Approved</c:v>
                </c:pt>
              </c:strCache>
            </c:strRef>
          </c:tx>
          <c:spPr>
            <a:solidFill>
              <a:srgbClr val="91AE3C"/>
            </a:solidFill>
            <a:ln w="3175">
              <a:solidFill>
                <a:schemeClr val="tx1"/>
              </a:solidFill>
            </a:ln>
            <a:effectLst/>
          </c:spPr>
          <c:invertIfNegative val="0"/>
          <c:dLbls>
            <c:dLbl>
              <c:idx val="0"/>
              <c:tx>
                <c:rich>
                  <a:bodyPr/>
                  <a:lstStyle/>
                  <a:p>
                    <a:fld id="{D66CE728-4970-4630-8E66-68DC9A39CEC5}" type="SERIESNAME">
                      <a:rPr lang="en-US" sz="800" b="1">
                        <a:solidFill>
                          <a:sysClr val="windowText" lastClr="000000"/>
                        </a:solidFill>
                        <a:latin typeface="Verdana" panose="020B0604030504040204" pitchFamily="34" charset="0"/>
                        <a:ea typeface="Verdana" panose="020B0604030504040204" pitchFamily="34" charset="0"/>
                      </a:rPr>
                      <a:pPr/>
                      <a:t>[SERIES NAME]</a:t>
                    </a:fld>
                    <a:r>
                      <a:rPr lang="en-US" sz="800" b="1" baseline="0">
                        <a:solidFill>
                          <a:sysClr val="windowText" lastClr="000000"/>
                        </a:solidFill>
                        <a:latin typeface="Verdana" panose="020B0604030504040204" pitchFamily="34" charset="0"/>
                        <a:ea typeface="Verdana" panose="020B0604030504040204" pitchFamily="34" charset="0"/>
                      </a:rPr>
                      <a:t> </a:t>
                    </a:r>
                  </a:p>
                  <a:p>
                    <a:fld id="{FEA8DFE3-4144-4A46-94CA-21E70480D387}" type="VALUE">
                      <a:rPr lang="en-US" sz="800" b="1" baseline="0">
                        <a:solidFill>
                          <a:sysClr val="windowText" lastClr="000000"/>
                        </a:solidFill>
                        <a:latin typeface="Verdana" panose="020B0604030504040204" pitchFamily="34" charset="0"/>
                        <a:ea typeface="Verdana" panose="020B0604030504040204" pitchFamily="34" charset="0"/>
                      </a:rPr>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B97-450F-9ABF-F6102EE20662}"/>
                </c:ext>
              </c:extLst>
            </c:dLbl>
            <c:dLbl>
              <c:idx val="1"/>
              <c:layout>
                <c:manualLayout>
                  <c:x val="7.7326429564755703E-2"/>
                  <c:y val="0.13411693174181577"/>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B70A3B25-CC7E-49FD-A150-47A32388432B}" type="SERIESNAME">
                      <a:rPr lang="en-US"/>
                      <a:pPr>
                        <a:defRPr/>
                      </a:pPr>
                      <a:t>[SERIES NAME]</a:t>
                    </a:fld>
                    <a:r>
                      <a:rPr lang="en-US"/>
                      <a:t> </a:t>
                    </a:r>
                  </a:p>
                  <a:p>
                    <a:pPr>
                      <a:defRPr/>
                    </a:pPr>
                    <a:fld id="{9FA7C535-9473-431D-A1BB-1A33E78B2B7E}" type="VALUE">
                      <a:rPr lang="en-US"/>
                      <a:pPr>
                        <a:defRPr/>
                      </a:pPr>
                      <a:t>[VALUE]</a:t>
                    </a:fld>
                    <a:endParaRPr lang="en-GB"/>
                  </a:p>
                </c:rich>
              </c:tx>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9086"/>
                        <a:gd name="adj2" fmla="val 129319"/>
                      </a:avLst>
                    </a:prstGeom>
                    <a:noFill/>
                    <a:ln>
                      <a:noFill/>
                    </a:ln>
                  </c15:spPr>
                  <c15:dlblFieldTable/>
                  <c15:showDataLabelsRange val="0"/>
                </c:ext>
                <c:ext xmlns:c16="http://schemas.microsoft.com/office/drawing/2014/chart" uri="{C3380CC4-5D6E-409C-BE32-E72D297353CC}">
                  <c16:uniqueId val="{00000005-0B97-450F-9ABF-F6102EE20662}"/>
                </c:ext>
              </c:extLst>
            </c:dLbl>
            <c:dLbl>
              <c:idx val="2"/>
              <c:tx>
                <c:rich>
                  <a:bodyPr/>
                  <a:lstStyle/>
                  <a:p>
                    <a:fld id="{C0B15DDE-3FA5-4493-8635-EF36D366394E}" type="SERIESNAME">
                      <a:rPr lang="en-US"/>
                      <a:pPr/>
                      <a:t>[SERIES NAME]</a:t>
                    </a:fld>
                    <a:r>
                      <a:rPr lang="en-US" baseline="0"/>
                      <a:t> </a:t>
                    </a:r>
                  </a:p>
                  <a:p>
                    <a:fld id="{CF03B053-12D6-42C2-8B51-F06DFC28484F}"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B97-450F-9ABF-F6102EE20662}"/>
                </c:ext>
              </c:extLst>
            </c:dLbl>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'Figure 2.2'!$B$45:$B$47</c:f>
              <c:strCache>
                <c:ptCount val="3"/>
                <c:pt idx="0">
                  <c:v>LA Flex 
(Cap £2.06 bn)</c:v>
                </c:pt>
                <c:pt idx="1">
                  <c:v>Innovation 
(Cap £0.83 bn)</c:v>
                </c:pt>
                <c:pt idx="2">
                  <c:v>Broken Heating 
(Cap £1.74 bn)</c:v>
                </c:pt>
              </c:strCache>
            </c:strRef>
          </c:cat>
          <c:val>
            <c:numRef>
              <c:f>'Figure 2.2'!$D$45:$D$47</c:f>
              <c:numCache>
                <c:formatCode>0.00%</c:formatCode>
                <c:ptCount val="3"/>
                <c:pt idx="0">
                  <c:v>0.75892512492426889</c:v>
                </c:pt>
                <c:pt idx="1">
                  <c:v>5.5810419241487948E-2</c:v>
                </c:pt>
                <c:pt idx="2">
                  <c:v>0.98588946845872083</c:v>
                </c:pt>
              </c:numCache>
            </c:numRef>
          </c:val>
          <c:extLst>
            <c:ext xmlns:c16="http://schemas.microsoft.com/office/drawing/2014/chart" uri="{C3380CC4-5D6E-409C-BE32-E72D297353CC}">
              <c16:uniqueId val="{00000007-0B97-450F-9ABF-F6102EE20662}"/>
            </c:ext>
          </c:extLst>
        </c:ser>
        <c:ser>
          <c:idx val="2"/>
          <c:order val="2"/>
          <c:tx>
            <c:v>Notified</c:v>
          </c:tx>
          <c:spPr>
            <a:solidFill>
              <a:srgbClr val="2363AF"/>
            </a:solidFill>
            <a:ln>
              <a:noFill/>
            </a:ln>
            <a:effectLst/>
          </c:spPr>
          <c:invertIfNegative val="0"/>
          <c:cat>
            <c:strRef>
              <c:f>'Figure 2.2'!$B$45:$B$47</c:f>
              <c:strCache>
                <c:ptCount val="3"/>
                <c:pt idx="0">
                  <c:v>LA Flex 
(Cap £2.06 bn)</c:v>
                </c:pt>
                <c:pt idx="1">
                  <c:v>Innovation 
(Cap £0.83 bn)</c:v>
                </c:pt>
                <c:pt idx="2">
                  <c:v>Broken Heating 
(Cap £1.74 bn)</c:v>
                </c:pt>
              </c:strCache>
            </c:strRef>
          </c:cat>
          <c:val>
            <c:numLit>
              <c:formatCode>General</c:formatCode>
              <c:ptCount val="3"/>
              <c:pt idx="0">
                <c:v>0</c:v>
              </c:pt>
              <c:pt idx="1">
                <c:v>0</c:v>
              </c:pt>
              <c:pt idx="2">
                <c:v>0</c:v>
              </c:pt>
            </c:numLit>
          </c:val>
          <c:extLst>
            <c:ext xmlns:c16="http://schemas.microsoft.com/office/drawing/2014/chart" uri="{C3380CC4-5D6E-409C-BE32-E72D297353CC}">
              <c16:uniqueId val="{00000008-0B97-450F-9ABF-F6102EE20662}"/>
            </c:ext>
          </c:extLst>
        </c:ser>
        <c:dLbls>
          <c:showLegendKey val="0"/>
          <c:showVal val="0"/>
          <c:showCatName val="0"/>
          <c:showSerName val="0"/>
          <c:showPercent val="0"/>
          <c:showBubbleSize val="0"/>
        </c:dLbls>
        <c:gapWidth val="100"/>
        <c:overlap val="100"/>
        <c:axId val="1751746319"/>
        <c:axId val="1751743407"/>
      </c:barChart>
      <c:catAx>
        <c:axId val="1751746319"/>
        <c:scaling>
          <c:orientation val="maxMin"/>
        </c:scaling>
        <c:delete val="0"/>
        <c:axPos val="l"/>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51743407"/>
        <c:crosses val="autoZero"/>
        <c:auto val="1"/>
        <c:lblAlgn val="ctr"/>
        <c:lblOffset val="100"/>
        <c:noMultiLvlLbl val="0"/>
      </c:catAx>
      <c:valAx>
        <c:axId val="1751743407"/>
        <c:scaling>
          <c:orientation val="minMax"/>
        </c:scaling>
        <c:delete val="0"/>
        <c:axPos val="t"/>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51746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76951864494843E-2"/>
          <c:y val="3.6339515646541636E-2"/>
          <c:w val="0.84482077550970702"/>
          <c:h val="0.67770723357794427"/>
        </c:manualLayout>
      </c:layout>
      <c:areaChart>
        <c:grouping val="stacked"/>
        <c:varyColors val="0"/>
        <c:ser>
          <c:idx val="0"/>
          <c:order val="0"/>
          <c:tx>
            <c:strRef>
              <c:f>'Figure 2.3'!$D$42</c:f>
              <c:strCache>
                <c:ptCount val="1"/>
                <c:pt idx="0">
                  <c:v>HHCRO Rural measures</c:v>
                </c:pt>
              </c:strCache>
            </c:strRef>
          </c:tx>
          <c:spPr>
            <a:pattFill prst="pct75">
              <a:fgClr>
                <a:srgbClr val="9BBB59"/>
              </a:fgClr>
              <a:bgClr>
                <a:schemeClr val="bg1"/>
              </a:bgClr>
            </a:pattFill>
            <a:ln w="3175" cmpd="sng">
              <a:solidFill>
                <a:schemeClr val="tx1"/>
              </a:solidFill>
              <a:prstDash val="solid"/>
            </a:ln>
            <a:effectLst/>
          </c:spPr>
          <c:cat>
            <c:numRef>
              <c:f>'Figure 2.3'!$B$43:$B$84</c:f>
              <c:numCache>
                <c:formatCode>mmm\-yy</c:formatCode>
                <c:ptCount val="4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numCache>
            </c:numRef>
          </c:cat>
          <c:val>
            <c:numRef>
              <c:f>'Figure 2.3'!$D$43:$D$84</c:f>
              <c:numCache>
                <c:formatCode>#,##0</c:formatCode>
                <c:ptCount val="42"/>
                <c:pt idx="0">
                  <c:v>477</c:v>
                </c:pt>
                <c:pt idx="1">
                  <c:v>1496</c:v>
                </c:pt>
                <c:pt idx="2">
                  <c:v>1175</c:v>
                </c:pt>
                <c:pt idx="3">
                  <c:v>2226</c:v>
                </c:pt>
                <c:pt idx="4">
                  <c:v>2246</c:v>
                </c:pt>
                <c:pt idx="5">
                  <c:v>2571</c:v>
                </c:pt>
                <c:pt idx="6">
                  <c:v>2527</c:v>
                </c:pt>
                <c:pt idx="7">
                  <c:v>2590</c:v>
                </c:pt>
                <c:pt idx="8">
                  <c:v>2688</c:v>
                </c:pt>
                <c:pt idx="9">
                  <c:v>2606</c:v>
                </c:pt>
                <c:pt idx="10">
                  <c:v>2398</c:v>
                </c:pt>
                <c:pt idx="11">
                  <c:v>2762</c:v>
                </c:pt>
                <c:pt idx="12">
                  <c:v>3088</c:v>
                </c:pt>
                <c:pt idx="13">
                  <c:v>2967</c:v>
                </c:pt>
                <c:pt idx="14">
                  <c:v>2694</c:v>
                </c:pt>
                <c:pt idx="15">
                  <c:v>2452</c:v>
                </c:pt>
                <c:pt idx="16">
                  <c:v>3025</c:v>
                </c:pt>
                <c:pt idx="17">
                  <c:v>3133</c:v>
                </c:pt>
                <c:pt idx="18">
                  <c:v>893</c:v>
                </c:pt>
                <c:pt idx="19">
                  <c:v>1037</c:v>
                </c:pt>
                <c:pt idx="20">
                  <c:v>2535</c:v>
                </c:pt>
                <c:pt idx="21">
                  <c:v>3319</c:v>
                </c:pt>
                <c:pt idx="22">
                  <c:v>3405</c:v>
                </c:pt>
                <c:pt idx="23">
                  <c:v>3856</c:v>
                </c:pt>
                <c:pt idx="24">
                  <c:v>4251</c:v>
                </c:pt>
                <c:pt idx="25">
                  <c:v>4227</c:v>
                </c:pt>
                <c:pt idx="26">
                  <c:v>3524</c:v>
                </c:pt>
                <c:pt idx="27">
                  <c:v>3363</c:v>
                </c:pt>
                <c:pt idx="28">
                  <c:v>3726</c:v>
                </c:pt>
                <c:pt idx="29">
                  <c:v>4966</c:v>
                </c:pt>
                <c:pt idx="30">
                  <c:v>4251</c:v>
                </c:pt>
                <c:pt idx="31">
                  <c:v>4618</c:v>
                </c:pt>
                <c:pt idx="32">
                  <c:v>6186</c:v>
                </c:pt>
                <c:pt idx="33">
                  <c:v>1705</c:v>
                </c:pt>
                <c:pt idx="34">
                  <c:v>2513</c:v>
                </c:pt>
                <c:pt idx="35">
                  <c:v>3716</c:v>
                </c:pt>
                <c:pt idx="36">
                  <c:v>3703</c:v>
                </c:pt>
                <c:pt idx="37">
                  <c:v>4151</c:v>
                </c:pt>
                <c:pt idx="38">
                  <c:v>2669</c:v>
                </c:pt>
                <c:pt idx="39">
                  <c:v>3389</c:v>
                </c:pt>
                <c:pt idx="40">
                  <c:v>3367</c:v>
                </c:pt>
                <c:pt idx="41">
                  <c:v>4966</c:v>
                </c:pt>
              </c:numCache>
            </c:numRef>
          </c:val>
          <c:extLst>
            <c:ext xmlns:c16="http://schemas.microsoft.com/office/drawing/2014/chart" uri="{C3380CC4-5D6E-409C-BE32-E72D297353CC}">
              <c16:uniqueId val="{00000001-9533-42E2-8056-331414E7D015}"/>
            </c:ext>
          </c:extLst>
        </c:ser>
        <c:ser>
          <c:idx val="1"/>
          <c:order val="1"/>
          <c:tx>
            <c:strRef>
              <c:f>'Figure 2.3'!$E$42</c:f>
              <c:strCache>
                <c:ptCount val="1"/>
                <c:pt idx="0">
                  <c:v>SWMR measures</c:v>
                </c:pt>
              </c:strCache>
            </c:strRef>
          </c:tx>
          <c:spPr>
            <a:pattFill prst="lgCheck">
              <a:fgClr>
                <a:srgbClr val="9BBB59"/>
              </a:fgClr>
              <a:bgClr>
                <a:schemeClr val="bg1"/>
              </a:bgClr>
            </a:pattFill>
            <a:ln w="3175">
              <a:solidFill>
                <a:schemeClr val="tx1"/>
              </a:solidFill>
            </a:ln>
            <a:effectLst/>
          </c:spPr>
          <c:cat>
            <c:numRef>
              <c:f>'Figure 2.3'!$B$43:$B$84</c:f>
              <c:numCache>
                <c:formatCode>mmm\-yy</c:formatCode>
                <c:ptCount val="4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numCache>
            </c:numRef>
          </c:cat>
          <c:val>
            <c:numRef>
              <c:f>'Figure 2.3'!$E$43:$E$84</c:f>
              <c:numCache>
                <c:formatCode>#,##0</c:formatCode>
                <c:ptCount val="42"/>
                <c:pt idx="0">
                  <c:v>105</c:v>
                </c:pt>
                <c:pt idx="1">
                  <c:v>419</c:v>
                </c:pt>
                <c:pt idx="2">
                  <c:v>414</c:v>
                </c:pt>
                <c:pt idx="3">
                  <c:v>717</c:v>
                </c:pt>
                <c:pt idx="4">
                  <c:v>862</c:v>
                </c:pt>
                <c:pt idx="5">
                  <c:v>1116</c:v>
                </c:pt>
                <c:pt idx="6">
                  <c:v>1111</c:v>
                </c:pt>
                <c:pt idx="7">
                  <c:v>1183</c:v>
                </c:pt>
                <c:pt idx="8">
                  <c:v>1072</c:v>
                </c:pt>
                <c:pt idx="9">
                  <c:v>1125</c:v>
                </c:pt>
                <c:pt idx="10">
                  <c:v>1023</c:v>
                </c:pt>
                <c:pt idx="11">
                  <c:v>1078</c:v>
                </c:pt>
                <c:pt idx="12">
                  <c:v>1029</c:v>
                </c:pt>
                <c:pt idx="13">
                  <c:v>953</c:v>
                </c:pt>
                <c:pt idx="14">
                  <c:v>969</c:v>
                </c:pt>
                <c:pt idx="15">
                  <c:v>803</c:v>
                </c:pt>
                <c:pt idx="16">
                  <c:v>1023</c:v>
                </c:pt>
                <c:pt idx="17">
                  <c:v>1085</c:v>
                </c:pt>
                <c:pt idx="18">
                  <c:v>235</c:v>
                </c:pt>
                <c:pt idx="19">
                  <c:v>373</c:v>
                </c:pt>
                <c:pt idx="20">
                  <c:v>657</c:v>
                </c:pt>
                <c:pt idx="21">
                  <c:v>1067</c:v>
                </c:pt>
                <c:pt idx="22">
                  <c:v>987</c:v>
                </c:pt>
                <c:pt idx="23">
                  <c:v>945</c:v>
                </c:pt>
                <c:pt idx="24">
                  <c:v>1184</c:v>
                </c:pt>
                <c:pt idx="25">
                  <c:v>1058</c:v>
                </c:pt>
                <c:pt idx="26">
                  <c:v>797</c:v>
                </c:pt>
                <c:pt idx="27">
                  <c:v>758</c:v>
                </c:pt>
                <c:pt idx="28">
                  <c:v>915</c:v>
                </c:pt>
                <c:pt idx="29">
                  <c:v>1098</c:v>
                </c:pt>
                <c:pt idx="30">
                  <c:v>885</c:v>
                </c:pt>
                <c:pt idx="31">
                  <c:v>1235</c:v>
                </c:pt>
                <c:pt idx="32">
                  <c:v>1607</c:v>
                </c:pt>
                <c:pt idx="33">
                  <c:v>224</c:v>
                </c:pt>
                <c:pt idx="34">
                  <c:v>387</c:v>
                </c:pt>
                <c:pt idx="35">
                  <c:v>489</c:v>
                </c:pt>
                <c:pt idx="36">
                  <c:v>584</c:v>
                </c:pt>
                <c:pt idx="37">
                  <c:v>663</c:v>
                </c:pt>
                <c:pt idx="38">
                  <c:v>477</c:v>
                </c:pt>
                <c:pt idx="39">
                  <c:v>612</c:v>
                </c:pt>
                <c:pt idx="40">
                  <c:v>710</c:v>
                </c:pt>
                <c:pt idx="41">
                  <c:v>1293</c:v>
                </c:pt>
              </c:numCache>
            </c:numRef>
          </c:val>
          <c:extLst>
            <c:ext xmlns:c16="http://schemas.microsoft.com/office/drawing/2014/chart" uri="{C3380CC4-5D6E-409C-BE32-E72D297353CC}">
              <c16:uniqueId val="{00000003-9533-42E2-8056-331414E7D015}"/>
            </c:ext>
          </c:extLst>
        </c:ser>
        <c:ser>
          <c:idx val="2"/>
          <c:order val="2"/>
          <c:tx>
            <c:strRef>
              <c:f>'Figure 2.3'!$F$42</c:f>
              <c:strCache>
                <c:ptCount val="1"/>
                <c:pt idx="0">
                  <c:v>Total HHCRO measures</c:v>
                </c:pt>
              </c:strCache>
            </c:strRef>
          </c:tx>
          <c:spPr>
            <a:solidFill>
              <a:srgbClr val="91AE3C"/>
            </a:solidFill>
            <a:ln w="3175">
              <a:solidFill>
                <a:schemeClr val="tx1"/>
              </a:solidFill>
            </a:ln>
            <a:effectLst/>
          </c:spPr>
          <c:dLbls>
            <c:dLbl>
              <c:idx val="0"/>
              <c:delete val="1"/>
              <c:extLst>
                <c:ext xmlns:c15="http://schemas.microsoft.com/office/drawing/2012/chart" uri="{CE6537A1-D6FC-4f65-9D91-7224C49458BB}">
                  <c15:layout>
                    <c:manualLayout>
                      <c:w val="0.100346253366249"/>
                      <c:h val="0.11661086323949404"/>
                    </c:manualLayout>
                  </c15:layout>
                </c:ext>
                <c:ext xmlns:c16="http://schemas.microsoft.com/office/drawing/2014/chart" uri="{C3380CC4-5D6E-409C-BE32-E72D297353CC}">
                  <c16:uniqueId val="{00000004-9533-42E2-8056-331414E7D015}"/>
                </c:ext>
              </c:extLst>
            </c:dLbl>
            <c:dLbl>
              <c:idx val="1"/>
              <c:delete val="1"/>
              <c:extLst>
                <c:ext xmlns:c15="http://schemas.microsoft.com/office/drawing/2012/chart" uri="{CE6537A1-D6FC-4f65-9D91-7224C49458BB}"/>
                <c:ext xmlns:c16="http://schemas.microsoft.com/office/drawing/2014/chart" uri="{C3380CC4-5D6E-409C-BE32-E72D297353CC}">
                  <c16:uniqueId val="{00000052-449D-4654-86ED-4FE83880CDDD}"/>
                </c:ext>
              </c:extLst>
            </c:dLbl>
            <c:dLbl>
              <c:idx val="2"/>
              <c:delete val="1"/>
              <c:extLst>
                <c:ext xmlns:c15="http://schemas.microsoft.com/office/drawing/2012/chart" uri="{CE6537A1-D6FC-4f65-9D91-7224C49458BB}"/>
                <c:ext xmlns:c16="http://schemas.microsoft.com/office/drawing/2014/chart" uri="{C3380CC4-5D6E-409C-BE32-E72D297353CC}">
                  <c16:uniqueId val="{00000051-449D-4654-86ED-4FE83880CDDD}"/>
                </c:ext>
              </c:extLst>
            </c:dLbl>
            <c:dLbl>
              <c:idx val="3"/>
              <c:delete val="1"/>
              <c:extLst>
                <c:ext xmlns:c15="http://schemas.microsoft.com/office/drawing/2012/chart" uri="{CE6537A1-D6FC-4f65-9D91-7224C49458BB}"/>
                <c:ext xmlns:c16="http://schemas.microsoft.com/office/drawing/2014/chart" uri="{C3380CC4-5D6E-409C-BE32-E72D297353CC}">
                  <c16:uniqueId val="{00000050-449D-4654-86ED-4FE83880CDDD}"/>
                </c:ext>
              </c:extLst>
            </c:dLbl>
            <c:dLbl>
              <c:idx val="4"/>
              <c:delete val="1"/>
              <c:extLst>
                <c:ext xmlns:c15="http://schemas.microsoft.com/office/drawing/2012/chart" uri="{CE6537A1-D6FC-4f65-9D91-7224C49458BB}"/>
                <c:ext xmlns:c16="http://schemas.microsoft.com/office/drawing/2014/chart" uri="{C3380CC4-5D6E-409C-BE32-E72D297353CC}">
                  <c16:uniqueId val="{0000004F-449D-4654-86ED-4FE83880CDDD}"/>
                </c:ext>
              </c:extLst>
            </c:dLbl>
            <c:dLbl>
              <c:idx val="5"/>
              <c:delete val="1"/>
              <c:extLst>
                <c:ext xmlns:c15="http://schemas.microsoft.com/office/drawing/2012/chart" uri="{CE6537A1-D6FC-4f65-9D91-7224C49458BB}"/>
                <c:ext xmlns:c16="http://schemas.microsoft.com/office/drawing/2014/chart" uri="{C3380CC4-5D6E-409C-BE32-E72D297353CC}">
                  <c16:uniqueId val="{0000004E-449D-4654-86ED-4FE83880CDDD}"/>
                </c:ext>
              </c:extLst>
            </c:dLbl>
            <c:dLbl>
              <c:idx val="6"/>
              <c:delete val="1"/>
              <c:extLst>
                <c:ext xmlns:c15="http://schemas.microsoft.com/office/drawing/2012/chart" uri="{CE6537A1-D6FC-4f65-9D91-7224C49458BB}"/>
                <c:ext xmlns:c16="http://schemas.microsoft.com/office/drawing/2014/chart" uri="{C3380CC4-5D6E-409C-BE32-E72D297353CC}">
                  <c16:uniqueId val="{0000004D-449D-4654-86ED-4FE83880CDDD}"/>
                </c:ext>
              </c:extLst>
            </c:dLbl>
            <c:dLbl>
              <c:idx val="7"/>
              <c:delete val="1"/>
              <c:extLst>
                <c:ext xmlns:c15="http://schemas.microsoft.com/office/drawing/2012/chart" uri="{CE6537A1-D6FC-4f65-9D91-7224C49458BB}"/>
                <c:ext xmlns:c16="http://schemas.microsoft.com/office/drawing/2014/chart" uri="{C3380CC4-5D6E-409C-BE32-E72D297353CC}">
                  <c16:uniqueId val="{0000004C-449D-4654-86ED-4FE83880CDDD}"/>
                </c:ext>
              </c:extLst>
            </c:dLbl>
            <c:dLbl>
              <c:idx val="8"/>
              <c:delete val="1"/>
              <c:extLst>
                <c:ext xmlns:c15="http://schemas.microsoft.com/office/drawing/2012/chart" uri="{CE6537A1-D6FC-4f65-9D91-7224C49458BB}"/>
                <c:ext xmlns:c16="http://schemas.microsoft.com/office/drawing/2014/chart" uri="{C3380CC4-5D6E-409C-BE32-E72D297353CC}">
                  <c16:uniqueId val="{0000004B-449D-4654-86ED-4FE83880CDDD}"/>
                </c:ext>
              </c:extLst>
            </c:dLbl>
            <c:dLbl>
              <c:idx val="9"/>
              <c:delete val="1"/>
              <c:extLst>
                <c:ext xmlns:c15="http://schemas.microsoft.com/office/drawing/2012/chart" uri="{CE6537A1-D6FC-4f65-9D91-7224C49458BB}"/>
                <c:ext xmlns:c16="http://schemas.microsoft.com/office/drawing/2014/chart" uri="{C3380CC4-5D6E-409C-BE32-E72D297353CC}">
                  <c16:uniqueId val="{0000004A-449D-4654-86ED-4FE83880CDDD}"/>
                </c:ext>
              </c:extLst>
            </c:dLbl>
            <c:dLbl>
              <c:idx val="10"/>
              <c:delete val="1"/>
              <c:extLst>
                <c:ext xmlns:c15="http://schemas.microsoft.com/office/drawing/2012/chart" uri="{CE6537A1-D6FC-4f65-9D91-7224C49458BB}"/>
                <c:ext xmlns:c16="http://schemas.microsoft.com/office/drawing/2014/chart" uri="{C3380CC4-5D6E-409C-BE32-E72D297353CC}">
                  <c16:uniqueId val="{00000049-449D-4654-86ED-4FE83880CDDD}"/>
                </c:ext>
              </c:extLst>
            </c:dLbl>
            <c:dLbl>
              <c:idx val="11"/>
              <c:delete val="1"/>
              <c:extLst>
                <c:ext xmlns:c15="http://schemas.microsoft.com/office/drawing/2012/chart" uri="{CE6537A1-D6FC-4f65-9D91-7224C49458BB}"/>
                <c:ext xmlns:c16="http://schemas.microsoft.com/office/drawing/2014/chart" uri="{C3380CC4-5D6E-409C-BE32-E72D297353CC}">
                  <c16:uniqueId val="{00000048-449D-4654-86ED-4FE83880CDDD}"/>
                </c:ext>
              </c:extLst>
            </c:dLbl>
            <c:dLbl>
              <c:idx val="12"/>
              <c:delete val="1"/>
              <c:extLst>
                <c:ext xmlns:c15="http://schemas.microsoft.com/office/drawing/2012/chart" uri="{CE6537A1-D6FC-4f65-9D91-7224C49458BB}"/>
                <c:ext xmlns:c16="http://schemas.microsoft.com/office/drawing/2014/chart" uri="{C3380CC4-5D6E-409C-BE32-E72D297353CC}">
                  <c16:uniqueId val="{00000047-449D-4654-86ED-4FE83880CDDD}"/>
                </c:ext>
              </c:extLst>
            </c:dLbl>
            <c:dLbl>
              <c:idx val="13"/>
              <c:delete val="1"/>
              <c:extLst>
                <c:ext xmlns:c15="http://schemas.microsoft.com/office/drawing/2012/chart" uri="{CE6537A1-D6FC-4f65-9D91-7224C49458BB}"/>
                <c:ext xmlns:c16="http://schemas.microsoft.com/office/drawing/2014/chart" uri="{C3380CC4-5D6E-409C-BE32-E72D297353CC}">
                  <c16:uniqueId val="{00000046-449D-4654-86ED-4FE83880CDDD}"/>
                </c:ext>
              </c:extLst>
            </c:dLbl>
            <c:dLbl>
              <c:idx val="14"/>
              <c:delete val="1"/>
              <c:extLst>
                <c:ext xmlns:c15="http://schemas.microsoft.com/office/drawing/2012/chart" uri="{CE6537A1-D6FC-4f65-9D91-7224C49458BB}"/>
                <c:ext xmlns:c16="http://schemas.microsoft.com/office/drawing/2014/chart" uri="{C3380CC4-5D6E-409C-BE32-E72D297353CC}">
                  <c16:uniqueId val="{00000044-449D-4654-86ED-4FE83880CDDD}"/>
                </c:ext>
              </c:extLst>
            </c:dLbl>
            <c:dLbl>
              <c:idx val="15"/>
              <c:layout>
                <c:manualLayout>
                  <c:x val="-3.3863037706800318E-2"/>
                  <c:y val="-0.42408428658891595"/>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TrustMark introduced Jan-20</a:t>
                    </a:r>
                  </a:p>
                </c:rich>
              </c:tx>
              <c:spPr>
                <a:xfrm>
                  <a:off x="2651394" y="572969"/>
                  <a:ext cx="966072" cy="573675"/>
                </a:xfrm>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30540"/>
                        <a:gd name="adj2" fmla="val 304622"/>
                      </a:avLst>
                    </a:prstGeom>
                    <a:noFill/>
                    <a:ln>
                      <a:noFill/>
                    </a:ln>
                  </c15:spPr>
                  <c15:layout>
                    <c:manualLayout>
                      <c:w val="0.11181758153074108"/>
                      <c:h val="0.11143101777167573"/>
                    </c:manualLayout>
                  </c15:layout>
                  <c15:showDataLabelsRange val="0"/>
                </c:ext>
                <c:ext xmlns:c16="http://schemas.microsoft.com/office/drawing/2014/chart" uri="{C3380CC4-5D6E-409C-BE32-E72D297353CC}">
                  <c16:uniqueId val="{00000045-449D-4654-86ED-4FE83880CDDD}"/>
                </c:ext>
              </c:extLst>
            </c:dLbl>
            <c:dLbl>
              <c:idx val="16"/>
              <c:delete val="1"/>
              <c:extLst>
                <c:ext xmlns:c15="http://schemas.microsoft.com/office/drawing/2012/chart" uri="{CE6537A1-D6FC-4f65-9D91-7224C49458BB}"/>
                <c:ext xmlns:c16="http://schemas.microsoft.com/office/drawing/2014/chart" uri="{C3380CC4-5D6E-409C-BE32-E72D297353CC}">
                  <c16:uniqueId val="{00000043-449D-4654-86ED-4FE83880CDDD}"/>
                </c:ext>
              </c:extLst>
            </c:dLbl>
            <c:dLbl>
              <c:idx val="17"/>
              <c:layout>
                <c:manualLayout>
                  <c:x val="8.3765014952139394E-2"/>
                  <c:y val="-0.34322681240179448"/>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COVID-19 restrictions introduced Mar-20</a:t>
                    </a:r>
                  </a:p>
                </c:rich>
              </c:tx>
              <c:spPr>
                <a:xfrm>
                  <a:off x="3953651" y="697709"/>
                  <a:ext cx="951254" cy="708217"/>
                </a:xfrm>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6266"/>
                        <a:gd name="adj2" fmla="val 216122"/>
                      </a:avLst>
                    </a:prstGeom>
                    <a:noFill/>
                    <a:ln>
                      <a:noFill/>
                    </a:ln>
                  </c15:spPr>
                  <c15:layout>
                    <c:manualLayout>
                      <c:w val="0.1118176368252774"/>
                      <c:h val="0.13900650225482683"/>
                    </c:manualLayout>
                  </c15:layout>
                  <c15:showDataLabelsRange val="0"/>
                </c:ext>
                <c:ext xmlns:c16="http://schemas.microsoft.com/office/drawing/2014/chart" uri="{C3380CC4-5D6E-409C-BE32-E72D297353CC}">
                  <c16:uniqueId val="{00000042-449D-4654-86ED-4FE83880CDDD}"/>
                </c:ext>
              </c:extLst>
            </c:dLbl>
            <c:dLbl>
              <c:idx val="18"/>
              <c:delete val="1"/>
              <c:extLst>
                <c:ext xmlns:c15="http://schemas.microsoft.com/office/drawing/2012/chart" uri="{CE6537A1-D6FC-4f65-9D91-7224C49458BB}"/>
                <c:ext xmlns:c16="http://schemas.microsoft.com/office/drawing/2014/chart" uri="{C3380CC4-5D6E-409C-BE32-E72D297353CC}">
                  <c16:uniqueId val="{00000041-449D-4654-86ED-4FE83880CDDD}"/>
                </c:ext>
              </c:extLst>
            </c:dLbl>
            <c:dLbl>
              <c:idx val="19"/>
              <c:delete val="1"/>
              <c:extLst>
                <c:ext xmlns:c15="http://schemas.microsoft.com/office/drawing/2012/chart" uri="{CE6537A1-D6FC-4f65-9D91-7224C49458BB}"/>
                <c:ext xmlns:c16="http://schemas.microsoft.com/office/drawing/2014/chart" uri="{C3380CC4-5D6E-409C-BE32-E72D297353CC}">
                  <c16:uniqueId val="{00000040-449D-4654-86ED-4FE83880CDDD}"/>
                </c:ext>
              </c:extLst>
            </c:dLbl>
            <c:dLbl>
              <c:idx val="20"/>
              <c:delete val="1"/>
              <c:extLst>
                <c:ext xmlns:c15="http://schemas.microsoft.com/office/drawing/2012/chart" uri="{CE6537A1-D6FC-4f65-9D91-7224C49458BB}"/>
                <c:ext xmlns:c16="http://schemas.microsoft.com/office/drawing/2014/chart" uri="{C3380CC4-5D6E-409C-BE32-E72D297353CC}">
                  <c16:uniqueId val="{0000003F-449D-4654-86ED-4FE83880CDDD}"/>
                </c:ext>
              </c:extLst>
            </c:dLbl>
            <c:dLbl>
              <c:idx val="21"/>
              <c:delete val="1"/>
              <c:extLst>
                <c:ext xmlns:c15="http://schemas.microsoft.com/office/drawing/2012/chart" uri="{CE6537A1-D6FC-4f65-9D91-7224C49458BB}"/>
                <c:ext xmlns:c16="http://schemas.microsoft.com/office/drawing/2014/chart" uri="{C3380CC4-5D6E-409C-BE32-E72D297353CC}">
                  <c16:uniqueId val="{0000003E-449D-4654-86ED-4FE83880CDDD}"/>
                </c:ext>
              </c:extLst>
            </c:dLbl>
            <c:dLbl>
              <c:idx val="22"/>
              <c:delete val="1"/>
              <c:extLst>
                <c:ext xmlns:c15="http://schemas.microsoft.com/office/drawing/2012/chart" uri="{CE6537A1-D6FC-4f65-9D91-7224C49458BB}"/>
                <c:ext xmlns:c16="http://schemas.microsoft.com/office/drawing/2014/chart" uri="{C3380CC4-5D6E-409C-BE32-E72D297353CC}">
                  <c16:uniqueId val="{0000003D-449D-4654-86ED-4FE83880CDDD}"/>
                </c:ext>
              </c:extLst>
            </c:dLbl>
            <c:dLbl>
              <c:idx val="23"/>
              <c:delete val="1"/>
              <c:extLst>
                <c:ext xmlns:c15="http://schemas.microsoft.com/office/drawing/2012/chart" uri="{CE6537A1-D6FC-4f65-9D91-7224C49458BB}"/>
                <c:ext xmlns:c16="http://schemas.microsoft.com/office/drawing/2014/chart" uri="{C3380CC4-5D6E-409C-BE32-E72D297353CC}">
                  <c16:uniqueId val="{0000003C-449D-4654-86ED-4FE83880CDDD}"/>
                </c:ext>
              </c:extLst>
            </c:dLbl>
            <c:dLbl>
              <c:idx val="24"/>
              <c:delete val="1"/>
              <c:extLst>
                <c:ext xmlns:c15="http://schemas.microsoft.com/office/drawing/2012/chart" uri="{CE6537A1-D6FC-4f65-9D91-7224C49458BB}"/>
                <c:ext xmlns:c16="http://schemas.microsoft.com/office/drawing/2014/chart" uri="{C3380CC4-5D6E-409C-BE32-E72D297353CC}">
                  <c16:uniqueId val="{0000003B-449D-4654-86ED-4FE83880CDDD}"/>
                </c:ext>
              </c:extLst>
            </c:dLbl>
            <c:dLbl>
              <c:idx val="25"/>
              <c:delete val="1"/>
              <c:extLst>
                <c:ext xmlns:c15="http://schemas.microsoft.com/office/drawing/2012/chart" uri="{CE6537A1-D6FC-4f65-9D91-7224C49458BB}"/>
                <c:ext xmlns:c16="http://schemas.microsoft.com/office/drawing/2014/chart" uri="{C3380CC4-5D6E-409C-BE32-E72D297353CC}">
                  <c16:uniqueId val="{0000003A-449D-4654-86ED-4FE83880CDDD}"/>
                </c:ext>
              </c:extLst>
            </c:dLbl>
            <c:dLbl>
              <c:idx val="26"/>
              <c:delete val="1"/>
              <c:extLst>
                <c:ext xmlns:c15="http://schemas.microsoft.com/office/drawing/2012/chart" uri="{CE6537A1-D6FC-4f65-9D91-7224C49458BB}"/>
                <c:ext xmlns:c16="http://schemas.microsoft.com/office/drawing/2014/chart" uri="{C3380CC4-5D6E-409C-BE32-E72D297353CC}">
                  <c16:uniqueId val="{00000039-449D-4654-86ED-4FE83880CDDD}"/>
                </c:ext>
              </c:extLst>
            </c:dLbl>
            <c:dLbl>
              <c:idx val="27"/>
              <c:delete val="1"/>
              <c:extLst>
                <c:ext xmlns:c15="http://schemas.microsoft.com/office/drawing/2012/chart" uri="{CE6537A1-D6FC-4f65-9D91-7224C49458BB}"/>
                <c:ext xmlns:c16="http://schemas.microsoft.com/office/drawing/2014/chart" uri="{C3380CC4-5D6E-409C-BE32-E72D297353CC}">
                  <c16:uniqueId val="{00000038-449D-4654-86ED-4FE83880CDDD}"/>
                </c:ext>
              </c:extLst>
            </c:dLbl>
            <c:dLbl>
              <c:idx val="28"/>
              <c:delete val="1"/>
              <c:extLst>
                <c:ext xmlns:c15="http://schemas.microsoft.com/office/drawing/2012/chart" uri="{CE6537A1-D6FC-4f65-9D91-7224C49458BB}"/>
                <c:ext xmlns:c16="http://schemas.microsoft.com/office/drawing/2014/chart" uri="{C3380CC4-5D6E-409C-BE32-E72D297353CC}">
                  <c16:uniqueId val="{00000037-449D-4654-86ED-4FE83880CDDD}"/>
                </c:ext>
              </c:extLst>
            </c:dLbl>
            <c:dLbl>
              <c:idx val="29"/>
              <c:delete val="1"/>
              <c:extLst>
                <c:ext xmlns:c15="http://schemas.microsoft.com/office/drawing/2012/chart" uri="{CE6537A1-D6FC-4f65-9D91-7224C49458BB}"/>
                <c:ext xmlns:c16="http://schemas.microsoft.com/office/drawing/2014/chart" uri="{C3380CC4-5D6E-409C-BE32-E72D297353CC}">
                  <c16:uniqueId val="{00000036-449D-4654-86ED-4FE83880CDDD}"/>
                </c:ext>
              </c:extLst>
            </c:dLbl>
            <c:dLbl>
              <c:idx val="30"/>
              <c:delete val="1"/>
              <c:extLst>
                <c:ext xmlns:c15="http://schemas.microsoft.com/office/drawing/2012/chart" uri="{CE6537A1-D6FC-4f65-9D91-7224C49458BB}"/>
                <c:ext xmlns:c16="http://schemas.microsoft.com/office/drawing/2014/chart" uri="{C3380CC4-5D6E-409C-BE32-E72D297353CC}">
                  <c16:uniqueId val="{00000034-449D-4654-86ED-4FE83880CDDD}"/>
                </c:ext>
              </c:extLst>
            </c:dLbl>
            <c:dLbl>
              <c:idx val="31"/>
              <c:delete val="1"/>
              <c:extLst>
                <c:ext xmlns:c15="http://schemas.microsoft.com/office/drawing/2012/chart" uri="{CE6537A1-D6FC-4f65-9D91-7224C49458BB}"/>
                <c:ext xmlns:c16="http://schemas.microsoft.com/office/drawing/2014/chart" uri="{C3380CC4-5D6E-409C-BE32-E72D297353CC}">
                  <c16:uniqueId val="{00000033-449D-4654-86ED-4FE83880CDDD}"/>
                </c:ext>
              </c:extLst>
            </c:dLbl>
            <c:dLbl>
              <c:idx val="32"/>
              <c:delete val="1"/>
              <c:extLst>
                <c:ext xmlns:c15="http://schemas.microsoft.com/office/drawing/2012/chart" uri="{CE6537A1-D6FC-4f65-9D91-7224C49458BB}"/>
                <c:ext xmlns:c16="http://schemas.microsoft.com/office/drawing/2014/chart" uri="{C3380CC4-5D6E-409C-BE32-E72D297353CC}">
                  <c16:uniqueId val="{00000035-449D-4654-86ED-4FE83880CDDD}"/>
                </c:ext>
              </c:extLst>
            </c:dLbl>
            <c:dLbl>
              <c:idx val="33"/>
              <c:layout>
                <c:manualLayout>
                  <c:x val="5.7341621874507726E-2"/>
                  <c:y val="-0.56849344603680585"/>
                </c:manualLayout>
              </c:layout>
              <c:tx>
                <c:rich>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TrustMark mandated Jul-21</a:t>
                    </a:r>
                  </a:p>
                </c:rich>
              </c:tx>
              <c:spPr>
                <a:xfrm>
                  <a:off x="6505334" y="25136"/>
                  <a:ext cx="874164" cy="541351"/>
                </a:xfrm>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55617"/>
                        <a:gd name="adj2" fmla="val 473934"/>
                      </a:avLst>
                    </a:prstGeom>
                    <a:noFill/>
                    <a:ln>
                      <a:noFill/>
                    </a:ln>
                  </c15:spPr>
                  <c15:layout>
                    <c:manualLayout>
                      <c:w val="0.10275586138852445"/>
                      <c:h val="0.10625470232901874"/>
                    </c:manualLayout>
                  </c15:layout>
                  <c15:showDataLabelsRange val="0"/>
                </c:ext>
                <c:ext xmlns:c16="http://schemas.microsoft.com/office/drawing/2014/chart" uri="{C3380CC4-5D6E-409C-BE32-E72D297353CC}">
                  <c16:uniqueId val="{00000053-449D-4654-86ED-4FE83880CDDD}"/>
                </c:ext>
              </c:extLst>
            </c:dLbl>
            <c:dLbl>
              <c:idx val="34"/>
              <c:delete val="1"/>
              <c:extLst>
                <c:ext xmlns:c15="http://schemas.microsoft.com/office/drawing/2012/chart" uri="{CE6537A1-D6FC-4f65-9D91-7224C49458BB}"/>
                <c:ext xmlns:c16="http://schemas.microsoft.com/office/drawing/2014/chart" uri="{C3380CC4-5D6E-409C-BE32-E72D297353CC}">
                  <c16:uniqueId val="{00000032-449D-4654-86ED-4FE83880CDDD}"/>
                </c:ext>
              </c:extLst>
            </c:dLbl>
            <c:dLbl>
              <c:idx val="35"/>
              <c:delete val="1"/>
              <c:extLst>
                <c:ext xmlns:c15="http://schemas.microsoft.com/office/drawing/2012/chart" uri="{CE6537A1-D6FC-4f65-9D91-7224C49458BB}"/>
                <c:ext xmlns:c16="http://schemas.microsoft.com/office/drawing/2014/chart" uri="{C3380CC4-5D6E-409C-BE32-E72D297353CC}">
                  <c16:uniqueId val="{00000031-449D-4654-86ED-4FE83880CDDD}"/>
                </c:ext>
              </c:extLst>
            </c:dLbl>
            <c:dLbl>
              <c:idx val="36"/>
              <c:delete val="1"/>
              <c:extLst>
                <c:ext xmlns:c15="http://schemas.microsoft.com/office/drawing/2012/chart" uri="{CE6537A1-D6FC-4f65-9D91-7224C49458BB}"/>
                <c:ext xmlns:c16="http://schemas.microsoft.com/office/drawing/2014/chart" uri="{C3380CC4-5D6E-409C-BE32-E72D297353CC}">
                  <c16:uniqueId val="{00000030-449D-4654-86ED-4FE83880CDDD}"/>
                </c:ext>
              </c:extLst>
            </c:dLbl>
            <c:dLbl>
              <c:idx val="37"/>
              <c:delete val="1"/>
              <c:extLst>
                <c:ext xmlns:c15="http://schemas.microsoft.com/office/drawing/2012/chart" uri="{CE6537A1-D6FC-4f65-9D91-7224C49458BB}"/>
                <c:ext xmlns:c16="http://schemas.microsoft.com/office/drawing/2014/chart" uri="{C3380CC4-5D6E-409C-BE32-E72D297353CC}">
                  <c16:uniqueId val="{0000002E-449D-4654-86ED-4FE83880CDDD}"/>
                </c:ext>
              </c:extLst>
            </c:dLbl>
            <c:dLbl>
              <c:idx val="38"/>
              <c:delete val="1"/>
              <c:extLst>
                <c:ext xmlns:c15="http://schemas.microsoft.com/office/drawing/2012/chart" uri="{CE6537A1-D6FC-4f65-9D91-7224C49458BB}"/>
                <c:ext xmlns:c16="http://schemas.microsoft.com/office/drawing/2014/chart" uri="{C3380CC4-5D6E-409C-BE32-E72D297353CC}">
                  <c16:uniqueId val="{0000002F-449D-4654-86ED-4FE83880CDDD}"/>
                </c:ext>
              </c:extLst>
            </c:dLbl>
            <c:dLbl>
              <c:idx val="39"/>
              <c:delete val="1"/>
              <c:extLst>
                <c:ext xmlns:c15="http://schemas.microsoft.com/office/drawing/2012/chart" uri="{CE6537A1-D6FC-4f65-9D91-7224C49458BB}"/>
                <c:ext xmlns:c16="http://schemas.microsoft.com/office/drawing/2014/chart" uri="{C3380CC4-5D6E-409C-BE32-E72D297353CC}">
                  <c16:uniqueId val="{0000002D-449D-4654-86ED-4FE83880CDDD}"/>
                </c:ext>
              </c:extLst>
            </c:dLbl>
            <c:dLbl>
              <c:idx val="40"/>
              <c:delete val="1"/>
              <c:extLst>
                <c:ext xmlns:c15="http://schemas.microsoft.com/office/drawing/2012/chart" uri="{CE6537A1-D6FC-4f65-9D91-7224C49458BB}"/>
                <c:ext xmlns:c16="http://schemas.microsoft.com/office/drawing/2014/chart" uri="{C3380CC4-5D6E-409C-BE32-E72D297353CC}">
                  <c16:uniqueId val="{0000002C-449D-4654-86ED-4FE83880CDDD}"/>
                </c:ext>
              </c:extLst>
            </c:dLbl>
            <c:dLbl>
              <c:idx val="41"/>
              <c:delete val="1"/>
              <c:extLst>
                <c:ext xmlns:c15="http://schemas.microsoft.com/office/drawing/2012/chart" uri="{CE6537A1-D6FC-4f65-9D91-7224C49458BB}"/>
                <c:ext xmlns:c16="http://schemas.microsoft.com/office/drawing/2014/chart" uri="{C3380CC4-5D6E-409C-BE32-E72D297353CC}">
                  <c16:uniqueId val="{0000002B-449D-4654-86ED-4FE83880CDDD}"/>
                </c:ext>
              </c:extLst>
            </c:dLbl>
            <c:spPr>
              <a:solidFill>
                <a:sysClr val="window" lastClr="FFFFFF"/>
              </a:solidFill>
              <a:ln w="3175">
                <a:solidFill>
                  <a:sysClr val="windowText" lastClr="000000"/>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'Figure 2.3'!$B$43:$B$84</c:f>
              <c:numCache>
                <c:formatCode>mmm\-yy</c:formatCode>
                <c:ptCount val="4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numCache>
            </c:numRef>
          </c:cat>
          <c:val>
            <c:numRef>
              <c:f>'Figure 2.3'!$F$43:$F$84</c:f>
              <c:numCache>
                <c:formatCode>#,##0</c:formatCode>
                <c:ptCount val="42"/>
                <c:pt idx="0">
                  <c:v>2297</c:v>
                </c:pt>
                <c:pt idx="1">
                  <c:v>5883</c:v>
                </c:pt>
                <c:pt idx="2">
                  <c:v>4165</c:v>
                </c:pt>
                <c:pt idx="3">
                  <c:v>8460</c:v>
                </c:pt>
                <c:pt idx="4">
                  <c:v>9621</c:v>
                </c:pt>
                <c:pt idx="5">
                  <c:v>10516</c:v>
                </c:pt>
                <c:pt idx="6">
                  <c:v>10252</c:v>
                </c:pt>
                <c:pt idx="7">
                  <c:v>11177</c:v>
                </c:pt>
                <c:pt idx="8">
                  <c:v>12451</c:v>
                </c:pt>
                <c:pt idx="9">
                  <c:v>14821</c:v>
                </c:pt>
                <c:pt idx="10">
                  <c:v>15598</c:v>
                </c:pt>
                <c:pt idx="11">
                  <c:v>17742</c:v>
                </c:pt>
                <c:pt idx="12">
                  <c:v>21907</c:v>
                </c:pt>
                <c:pt idx="13">
                  <c:v>22245</c:v>
                </c:pt>
                <c:pt idx="14">
                  <c:v>25122</c:v>
                </c:pt>
                <c:pt idx="15">
                  <c:v>15261</c:v>
                </c:pt>
                <c:pt idx="16">
                  <c:v>19415</c:v>
                </c:pt>
                <c:pt idx="17">
                  <c:v>20669</c:v>
                </c:pt>
                <c:pt idx="18">
                  <c:v>9608</c:v>
                </c:pt>
                <c:pt idx="19">
                  <c:v>10536</c:v>
                </c:pt>
                <c:pt idx="20">
                  <c:v>24419</c:v>
                </c:pt>
                <c:pt idx="21">
                  <c:v>21674</c:v>
                </c:pt>
                <c:pt idx="22">
                  <c:v>26270</c:v>
                </c:pt>
                <c:pt idx="23">
                  <c:v>32067</c:v>
                </c:pt>
                <c:pt idx="24">
                  <c:v>34737</c:v>
                </c:pt>
                <c:pt idx="25">
                  <c:v>35540</c:v>
                </c:pt>
                <c:pt idx="26">
                  <c:v>30599</c:v>
                </c:pt>
                <c:pt idx="27">
                  <c:v>33127</c:v>
                </c:pt>
                <c:pt idx="28">
                  <c:v>34492</c:v>
                </c:pt>
                <c:pt idx="29">
                  <c:v>40337</c:v>
                </c:pt>
                <c:pt idx="30">
                  <c:v>38468</c:v>
                </c:pt>
                <c:pt idx="31">
                  <c:v>35025</c:v>
                </c:pt>
                <c:pt idx="32">
                  <c:v>48083</c:v>
                </c:pt>
                <c:pt idx="33">
                  <c:v>11634</c:v>
                </c:pt>
                <c:pt idx="34">
                  <c:v>16282</c:v>
                </c:pt>
                <c:pt idx="35">
                  <c:v>20760</c:v>
                </c:pt>
                <c:pt idx="36">
                  <c:v>21768</c:v>
                </c:pt>
                <c:pt idx="37">
                  <c:v>26017</c:v>
                </c:pt>
                <c:pt idx="38">
                  <c:v>20421</c:v>
                </c:pt>
                <c:pt idx="39">
                  <c:v>23835</c:v>
                </c:pt>
                <c:pt idx="40">
                  <c:v>22556</c:v>
                </c:pt>
                <c:pt idx="41">
                  <c:v>30417</c:v>
                </c:pt>
              </c:numCache>
            </c:numRef>
          </c:val>
          <c:extLst>
            <c:ext xmlns:c16="http://schemas.microsoft.com/office/drawing/2014/chart" uri="{C3380CC4-5D6E-409C-BE32-E72D297353CC}">
              <c16:uniqueId val="{00000005-9533-42E2-8056-331414E7D015}"/>
            </c:ext>
          </c:extLst>
        </c:ser>
        <c:dLbls>
          <c:showLegendKey val="0"/>
          <c:showVal val="0"/>
          <c:showCatName val="0"/>
          <c:showSerName val="0"/>
          <c:showPercent val="0"/>
          <c:showBubbleSize val="0"/>
        </c:dLbls>
        <c:axId val="1459334143"/>
        <c:axId val="1459330399"/>
      </c:areaChart>
      <c:lineChart>
        <c:grouping val="standard"/>
        <c:varyColors val="0"/>
        <c:ser>
          <c:idx val="3"/>
          <c:order val="3"/>
          <c:tx>
            <c:strRef>
              <c:f>'Figure 2.3'!$G$42</c:f>
              <c:strCache>
                <c:ptCount val="1"/>
                <c:pt idx="0">
                  <c:v>Cumulative measure value (£bn) 
(inc surplus actions)</c:v>
                </c:pt>
              </c:strCache>
            </c:strRef>
          </c:tx>
          <c:spPr>
            <a:ln w="38100" cap="rnd">
              <a:solidFill>
                <a:srgbClr val="CD1F45"/>
              </a:solidFill>
              <a:prstDash val="dash"/>
              <a:round/>
            </a:ln>
            <a:effectLst/>
          </c:spPr>
          <c:marker>
            <c:symbol val="none"/>
          </c:marker>
          <c:cat>
            <c:numRef>
              <c:f>'Figure 2.3'!$B$43:$B$84</c:f>
              <c:numCache>
                <c:formatCode>mmm\-yy</c:formatCode>
                <c:ptCount val="4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numCache>
            </c:numRef>
          </c:cat>
          <c:val>
            <c:numRef>
              <c:f>'Figure 2.3'!$G$43:$G$84</c:f>
              <c:numCache>
                <c:formatCode>0.00</c:formatCode>
                <c:ptCount val="42"/>
                <c:pt idx="0">
                  <c:v>1.0848714619999933</c:v>
                </c:pt>
                <c:pt idx="1">
                  <c:v>1.1574103399999931</c:v>
                </c:pt>
                <c:pt idx="2">
                  <c:v>1.2109261439999934</c:v>
                </c:pt>
                <c:pt idx="3">
                  <c:v>1.315448105999993</c:v>
                </c:pt>
                <c:pt idx="4">
                  <c:v>1.4345128649999932</c:v>
                </c:pt>
                <c:pt idx="5">
                  <c:v>1.5685014859999922</c:v>
                </c:pt>
                <c:pt idx="6">
                  <c:v>1.6978041279999916</c:v>
                </c:pt>
                <c:pt idx="7">
                  <c:v>1.8338349099999918</c:v>
                </c:pt>
                <c:pt idx="8">
                  <c:v>1.9849353519999915</c:v>
                </c:pt>
                <c:pt idx="9">
                  <c:v>2.1534520869999914</c:v>
                </c:pt>
                <c:pt idx="10">
                  <c:v>2.3261463679999927</c:v>
                </c:pt>
                <c:pt idx="11">
                  <c:v>2.5210681949999918</c:v>
                </c:pt>
                <c:pt idx="12">
                  <c:v>2.7463320229999928</c:v>
                </c:pt>
                <c:pt idx="13">
                  <c:v>2.964429865999989</c:v>
                </c:pt>
                <c:pt idx="14">
                  <c:v>3.2050087129999887</c:v>
                </c:pt>
                <c:pt idx="15">
                  <c:v>3.3344303049999886</c:v>
                </c:pt>
                <c:pt idx="16">
                  <c:v>3.50627909799999</c:v>
                </c:pt>
                <c:pt idx="17">
                  <c:v>3.6898916749999908</c:v>
                </c:pt>
                <c:pt idx="18">
                  <c:v>3.7600737049999911</c:v>
                </c:pt>
                <c:pt idx="19">
                  <c:v>3.8403994729999913</c:v>
                </c:pt>
                <c:pt idx="20">
                  <c:v>4.0130805079999909</c:v>
                </c:pt>
                <c:pt idx="21">
                  <c:v>4.1947959199999909</c:v>
                </c:pt>
                <c:pt idx="22">
                  <c:v>4.3936515929999924</c:v>
                </c:pt>
                <c:pt idx="23">
                  <c:v>4.619890403999996</c:v>
                </c:pt>
                <c:pt idx="24">
                  <c:v>4.8649124189999959</c:v>
                </c:pt>
                <c:pt idx="25">
                  <c:v>5.1098627419999971</c:v>
                </c:pt>
                <c:pt idx="26">
                  <c:v>5.3191817519999969</c:v>
                </c:pt>
                <c:pt idx="27">
                  <c:v>5.5424972379999984</c:v>
                </c:pt>
                <c:pt idx="28">
                  <c:v>5.7795158130000006</c:v>
                </c:pt>
                <c:pt idx="29">
                  <c:v>6.0706717370000014</c:v>
                </c:pt>
                <c:pt idx="30">
                  <c:v>6.3407558910000024</c:v>
                </c:pt>
                <c:pt idx="31">
                  <c:v>6.6082688850000029</c:v>
                </c:pt>
                <c:pt idx="32">
                  <c:v>6.9887182640000036</c:v>
                </c:pt>
                <c:pt idx="33">
                  <c:v>7.0778759730000038</c:v>
                </c:pt>
                <c:pt idx="34">
                  <c:v>7.2028855070000048</c:v>
                </c:pt>
                <c:pt idx="35">
                  <c:v>7.3692985290000044</c:v>
                </c:pt>
                <c:pt idx="36">
                  <c:v>7.5521865910000034</c:v>
                </c:pt>
                <c:pt idx="37">
                  <c:v>7.7706806970000057</c:v>
                </c:pt>
                <c:pt idx="38">
                  <c:v>7.937962824000004</c:v>
                </c:pt>
                <c:pt idx="39">
                  <c:v>8.1302781120000009</c:v>
                </c:pt>
                <c:pt idx="40">
                  <c:v>8.3179248080000026</c:v>
                </c:pt>
                <c:pt idx="41">
                  <c:v>8.5973154810000025</c:v>
                </c:pt>
              </c:numCache>
            </c:numRef>
          </c:val>
          <c:smooth val="0"/>
          <c:extLst>
            <c:ext xmlns:c16="http://schemas.microsoft.com/office/drawing/2014/chart" uri="{C3380CC4-5D6E-409C-BE32-E72D297353CC}">
              <c16:uniqueId val="{00000030-9533-42E2-8056-331414E7D015}"/>
            </c:ext>
          </c:extLst>
        </c:ser>
        <c:dLbls>
          <c:showLegendKey val="0"/>
          <c:showVal val="0"/>
          <c:showCatName val="0"/>
          <c:showSerName val="0"/>
          <c:showPercent val="0"/>
          <c:showBubbleSize val="0"/>
        </c:dLbls>
        <c:marker val="1"/>
        <c:smooth val="0"/>
        <c:axId val="1245246752"/>
        <c:axId val="1245249248"/>
      </c:lineChart>
      <c:catAx>
        <c:axId val="1459334143"/>
        <c:scaling>
          <c:orientation val="minMax"/>
        </c:scaling>
        <c:delete val="0"/>
        <c:axPos val="b"/>
        <c:numFmt formatCode="mmm\-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1" i="0" u="none" strike="noStrike" kern="1200" cap="none" spc="0" normalizeH="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59330399"/>
        <c:crosses val="autoZero"/>
        <c:auto val="0"/>
        <c:lblAlgn val="ctr"/>
        <c:lblOffset val="100"/>
        <c:tickLblSkip val="1"/>
        <c:noMultiLvlLbl val="1"/>
      </c:catAx>
      <c:valAx>
        <c:axId val="1459330399"/>
        <c:scaling>
          <c:orientation val="minMax"/>
        </c:scaling>
        <c:delete val="0"/>
        <c:axPos val="l"/>
        <c:majorGridlines>
          <c:spPr>
            <a:ln w="9525" cap="flat" cmpd="sng" algn="ctr">
              <a:solidFill>
                <a:schemeClr val="tx1">
                  <a:lumMod val="15000"/>
                  <a:lumOff val="85000"/>
                </a:schemeClr>
              </a:solidFill>
              <a:prstDash val="dash"/>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1000" b="0" i="0" u="none" strike="noStrike" kern="1200" cap="none" baseline="0">
                    <a:solidFill>
                      <a:sysClr val="windowText" lastClr="000000"/>
                    </a:solidFill>
                    <a:latin typeface="Verdana" panose="020B0604030504040204" pitchFamily="34" charset="0"/>
                    <a:ea typeface="Verdana" panose="020B0604030504040204" pitchFamily="34" charset="0"/>
                    <a:cs typeface="+mn-cs"/>
                  </a:defRPr>
                </a:pPr>
                <a:r>
                  <a:rPr lang="en-GB" sz="1000" cap="none" baseline="0"/>
                  <a:t>Number of Measures (thousands)</a:t>
                </a:r>
              </a:p>
            </c:rich>
          </c:tx>
          <c:layout>
            <c:manualLayout>
              <c:xMode val="edge"/>
              <c:yMode val="edge"/>
              <c:x val="0"/>
              <c:y val="4.6443565798714982E-2"/>
            </c:manualLayout>
          </c:layout>
          <c:overlay val="0"/>
          <c:spPr>
            <a:noFill/>
            <a:ln>
              <a:noFill/>
            </a:ln>
            <a:effectLst/>
          </c:spPr>
          <c:txPr>
            <a:bodyPr rot="-5400000" spcFirstLastPara="1" vertOverflow="ellipsis" vert="horz" wrap="square" anchor="ctr" anchorCtr="1"/>
            <a:lstStyle/>
            <a:p>
              <a:pPr>
                <a:defRPr sz="1000" b="0" i="0" u="none" strike="noStrike" kern="1200" cap="none"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59334143"/>
        <c:crosses val="autoZero"/>
        <c:crossBetween val="between"/>
        <c:majorUnit val="6000"/>
        <c:dispUnits>
          <c:builtInUnit val="thousands"/>
        </c:dispUnits>
      </c:valAx>
      <c:valAx>
        <c:axId val="1245249248"/>
        <c:scaling>
          <c:orientation val="minMax"/>
        </c:scaling>
        <c:delete val="0"/>
        <c:axPos val="r"/>
        <c:title>
          <c:tx>
            <c:rich>
              <a:bodyPr rot="-5400000" spcFirstLastPara="1" vertOverflow="ellipsis" vert="horz" wrap="square" anchor="ctr" anchorCtr="1"/>
              <a:lstStyle/>
              <a:p>
                <a:pPr>
                  <a:defRPr sz="1000" b="0" i="0" u="none" strike="noStrike" kern="1200" cap="all" baseline="0">
                    <a:solidFill>
                      <a:sysClr val="windowText" lastClr="000000"/>
                    </a:solidFill>
                    <a:latin typeface="Verdana" panose="020B0604030504040204" pitchFamily="34" charset="0"/>
                    <a:ea typeface="Verdana" panose="020B0604030504040204" pitchFamily="34" charset="0"/>
                    <a:cs typeface="+mn-cs"/>
                  </a:defRPr>
                </a:pPr>
                <a:r>
                  <a:rPr lang="en-GB" sz="1000" cap="none" baseline="0"/>
                  <a:t>Value (£bn)</a:t>
                </a:r>
              </a:p>
            </c:rich>
          </c:tx>
          <c:layout>
            <c:manualLayout>
              <c:xMode val="edge"/>
              <c:yMode val="edge"/>
              <c:x val="0.96654836495094421"/>
              <c:y val="2.3318419478188485E-2"/>
            </c:manualLayout>
          </c:layout>
          <c:overlay val="0"/>
          <c:spPr>
            <a:noFill/>
            <a:ln>
              <a:noFill/>
            </a:ln>
            <a:effectLst/>
          </c:spPr>
          <c:txPr>
            <a:bodyPr rot="-5400000" spcFirstLastPara="1" vertOverflow="ellipsis" vert="horz" wrap="square" anchor="ctr" anchorCtr="1"/>
            <a:lstStyle/>
            <a:p>
              <a:pPr>
                <a:defRPr sz="1000" b="0" i="0" u="none" strike="noStrike" kern="1200" cap="all"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45246752"/>
        <c:crosses val="max"/>
        <c:crossBetween val="between"/>
      </c:valAx>
      <c:dateAx>
        <c:axId val="1245246752"/>
        <c:scaling>
          <c:orientation val="minMax"/>
        </c:scaling>
        <c:delete val="1"/>
        <c:axPos val="b"/>
        <c:numFmt formatCode="mmm\-yy" sourceLinked="1"/>
        <c:majorTickMark val="out"/>
        <c:minorTickMark val="none"/>
        <c:tickLblPos val="nextTo"/>
        <c:crossAx val="1245249248"/>
        <c:crosses val="autoZero"/>
        <c:auto val="1"/>
        <c:lblOffset val="100"/>
        <c:baseTimeUnit val="months"/>
      </c:dateAx>
      <c:spPr>
        <a:noFill/>
        <a:ln>
          <a:noFill/>
        </a:ln>
        <a:effectLst/>
      </c:spPr>
    </c:plotArea>
    <c:legend>
      <c:legendPos val="b"/>
      <c:layout>
        <c:manualLayout>
          <c:xMode val="edge"/>
          <c:yMode val="edge"/>
          <c:x val="7.2014896850389781E-2"/>
          <c:y val="0.84393018201916914"/>
          <c:w val="0.85174733500346989"/>
          <c:h val="0.1436062469380833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26336784197679E-2"/>
          <c:y val="9.8777777777777784E-2"/>
          <c:w val="0.84552629410004032"/>
          <c:h val="0.74027861111111115"/>
        </c:manualLayout>
      </c:layout>
      <c:barChart>
        <c:barDir val="bar"/>
        <c:grouping val="stacked"/>
        <c:varyColors val="0"/>
        <c:ser>
          <c:idx val="0"/>
          <c:order val="0"/>
          <c:tx>
            <c:strRef>
              <c:f>'Figure 2.4'!$B$29</c:f>
              <c:strCache>
                <c:ptCount val="1"/>
                <c:pt idx="0">
                  <c:v>England</c:v>
                </c:pt>
              </c:strCache>
            </c:strRef>
          </c:tx>
          <c:spPr>
            <a:solidFill>
              <a:schemeClr val="accent1"/>
            </a:solidFill>
            <a:ln w="3175">
              <a:solidFill>
                <a:schemeClr val="tx1"/>
              </a:solidFill>
            </a:ln>
            <a:effectLst/>
          </c:spPr>
          <c:invertIfNegative val="0"/>
          <c:dPt>
            <c:idx val="0"/>
            <c:invertIfNegative val="0"/>
            <c:bubble3D val="0"/>
            <c:spPr>
              <a:solidFill>
                <a:srgbClr val="91AE3C"/>
              </a:solidFill>
              <a:ln w="3175">
                <a:solidFill>
                  <a:schemeClr val="tx1"/>
                </a:solidFill>
              </a:ln>
              <a:effectLst/>
            </c:spPr>
            <c:extLst>
              <c:ext xmlns:c16="http://schemas.microsoft.com/office/drawing/2014/chart" uri="{C3380CC4-5D6E-409C-BE32-E72D297353CC}">
                <c16:uniqueId val="{00000001-E6D4-4F93-9380-0E8DADBD52D0}"/>
              </c:ext>
            </c:extLst>
          </c:dPt>
          <c:dLbls>
            <c:dLbl>
              <c:idx val="0"/>
              <c:tx>
                <c:rich>
                  <a:bodyPr/>
                  <a:lstStyle/>
                  <a:p>
                    <a:fld id="{A3A4C00C-364C-4CF2-91E0-720ED904626F}" type="SERIESNAME">
                      <a:rPr lang="en-US" sz="800" b="1">
                        <a:solidFill>
                          <a:sysClr val="windowText" lastClr="000000"/>
                        </a:solidFill>
                        <a:latin typeface="Verdana" panose="020B0604030504040204" pitchFamily="34" charset="0"/>
                        <a:ea typeface="Verdana" panose="020B0604030504040204" pitchFamily="34" charset="0"/>
                      </a:rPr>
                      <a:pPr/>
                      <a:t>[SERIES NAME]</a:t>
                    </a:fld>
                    <a:endParaRPr lang="en-US" sz="800" b="1" baseline="0">
                      <a:solidFill>
                        <a:sysClr val="windowText" lastClr="000000"/>
                      </a:solidFill>
                      <a:latin typeface="Verdana" panose="020B0604030504040204" pitchFamily="34" charset="0"/>
                      <a:ea typeface="Verdana" panose="020B0604030504040204" pitchFamily="34" charset="0"/>
                    </a:endParaRPr>
                  </a:p>
                  <a:p>
                    <a:fld id="{AAC562D3-1231-4294-AB12-7877E9044E1D}" type="VALUE">
                      <a:rPr lang="en-US" sz="800" b="1">
                        <a:solidFill>
                          <a:sysClr val="windowText" lastClr="000000"/>
                        </a:solidFill>
                        <a:latin typeface="Verdana" panose="020B0604030504040204" pitchFamily="34" charset="0"/>
                        <a:ea typeface="Verdana" panose="020B0604030504040204" pitchFamily="34" charset="0"/>
                      </a:rPr>
                      <a:pPr/>
                      <a:t>[VALUE]</a:t>
                    </a:fld>
                    <a:r>
                      <a:rPr lang="en-US" sz="800" b="1">
                        <a:solidFill>
                          <a:sysClr val="windowText" lastClr="000000"/>
                        </a:solidFill>
                        <a:latin typeface="Verdana" panose="020B0604030504040204" pitchFamily="34" charset="0"/>
                        <a:ea typeface="Verdana" panose="020B0604030504040204" pitchFamily="34" charset="0"/>
                      </a:rPr>
                      <a:t> (85.4%)</a:t>
                    </a:r>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6D4-4F93-9380-0E8DADBD52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2.4'!$A$30</c:f>
              <c:numCache>
                <c:formatCode>General</c:formatCode>
                <c:ptCount val="1"/>
              </c:numCache>
            </c:numRef>
          </c:cat>
          <c:val>
            <c:numRef>
              <c:f>'Figure 2.4'!$B$30</c:f>
              <c:numCache>
                <c:formatCode>#,##0</c:formatCode>
                <c:ptCount val="1"/>
                <c:pt idx="0">
                  <c:v>884720</c:v>
                </c:pt>
              </c:numCache>
            </c:numRef>
          </c:val>
          <c:extLst>
            <c:ext xmlns:c16="http://schemas.microsoft.com/office/drawing/2014/chart" uri="{C3380CC4-5D6E-409C-BE32-E72D297353CC}">
              <c16:uniqueId val="{00000002-E6D4-4F93-9380-0E8DADBD52D0}"/>
            </c:ext>
          </c:extLst>
        </c:ser>
        <c:ser>
          <c:idx val="1"/>
          <c:order val="1"/>
          <c:tx>
            <c:strRef>
              <c:f>'Figure 2.4'!$C$29</c:f>
              <c:strCache>
                <c:ptCount val="1"/>
                <c:pt idx="0">
                  <c:v>Scotland</c:v>
                </c:pt>
              </c:strCache>
            </c:strRef>
          </c:tx>
          <c:spPr>
            <a:solidFill>
              <a:srgbClr val="2363AF"/>
            </a:solidFill>
            <a:ln w="3175">
              <a:solidFill>
                <a:schemeClr val="tx1"/>
              </a:solidFill>
            </a:ln>
            <a:effectLst/>
          </c:spPr>
          <c:invertIfNegative val="0"/>
          <c:dPt>
            <c:idx val="0"/>
            <c:invertIfNegative val="0"/>
            <c:bubble3D val="0"/>
            <c:spPr>
              <a:solidFill>
                <a:srgbClr val="2363AF"/>
              </a:solidFill>
              <a:ln w="3175">
                <a:solidFill>
                  <a:schemeClr val="tx1"/>
                </a:solidFill>
              </a:ln>
              <a:effectLst/>
            </c:spPr>
            <c:extLst>
              <c:ext xmlns:c16="http://schemas.microsoft.com/office/drawing/2014/chart" uri="{C3380CC4-5D6E-409C-BE32-E72D297353CC}">
                <c16:uniqueId val="{00000003-E6D4-4F93-9380-0E8DADBD52D0}"/>
              </c:ext>
            </c:extLst>
          </c:dPt>
          <c:dLbls>
            <c:dLbl>
              <c:idx val="0"/>
              <c:layout>
                <c:manualLayout>
                  <c:x val="3.0817094994821933E-2"/>
                  <c:y val="-0.30011278397393437"/>
                </c:manualLayout>
              </c:layout>
              <c:tx>
                <c:rich>
                  <a:bodyPr rot="0" spcFirstLastPara="1" vertOverflow="clip" horzOverflow="clip" vert="horz" wrap="square" lIns="36576" tIns="18288" rIns="36576" bIns="18288"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fld id="{F62CA1A9-27BE-4F89-B715-472495D926BA}" type="SERIESNAME">
                      <a:rPr lang="en-US"/>
                      <a:pPr>
                        <a:defRPr sz="800" b="1">
                          <a:solidFill>
                            <a:sysClr val="windowText" lastClr="000000"/>
                          </a:solidFill>
                          <a:latin typeface="Verdana" panose="020B0604030504040204" pitchFamily="34" charset="0"/>
                          <a:ea typeface="Verdana" panose="020B0604030504040204" pitchFamily="34" charset="0"/>
                        </a:defRPr>
                      </a:pPr>
                      <a:t>[SERIES NAME]</a:t>
                    </a:fld>
                    <a:endParaRPr lang="en-US" baseline="0"/>
                  </a:p>
                  <a:p>
                    <a:pPr>
                      <a:defRPr sz="800" b="1">
                        <a:solidFill>
                          <a:sysClr val="windowText" lastClr="000000"/>
                        </a:solidFill>
                        <a:latin typeface="Verdana" panose="020B0604030504040204" pitchFamily="34" charset="0"/>
                        <a:ea typeface="Verdana" panose="020B0604030504040204" pitchFamily="34" charset="0"/>
                      </a:defRPr>
                    </a:pPr>
                    <a:fld id="{1017AC07-5EFC-4FF3-A62B-280CAAB8AB85}" type="VALUE">
                      <a:rPr lang="en-US"/>
                      <a:pPr>
                        <a:defRPr sz="800" b="1">
                          <a:solidFill>
                            <a:sysClr val="windowText" lastClr="000000"/>
                          </a:solidFill>
                          <a:latin typeface="Verdana" panose="020B0604030504040204" pitchFamily="34" charset="0"/>
                          <a:ea typeface="Verdana" panose="020B0604030504040204" pitchFamily="34" charset="0"/>
                        </a:defRPr>
                      </a:pPr>
                      <a:t>[VALUE]</a:t>
                    </a:fld>
                    <a:r>
                      <a:rPr lang="en-US"/>
                      <a:t> (10.1%)</a:t>
                    </a:r>
                  </a:p>
                </c:rich>
              </c:tx>
              <c:spPr>
                <a:solidFill>
                  <a:sysClr val="window" lastClr="FFFFFF"/>
                </a:solidFill>
                <a:ln w="317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9453"/>
                        <a:gd name="adj2" fmla="val 283887"/>
                      </a:avLst>
                    </a:prstGeom>
                    <a:noFill/>
                    <a:ln>
                      <a:noFill/>
                    </a:ln>
                  </c15:spPr>
                  <c15:layout>
                    <c:manualLayout>
                      <c:w val="0.19645776732053333"/>
                      <c:h val="0.10252958341538515"/>
                    </c:manualLayout>
                  </c15:layout>
                  <c15:dlblFieldTable/>
                  <c15:showDataLabelsRange val="0"/>
                </c:ext>
                <c:ext xmlns:c16="http://schemas.microsoft.com/office/drawing/2014/chart" uri="{C3380CC4-5D6E-409C-BE32-E72D297353CC}">
                  <c16:uniqueId val="{00000003-E6D4-4F93-9380-0E8DADBD52D0}"/>
                </c:ext>
              </c:extLst>
            </c:dLbl>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'Figure 2.4'!$A$30</c:f>
              <c:numCache>
                <c:formatCode>General</c:formatCode>
                <c:ptCount val="1"/>
              </c:numCache>
            </c:numRef>
          </c:cat>
          <c:val>
            <c:numRef>
              <c:f>'Figure 2.4'!$C$30</c:f>
              <c:numCache>
                <c:formatCode>#,##0</c:formatCode>
                <c:ptCount val="1"/>
                <c:pt idx="0">
                  <c:v>104811</c:v>
                </c:pt>
              </c:numCache>
            </c:numRef>
          </c:val>
          <c:extLst>
            <c:ext xmlns:c16="http://schemas.microsoft.com/office/drawing/2014/chart" uri="{C3380CC4-5D6E-409C-BE32-E72D297353CC}">
              <c16:uniqueId val="{00000004-E6D4-4F93-9380-0E8DADBD52D0}"/>
            </c:ext>
          </c:extLst>
        </c:ser>
        <c:ser>
          <c:idx val="2"/>
          <c:order val="2"/>
          <c:tx>
            <c:strRef>
              <c:f>'Figure 2.4'!$D$29</c:f>
              <c:strCache>
                <c:ptCount val="1"/>
                <c:pt idx="0">
                  <c:v>Wales</c:v>
                </c:pt>
              </c:strCache>
            </c:strRef>
          </c:tx>
          <c:spPr>
            <a:solidFill>
              <a:srgbClr val="CD1F45"/>
            </a:solidFill>
            <a:ln w="3175">
              <a:solidFill>
                <a:schemeClr val="tx1"/>
              </a:solidFill>
            </a:ln>
            <a:effectLst/>
          </c:spPr>
          <c:invertIfNegative val="0"/>
          <c:dLbls>
            <c:dLbl>
              <c:idx val="0"/>
              <c:layout>
                <c:manualLayout>
                  <c:x val="-3.6693826890903003E-2"/>
                  <c:y val="0.24568862674459346"/>
                </c:manualLayout>
              </c:layout>
              <c:tx>
                <c:rich>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fld id="{37D2A562-B111-4F0F-B638-9BB8A9B17299}" type="SERIESNAME">
                      <a:rPr lang="en-US"/>
                      <a:pPr>
                        <a:defRPr sz="800" b="1">
                          <a:solidFill>
                            <a:sysClr val="windowText" lastClr="000000"/>
                          </a:solidFill>
                          <a:latin typeface="Verdana" panose="020B0604030504040204" pitchFamily="34" charset="0"/>
                          <a:ea typeface="Verdana" panose="020B0604030504040204" pitchFamily="34" charset="0"/>
                        </a:defRPr>
                      </a:pPr>
                      <a:t>[SERIES NAME]</a:t>
                    </a:fld>
                    <a:endParaRPr lang="en-US" baseline="0"/>
                  </a:p>
                  <a:p>
                    <a:pPr>
                      <a:defRPr sz="800" b="1">
                        <a:solidFill>
                          <a:sysClr val="windowText" lastClr="000000"/>
                        </a:solidFill>
                        <a:latin typeface="Verdana" panose="020B0604030504040204" pitchFamily="34" charset="0"/>
                        <a:ea typeface="Verdana" panose="020B0604030504040204" pitchFamily="34" charset="0"/>
                      </a:defRPr>
                    </a:pPr>
                    <a:fld id="{9EE99CFB-AD6D-4E2F-A00F-77EAA495660D}" type="VALUE">
                      <a:rPr lang="en-US"/>
                      <a:pPr>
                        <a:defRPr sz="800" b="1">
                          <a:solidFill>
                            <a:sysClr val="windowText" lastClr="000000"/>
                          </a:solidFill>
                          <a:latin typeface="Verdana" panose="020B0604030504040204" pitchFamily="34" charset="0"/>
                          <a:ea typeface="Verdana" panose="020B0604030504040204" pitchFamily="34" charset="0"/>
                        </a:defRPr>
                      </a:pPr>
                      <a:t>[VALUE]</a:t>
                    </a:fld>
                    <a:r>
                      <a:rPr lang="en-US"/>
                      <a:t> (4.5%)</a:t>
                    </a:r>
                  </a:p>
                </c:rich>
              </c:tx>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33033"/>
                        <a:gd name="adj2" fmla="val -132350"/>
                      </a:avLst>
                    </a:prstGeom>
                    <a:noFill/>
                    <a:ln>
                      <a:noFill/>
                    </a:ln>
                  </c15:spPr>
                  <c15:dlblFieldTable/>
                  <c15:showDataLabelsRange val="0"/>
                </c:ext>
                <c:ext xmlns:c16="http://schemas.microsoft.com/office/drawing/2014/chart" uri="{C3380CC4-5D6E-409C-BE32-E72D297353CC}">
                  <c16:uniqueId val="{00000005-E6D4-4F93-9380-0E8DADBD52D0}"/>
                </c:ext>
              </c:extLst>
            </c:dLbl>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'Figure 2.4'!$A$30</c:f>
              <c:numCache>
                <c:formatCode>General</c:formatCode>
                <c:ptCount val="1"/>
              </c:numCache>
            </c:numRef>
          </c:cat>
          <c:val>
            <c:numRef>
              <c:f>'Figure 2.4'!$D$30</c:f>
              <c:numCache>
                <c:formatCode>#,##0</c:formatCode>
                <c:ptCount val="1"/>
                <c:pt idx="0">
                  <c:v>46337</c:v>
                </c:pt>
              </c:numCache>
            </c:numRef>
          </c:val>
          <c:extLst>
            <c:ext xmlns:c16="http://schemas.microsoft.com/office/drawing/2014/chart" uri="{C3380CC4-5D6E-409C-BE32-E72D297353CC}">
              <c16:uniqueId val="{00000006-E6D4-4F93-9380-0E8DADBD52D0}"/>
            </c:ext>
          </c:extLst>
        </c:ser>
        <c:dLbls>
          <c:showLegendKey val="0"/>
          <c:showVal val="0"/>
          <c:showCatName val="0"/>
          <c:showSerName val="0"/>
          <c:showPercent val="0"/>
          <c:showBubbleSize val="0"/>
        </c:dLbls>
        <c:gapWidth val="100"/>
        <c:overlap val="100"/>
        <c:axId val="1459332479"/>
        <c:axId val="1459329151"/>
      </c:barChart>
      <c:catAx>
        <c:axId val="1459332479"/>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crossAx val="1459329151"/>
        <c:crosses val="autoZero"/>
        <c:auto val="1"/>
        <c:lblAlgn val="ctr"/>
        <c:lblOffset val="100"/>
        <c:noMultiLvlLbl val="0"/>
      </c:catAx>
      <c:valAx>
        <c:axId val="1459329151"/>
        <c:scaling>
          <c:orientation val="minMax"/>
          <c:max val="1200000"/>
          <c:min val="0"/>
        </c:scaling>
        <c:delete val="0"/>
        <c:axPos val="b"/>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59332479"/>
        <c:crosses val="autoZero"/>
        <c:crossBetween val="between"/>
        <c:majorUnit val="2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120519310165"/>
          <c:y val="3.8805555555555558E-2"/>
          <c:w val="0.71430221900829916"/>
          <c:h val="0.51589472222222221"/>
        </c:manualLayout>
      </c:layout>
      <c:barChart>
        <c:barDir val="col"/>
        <c:grouping val="clustered"/>
        <c:varyColors val="0"/>
        <c:ser>
          <c:idx val="0"/>
          <c:order val="1"/>
          <c:tx>
            <c:strRef>
              <c:f>'Figure 2.5'!$C$41</c:f>
              <c:strCache>
                <c:ptCount val="1"/>
                <c:pt idx="0">
                  <c:v>Lifetime bill savings (£m)</c:v>
                </c:pt>
              </c:strCache>
            </c:strRef>
          </c:tx>
          <c:spPr>
            <a:solidFill>
              <a:srgbClr val="45286F"/>
            </a:solidFill>
            <a:ln w="3175">
              <a:solidFill>
                <a:schemeClr val="tx1"/>
              </a:solidFill>
            </a:ln>
            <a:effectLst/>
          </c:spPr>
          <c:invertIfNegative val="0"/>
          <c:cat>
            <c:strRef>
              <c:f>'Figure 2.5'!$B$42:$B$51</c:f>
              <c:strCache>
                <c:ptCount val="10"/>
                <c:pt idx="0">
                  <c:v>Boiler replacement</c:v>
                </c:pt>
                <c:pt idx="1">
                  <c:v>Cavity wall insulation</c:v>
                </c:pt>
                <c:pt idx="2">
                  <c:v>Solid wall insulation</c:v>
                </c:pt>
                <c:pt idx="3">
                  <c:v>Loft insulation</c:v>
                </c:pt>
                <c:pt idx="4">
                  <c:v>First time central heating</c:v>
                </c:pt>
                <c:pt idx="5">
                  <c:v>Electric storage heater</c:v>
                </c:pt>
                <c:pt idx="6">
                  <c:v>Other heating</c:v>
                </c:pt>
                <c:pt idx="7">
                  <c:v>Underfloor insulation</c:v>
                </c:pt>
                <c:pt idx="8">
                  <c:v>Room-in-roof insulation</c:v>
                </c:pt>
                <c:pt idx="9">
                  <c:v>Other</c:v>
                </c:pt>
              </c:strCache>
            </c:strRef>
          </c:cat>
          <c:val>
            <c:numRef>
              <c:f>'Figure 2.5'!$C$42:$C$51</c:f>
              <c:numCache>
                <c:formatCode>"£"#,##0.00</c:formatCode>
                <c:ptCount val="10"/>
                <c:pt idx="0">
                  <c:v>3160.1557669999906</c:v>
                </c:pt>
                <c:pt idx="1">
                  <c:v>1319.5552909999906</c:v>
                </c:pt>
                <c:pt idx="2">
                  <c:v>605.11590200000035</c:v>
                </c:pt>
                <c:pt idx="3">
                  <c:v>522.87214000000097</c:v>
                </c:pt>
                <c:pt idx="4">
                  <c:v>500.37673400000006</c:v>
                </c:pt>
                <c:pt idx="5">
                  <c:v>385.72721500000108</c:v>
                </c:pt>
                <c:pt idx="6">
                  <c:v>341.99768299999454</c:v>
                </c:pt>
                <c:pt idx="7">
                  <c:v>335.29662799998653</c:v>
                </c:pt>
                <c:pt idx="8">
                  <c:v>189.32021799999995</c:v>
                </c:pt>
                <c:pt idx="9">
                  <c:v>178.64350800000005</c:v>
                </c:pt>
              </c:numCache>
            </c:numRef>
          </c:val>
          <c:extLst>
            <c:ext xmlns:c16="http://schemas.microsoft.com/office/drawing/2014/chart" uri="{C3380CC4-5D6E-409C-BE32-E72D297353CC}">
              <c16:uniqueId val="{00000000-2025-4954-B53F-9A4D97CDDA47}"/>
            </c:ext>
          </c:extLst>
        </c:ser>
        <c:ser>
          <c:idx val="2"/>
          <c:order val="3"/>
          <c:tx>
            <c:v>Filler</c:v>
          </c:tx>
          <c:spPr>
            <a:solidFill>
              <a:schemeClr val="accent3"/>
            </a:solidFill>
            <a:ln>
              <a:noFill/>
            </a:ln>
            <a:effectLst/>
          </c:spPr>
          <c:invertIfNegative val="0"/>
          <c:cat>
            <c:strRef>
              <c:f>'Figure 2.5'!$B$42:$B$51</c:f>
              <c:strCache>
                <c:ptCount val="10"/>
                <c:pt idx="0">
                  <c:v>Boiler replacement</c:v>
                </c:pt>
                <c:pt idx="1">
                  <c:v>Cavity wall insulation</c:v>
                </c:pt>
                <c:pt idx="2">
                  <c:v>Solid wall insulation</c:v>
                </c:pt>
                <c:pt idx="3">
                  <c:v>Loft insulation</c:v>
                </c:pt>
                <c:pt idx="4">
                  <c:v>First time central heating</c:v>
                </c:pt>
                <c:pt idx="5">
                  <c:v>Electric storage heater</c:v>
                </c:pt>
                <c:pt idx="6">
                  <c:v>Other heating</c:v>
                </c:pt>
                <c:pt idx="7">
                  <c:v>Underfloor insulation</c:v>
                </c:pt>
                <c:pt idx="8">
                  <c:v>Room-in-roof insulation</c:v>
                </c:pt>
                <c:pt idx="9">
                  <c:v>Other</c:v>
                </c:pt>
              </c:strCache>
            </c:strRef>
          </c:cat>
          <c:val>
            <c:numLit>
              <c:formatCode>General</c:formatCode>
              <c:ptCount val="10"/>
            </c:numLit>
          </c:val>
          <c:extLst>
            <c:ext xmlns:c16="http://schemas.microsoft.com/office/drawing/2014/chart" uri="{C3380CC4-5D6E-409C-BE32-E72D297353CC}">
              <c16:uniqueId val="{00000001-2025-4954-B53F-9A4D97CDDA47}"/>
            </c:ext>
          </c:extLst>
        </c:ser>
        <c:dLbls>
          <c:showLegendKey val="0"/>
          <c:showVal val="0"/>
          <c:showCatName val="0"/>
          <c:showSerName val="0"/>
          <c:showPercent val="0"/>
          <c:showBubbleSize val="0"/>
        </c:dLbls>
        <c:gapWidth val="50"/>
        <c:axId val="550878543"/>
        <c:axId val="550878959"/>
      </c:barChart>
      <c:barChart>
        <c:barDir val="col"/>
        <c:grouping val="clustered"/>
        <c:varyColors val="0"/>
        <c:ser>
          <c:idx val="3"/>
          <c:order val="0"/>
          <c:tx>
            <c:v>Filler</c:v>
          </c:tx>
          <c:spPr>
            <a:solidFill>
              <a:schemeClr val="accent4"/>
            </a:solidFill>
            <a:ln>
              <a:noFill/>
            </a:ln>
            <a:effectLst/>
          </c:spPr>
          <c:invertIfNegative val="0"/>
          <c:cat>
            <c:strRef>
              <c:f>'Figure 2.5'!$B$42:$B$51</c:f>
              <c:strCache>
                <c:ptCount val="10"/>
                <c:pt idx="0">
                  <c:v>Boiler replacement</c:v>
                </c:pt>
                <c:pt idx="1">
                  <c:v>Cavity wall insulation</c:v>
                </c:pt>
                <c:pt idx="2">
                  <c:v>Solid wall insulation</c:v>
                </c:pt>
                <c:pt idx="3">
                  <c:v>Loft insulation</c:v>
                </c:pt>
                <c:pt idx="4">
                  <c:v>First time central heating</c:v>
                </c:pt>
                <c:pt idx="5">
                  <c:v>Electric storage heater</c:v>
                </c:pt>
                <c:pt idx="6">
                  <c:v>Other heating</c:v>
                </c:pt>
                <c:pt idx="7">
                  <c:v>Underfloor insulation</c:v>
                </c:pt>
                <c:pt idx="8">
                  <c:v>Room-in-roof insulation</c:v>
                </c:pt>
                <c:pt idx="9">
                  <c:v>Other</c:v>
                </c:pt>
              </c:strCache>
            </c:strRef>
          </c:cat>
          <c:val>
            <c:numLit>
              <c:formatCode>General</c:formatCode>
              <c:ptCount val="10"/>
            </c:numLit>
          </c:val>
          <c:extLst>
            <c:ext xmlns:c16="http://schemas.microsoft.com/office/drawing/2014/chart" uri="{C3380CC4-5D6E-409C-BE32-E72D297353CC}">
              <c16:uniqueId val="{00000002-2025-4954-B53F-9A4D97CDDA47}"/>
            </c:ext>
          </c:extLst>
        </c:ser>
        <c:ser>
          <c:idx val="1"/>
          <c:order val="2"/>
          <c:tx>
            <c:strRef>
              <c:f>'Figure 2.5'!$E$41</c:f>
              <c:strCache>
                <c:ptCount val="1"/>
                <c:pt idx="0">
                  <c:v>Approved meaures</c:v>
                </c:pt>
              </c:strCache>
            </c:strRef>
          </c:tx>
          <c:spPr>
            <a:solidFill>
              <a:srgbClr val="A1ABB2"/>
            </a:solidFill>
            <a:ln w="3175">
              <a:solidFill>
                <a:schemeClr val="tx1"/>
              </a:solidFill>
            </a:ln>
            <a:effectLst/>
          </c:spPr>
          <c:invertIfNegative val="0"/>
          <c:cat>
            <c:strRef>
              <c:f>'Figure 2.5'!$B$42:$B$51</c:f>
              <c:strCache>
                <c:ptCount val="10"/>
                <c:pt idx="0">
                  <c:v>Boiler replacement</c:v>
                </c:pt>
                <c:pt idx="1">
                  <c:v>Cavity wall insulation</c:v>
                </c:pt>
                <c:pt idx="2">
                  <c:v>Solid wall insulation</c:v>
                </c:pt>
                <c:pt idx="3">
                  <c:v>Loft insulation</c:v>
                </c:pt>
                <c:pt idx="4">
                  <c:v>First time central heating</c:v>
                </c:pt>
                <c:pt idx="5">
                  <c:v>Electric storage heater</c:v>
                </c:pt>
                <c:pt idx="6">
                  <c:v>Other heating</c:v>
                </c:pt>
                <c:pt idx="7">
                  <c:v>Underfloor insulation</c:v>
                </c:pt>
                <c:pt idx="8">
                  <c:v>Room-in-roof insulation</c:v>
                </c:pt>
                <c:pt idx="9">
                  <c:v>Other</c:v>
                </c:pt>
              </c:strCache>
            </c:strRef>
          </c:cat>
          <c:val>
            <c:numRef>
              <c:f>'Figure 2.5'!$E$42:$E$51</c:f>
              <c:numCache>
                <c:formatCode>#,##0</c:formatCode>
                <c:ptCount val="10"/>
                <c:pt idx="0">
                  <c:v>251741</c:v>
                </c:pt>
                <c:pt idx="1">
                  <c:v>152938</c:v>
                </c:pt>
                <c:pt idx="2">
                  <c:v>33697</c:v>
                </c:pt>
                <c:pt idx="3">
                  <c:v>88588</c:v>
                </c:pt>
                <c:pt idx="4">
                  <c:v>27472</c:v>
                </c:pt>
                <c:pt idx="5">
                  <c:v>31481</c:v>
                </c:pt>
                <c:pt idx="6">
                  <c:v>302426</c:v>
                </c:pt>
                <c:pt idx="7">
                  <c:v>133173</c:v>
                </c:pt>
                <c:pt idx="8">
                  <c:v>7996</c:v>
                </c:pt>
                <c:pt idx="9">
                  <c:v>6356</c:v>
                </c:pt>
              </c:numCache>
            </c:numRef>
          </c:val>
          <c:extLst>
            <c:ext xmlns:c16="http://schemas.microsoft.com/office/drawing/2014/chart" uri="{C3380CC4-5D6E-409C-BE32-E72D297353CC}">
              <c16:uniqueId val="{00000003-2025-4954-B53F-9A4D97CDDA47}"/>
            </c:ext>
          </c:extLst>
        </c:ser>
        <c:dLbls>
          <c:showLegendKey val="0"/>
          <c:showVal val="0"/>
          <c:showCatName val="0"/>
          <c:showSerName val="0"/>
          <c:showPercent val="0"/>
          <c:showBubbleSize val="0"/>
        </c:dLbls>
        <c:gapWidth val="50"/>
        <c:axId val="1819494079"/>
        <c:axId val="1819493247"/>
      </c:barChart>
      <c:catAx>
        <c:axId val="55087854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959"/>
        <c:crosses val="autoZero"/>
        <c:auto val="1"/>
        <c:lblAlgn val="ctr"/>
        <c:lblOffset val="100"/>
        <c:noMultiLvlLbl val="0"/>
      </c:catAx>
      <c:valAx>
        <c:axId val="550878959"/>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Lifetime bill savings (£ millions)</a:t>
                </a:r>
              </a:p>
            </c:rich>
          </c:tx>
          <c:layout>
            <c:manualLayout>
              <c:xMode val="edge"/>
              <c:yMode val="edge"/>
              <c:x val="1.06788197802013E-2"/>
              <c:y val="5.02141666666666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543"/>
        <c:crosses val="autoZero"/>
        <c:crossBetween val="between"/>
      </c:valAx>
      <c:valAx>
        <c:axId val="18194932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Approved measures</a:t>
                </a:r>
              </a:p>
            </c:rich>
          </c:tx>
          <c:layout>
            <c:manualLayout>
              <c:xMode val="edge"/>
              <c:yMode val="edge"/>
              <c:x val="0.96763241316101478"/>
              <c:y val="4.995833333333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819494079"/>
        <c:crosses val="max"/>
        <c:crossBetween val="between"/>
      </c:valAx>
      <c:catAx>
        <c:axId val="1819494079"/>
        <c:scaling>
          <c:orientation val="minMax"/>
        </c:scaling>
        <c:delete val="1"/>
        <c:axPos val="b"/>
        <c:numFmt formatCode="General" sourceLinked="1"/>
        <c:majorTickMark val="out"/>
        <c:minorTickMark val="none"/>
        <c:tickLblPos val="nextTo"/>
        <c:crossAx val="1819493247"/>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7362210388199487"/>
          <c:y val="0.89073624723808786"/>
          <c:w val="0.4622059235705126"/>
          <c:h val="4.68770308177716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120519310165"/>
          <c:y val="3.8805555555555558E-2"/>
          <c:w val="0.71430221900829916"/>
          <c:h val="0.51589472222222221"/>
        </c:manualLayout>
      </c:layout>
      <c:barChart>
        <c:barDir val="col"/>
        <c:grouping val="clustered"/>
        <c:varyColors val="0"/>
        <c:ser>
          <c:idx val="0"/>
          <c:order val="1"/>
          <c:tx>
            <c:strRef>
              <c:f>'Figure 2.6'!$C$38</c:f>
              <c:strCache>
                <c:ptCount val="1"/>
                <c:pt idx="0">
                  <c:v>Lifetime bill savings (£m)</c:v>
                </c:pt>
              </c:strCache>
            </c:strRef>
          </c:tx>
          <c:spPr>
            <a:solidFill>
              <a:srgbClr val="45286F"/>
            </a:solidFill>
            <a:ln w="3175">
              <a:solidFill>
                <a:schemeClr val="tx1"/>
              </a:solidFill>
            </a:ln>
            <a:effectLst/>
          </c:spPr>
          <c:invertIfNegative val="0"/>
          <c:cat>
            <c:strRef>
              <c:f>'Figure 2.6'!$B$39:$B$48</c:f>
              <c:strCache>
                <c:ptCount val="10"/>
                <c:pt idx="0">
                  <c:v>Cavity wall insulation</c:v>
                </c:pt>
                <c:pt idx="1">
                  <c:v>Boiler replacement </c:v>
                </c:pt>
                <c:pt idx="2">
                  <c:v>Solid wall insulation</c:v>
                </c:pt>
                <c:pt idx="3">
                  <c:v>Loft insulation</c:v>
                </c:pt>
                <c:pt idx="4">
                  <c:v>Electric storage heater</c:v>
                </c:pt>
                <c:pt idx="5">
                  <c:v>First time central heating </c:v>
                </c:pt>
                <c:pt idx="6">
                  <c:v>Room-in-roof insulation</c:v>
                </c:pt>
                <c:pt idx="7">
                  <c:v>Other heating</c:v>
                </c:pt>
                <c:pt idx="8">
                  <c:v>Underfloor insulation</c:v>
                </c:pt>
                <c:pt idx="9">
                  <c:v>Other</c:v>
                </c:pt>
              </c:strCache>
            </c:strRef>
          </c:cat>
          <c:val>
            <c:numRef>
              <c:f>'Figure 2.6'!$C$39:$C$48</c:f>
              <c:numCache>
                <c:formatCode>"£"#,##0.00</c:formatCode>
                <c:ptCount val="10"/>
                <c:pt idx="0">
                  <c:v>332.24841399999917</c:v>
                </c:pt>
                <c:pt idx="1">
                  <c:v>255.61389499999993</c:v>
                </c:pt>
                <c:pt idx="2">
                  <c:v>238.51383600000005</c:v>
                </c:pt>
                <c:pt idx="3">
                  <c:v>171.90889900000025</c:v>
                </c:pt>
                <c:pt idx="4">
                  <c:v>115.05951999999998</c:v>
                </c:pt>
                <c:pt idx="5">
                  <c:v>101.15901900000001</c:v>
                </c:pt>
                <c:pt idx="6">
                  <c:v>85.319506999999987</c:v>
                </c:pt>
                <c:pt idx="7">
                  <c:v>34.712792000000015</c:v>
                </c:pt>
                <c:pt idx="8">
                  <c:v>26.063840999999996</c:v>
                </c:pt>
                <c:pt idx="9">
                  <c:v>34.527416999999993</c:v>
                </c:pt>
              </c:numCache>
            </c:numRef>
          </c:val>
          <c:extLst>
            <c:ext xmlns:c16="http://schemas.microsoft.com/office/drawing/2014/chart" uri="{C3380CC4-5D6E-409C-BE32-E72D297353CC}">
              <c16:uniqueId val="{00000000-90AB-4EEC-B26C-91C8597C2EF2}"/>
            </c:ext>
          </c:extLst>
        </c:ser>
        <c:ser>
          <c:idx val="2"/>
          <c:order val="3"/>
          <c:tx>
            <c:v>Filler</c:v>
          </c:tx>
          <c:spPr>
            <a:solidFill>
              <a:schemeClr val="accent3"/>
            </a:solidFill>
            <a:ln>
              <a:noFill/>
            </a:ln>
            <a:effectLst/>
          </c:spPr>
          <c:invertIfNegative val="0"/>
          <c:cat>
            <c:strRef>
              <c:f>'Figure 2.6'!$B$39:$B$48</c:f>
              <c:strCache>
                <c:ptCount val="10"/>
                <c:pt idx="0">
                  <c:v>Cavity wall insulation</c:v>
                </c:pt>
                <c:pt idx="1">
                  <c:v>Boiler replacement </c:v>
                </c:pt>
                <c:pt idx="2">
                  <c:v>Solid wall insulation</c:v>
                </c:pt>
                <c:pt idx="3">
                  <c:v>Loft insulation</c:v>
                </c:pt>
                <c:pt idx="4">
                  <c:v>Electric storage heater</c:v>
                </c:pt>
                <c:pt idx="5">
                  <c:v>First time central heating </c:v>
                </c:pt>
                <c:pt idx="6">
                  <c:v>Room-in-roof insulation</c:v>
                </c:pt>
                <c:pt idx="7">
                  <c:v>Other heating</c:v>
                </c:pt>
                <c:pt idx="8">
                  <c:v>Underfloor insulation</c:v>
                </c:pt>
                <c:pt idx="9">
                  <c:v>Other</c:v>
                </c:pt>
              </c:strCache>
            </c:strRef>
          </c:cat>
          <c:val>
            <c:numLit>
              <c:formatCode>General</c:formatCode>
              <c:ptCount val="10"/>
            </c:numLit>
          </c:val>
          <c:extLst>
            <c:ext xmlns:c16="http://schemas.microsoft.com/office/drawing/2014/chart" uri="{C3380CC4-5D6E-409C-BE32-E72D297353CC}">
              <c16:uniqueId val="{00000001-90AB-4EEC-B26C-91C8597C2EF2}"/>
            </c:ext>
          </c:extLst>
        </c:ser>
        <c:dLbls>
          <c:showLegendKey val="0"/>
          <c:showVal val="0"/>
          <c:showCatName val="0"/>
          <c:showSerName val="0"/>
          <c:showPercent val="0"/>
          <c:showBubbleSize val="0"/>
        </c:dLbls>
        <c:gapWidth val="50"/>
        <c:axId val="550878543"/>
        <c:axId val="550878959"/>
      </c:barChart>
      <c:barChart>
        <c:barDir val="col"/>
        <c:grouping val="clustered"/>
        <c:varyColors val="0"/>
        <c:ser>
          <c:idx val="3"/>
          <c:order val="0"/>
          <c:tx>
            <c:v>Filler</c:v>
          </c:tx>
          <c:spPr>
            <a:solidFill>
              <a:schemeClr val="accent4"/>
            </a:solidFill>
            <a:ln>
              <a:noFill/>
            </a:ln>
            <a:effectLst/>
          </c:spPr>
          <c:invertIfNegative val="0"/>
          <c:cat>
            <c:strRef>
              <c:f>'Figure 2.6'!$B$39:$B$48</c:f>
              <c:strCache>
                <c:ptCount val="10"/>
                <c:pt idx="0">
                  <c:v>Cavity wall insulation</c:v>
                </c:pt>
                <c:pt idx="1">
                  <c:v>Boiler replacement </c:v>
                </c:pt>
                <c:pt idx="2">
                  <c:v>Solid wall insulation</c:v>
                </c:pt>
                <c:pt idx="3">
                  <c:v>Loft insulation</c:v>
                </c:pt>
                <c:pt idx="4">
                  <c:v>Electric storage heater</c:v>
                </c:pt>
                <c:pt idx="5">
                  <c:v>First time central heating </c:v>
                </c:pt>
                <c:pt idx="6">
                  <c:v>Room-in-roof insulation</c:v>
                </c:pt>
                <c:pt idx="7">
                  <c:v>Other heating</c:v>
                </c:pt>
                <c:pt idx="8">
                  <c:v>Underfloor insulation</c:v>
                </c:pt>
                <c:pt idx="9">
                  <c:v>Other</c:v>
                </c:pt>
              </c:strCache>
            </c:strRef>
          </c:cat>
          <c:val>
            <c:numLit>
              <c:formatCode>General</c:formatCode>
              <c:ptCount val="10"/>
            </c:numLit>
          </c:val>
          <c:extLst>
            <c:ext xmlns:c16="http://schemas.microsoft.com/office/drawing/2014/chart" uri="{C3380CC4-5D6E-409C-BE32-E72D297353CC}">
              <c16:uniqueId val="{00000002-90AB-4EEC-B26C-91C8597C2EF2}"/>
            </c:ext>
          </c:extLst>
        </c:ser>
        <c:ser>
          <c:idx val="1"/>
          <c:order val="2"/>
          <c:tx>
            <c:strRef>
              <c:f>'Figure 2.6'!$E$38</c:f>
              <c:strCache>
                <c:ptCount val="1"/>
                <c:pt idx="0">
                  <c:v>Approved meaures</c:v>
                </c:pt>
              </c:strCache>
            </c:strRef>
          </c:tx>
          <c:spPr>
            <a:solidFill>
              <a:srgbClr val="A1ABB2"/>
            </a:solidFill>
            <a:ln w="3175">
              <a:solidFill>
                <a:schemeClr val="tx1"/>
              </a:solidFill>
            </a:ln>
            <a:effectLst/>
          </c:spPr>
          <c:invertIfNegative val="0"/>
          <c:cat>
            <c:strRef>
              <c:f>'Figure 2.6'!$B$39:$B$48</c:f>
              <c:strCache>
                <c:ptCount val="10"/>
                <c:pt idx="0">
                  <c:v>Cavity wall insulation</c:v>
                </c:pt>
                <c:pt idx="1">
                  <c:v>Boiler replacement </c:v>
                </c:pt>
                <c:pt idx="2">
                  <c:v>Solid wall insulation</c:v>
                </c:pt>
                <c:pt idx="3">
                  <c:v>Loft insulation</c:v>
                </c:pt>
                <c:pt idx="4">
                  <c:v>Electric storage heater</c:v>
                </c:pt>
                <c:pt idx="5">
                  <c:v>First time central heating </c:v>
                </c:pt>
                <c:pt idx="6">
                  <c:v>Room-in-roof insulation</c:v>
                </c:pt>
                <c:pt idx="7">
                  <c:v>Other heating</c:v>
                </c:pt>
                <c:pt idx="8">
                  <c:v>Underfloor insulation</c:v>
                </c:pt>
                <c:pt idx="9">
                  <c:v>Other</c:v>
                </c:pt>
              </c:strCache>
            </c:strRef>
          </c:cat>
          <c:val>
            <c:numRef>
              <c:f>'Figure 2.6'!$E$39:$E$48</c:f>
              <c:numCache>
                <c:formatCode>#,##0</c:formatCode>
                <c:ptCount val="10"/>
                <c:pt idx="0">
                  <c:v>29854</c:v>
                </c:pt>
                <c:pt idx="1">
                  <c:v>17191</c:v>
                </c:pt>
                <c:pt idx="2">
                  <c:v>7912</c:v>
                </c:pt>
                <c:pt idx="3">
                  <c:v>24182</c:v>
                </c:pt>
                <c:pt idx="4">
                  <c:v>6878</c:v>
                </c:pt>
                <c:pt idx="5">
                  <c:v>4435</c:v>
                </c:pt>
                <c:pt idx="6">
                  <c:v>2829</c:v>
                </c:pt>
                <c:pt idx="7">
                  <c:v>24599</c:v>
                </c:pt>
                <c:pt idx="8">
                  <c:v>5109</c:v>
                </c:pt>
                <c:pt idx="9">
                  <c:v>1874</c:v>
                </c:pt>
              </c:numCache>
            </c:numRef>
          </c:val>
          <c:extLst>
            <c:ext xmlns:c16="http://schemas.microsoft.com/office/drawing/2014/chart" uri="{C3380CC4-5D6E-409C-BE32-E72D297353CC}">
              <c16:uniqueId val="{00000003-90AB-4EEC-B26C-91C8597C2EF2}"/>
            </c:ext>
          </c:extLst>
        </c:ser>
        <c:dLbls>
          <c:showLegendKey val="0"/>
          <c:showVal val="0"/>
          <c:showCatName val="0"/>
          <c:showSerName val="0"/>
          <c:showPercent val="0"/>
          <c:showBubbleSize val="0"/>
        </c:dLbls>
        <c:gapWidth val="50"/>
        <c:axId val="1819494079"/>
        <c:axId val="1819493247"/>
      </c:barChart>
      <c:catAx>
        <c:axId val="55087854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959"/>
        <c:crosses val="autoZero"/>
        <c:auto val="1"/>
        <c:lblAlgn val="ctr"/>
        <c:lblOffset val="100"/>
        <c:noMultiLvlLbl val="0"/>
      </c:catAx>
      <c:valAx>
        <c:axId val="550878959"/>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Lifetime bill savings (£ millions)</a:t>
                </a:r>
              </a:p>
            </c:rich>
          </c:tx>
          <c:layout>
            <c:manualLayout>
              <c:xMode val="edge"/>
              <c:yMode val="edge"/>
              <c:x val="1.06788197802013E-2"/>
              <c:y val="5.02141666666666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543"/>
        <c:crosses val="autoZero"/>
        <c:crossBetween val="between"/>
      </c:valAx>
      <c:valAx>
        <c:axId val="18194932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Approved measures</a:t>
                </a:r>
              </a:p>
            </c:rich>
          </c:tx>
          <c:layout>
            <c:manualLayout>
              <c:xMode val="edge"/>
              <c:yMode val="edge"/>
              <c:x val="0.96763241316101478"/>
              <c:y val="4.995833333333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819494079"/>
        <c:crosses val="max"/>
        <c:crossBetween val="between"/>
      </c:valAx>
      <c:catAx>
        <c:axId val="1819494079"/>
        <c:scaling>
          <c:orientation val="minMax"/>
        </c:scaling>
        <c:delete val="1"/>
        <c:axPos val="b"/>
        <c:numFmt formatCode="General" sourceLinked="1"/>
        <c:majorTickMark val="out"/>
        <c:minorTickMark val="none"/>
        <c:tickLblPos val="nextTo"/>
        <c:crossAx val="1819493247"/>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9218584031503914"/>
          <c:y val="0.89868510367162302"/>
          <c:w val="0.42430350867006617"/>
          <c:h val="5.070449414172418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120519310165"/>
          <c:y val="3.8805555555555558E-2"/>
          <c:w val="0.71430221900829916"/>
          <c:h val="0.51589472222222221"/>
        </c:manualLayout>
      </c:layout>
      <c:barChart>
        <c:barDir val="col"/>
        <c:grouping val="clustered"/>
        <c:varyColors val="0"/>
        <c:ser>
          <c:idx val="0"/>
          <c:order val="1"/>
          <c:tx>
            <c:strRef>
              <c:f>'Figure 2.7'!$C$37</c:f>
              <c:strCache>
                <c:ptCount val="1"/>
                <c:pt idx="0">
                  <c:v>Lifetime bill savings (£m)</c:v>
                </c:pt>
              </c:strCache>
            </c:strRef>
          </c:tx>
          <c:spPr>
            <a:solidFill>
              <a:srgbClr val="45286F"/>
            </a:solidFill>
            <a:ln w="3175">
              <a:solidFill>
                <a:schemeClr val="tx1"/>
              </a:solidFill>
            </a:ln>
            <a:effectLst/>
          </c:spPr>
          <c:invertIfNegative val="0"/>
          <c:cat>
            <c:strRef>
              <c:f>'Figure 2.7'!$B$38:$B$42</c:f>
              <c:strCache>
                <c:ptCount val="5"/>
                <c:pt idx="0">
                  <c:v>Solid wall insulation</c:v>
                </c:pt>
                <c:pt idx="1">
                  <c:v>District heating system</c:v>
                </c:pt>
                <c:pt idx="2">
                  <c:v>Room-in-roof insulation</c:v>
                </c:pt>
                <c:pt idx="3">
                  <c:v>Loft insulation</c:v>
                </c:pt>
                <c:pt idx="4">
                  <c:v>Other</c:v>
                </c:pt>
              </c:strCache>
            </c:strRef>
          </c:cat>
          <c:val>
            <c:numRef>
              <c:f>'Figure 2.7'!$C$38:$C$42</c:f>
              <c:numCache>
                <c:formatCode>"£"#,##0.00</c:formatCode>
                <c:ptCount val="5"/>
                <c:pt idx="0">
                  <c:v>555.97571100000039</c:v>
                </c:pt>
                <c:pt idx="1">
                  <c:v>78.674792000000025</c:v>
                </c:pt>
                <c:pt idx="2">
                  <c:v>33.558755000000005</c:v>
                </c:pt>
                <c:pt idx="3">
                  <c:v>3.3868469999999999</c:v>
                </c:pt>
                <c:pt idx="4">
                  <c:v>2.9037359999999994</c:v>
                </c:pt>
              </c:numCache>
            </c:numRef>
          </c:val>
          <c:extLst>
            <c:ext xmlns:c16="http://schemas.microsoft.com/office/drawing/2014/chart" uri="{C3380CC4-5D6E-409C-BE32-E72D297353CC}">
              <c16:uniqueId val="{00000000-7402-44A3-99F4-8C902677531F}"/>
            </c:ext>
          </c:extLst>
        </c:ser>
        <c:ser>
          <c:idx val="2"/>
          <c:order val="3"/>
          <c:tx>
            <c:v>filler</c:v>
          </c:tx>
          <c:spPr>
            <a:solidFill>
              <a:schemeClr val="accent3"/>
            </a:solidFill>
            <a:ln>
              <a:noFill/>
            </a:ln>
            <a:effectLst/>
          </c:spPr>
          <c:invertIfNegative val="0"/>
          <c:cat>
            <c:strRef>
              <c:f>'Figure 2.7'!$B$38:$B$42</c:f>
              <c:strCache>
                <c:ptCount val="5"/>
                <c:pt idx="0">
                  <c:v>Solid wall insulation</c:v>
                </c:pt>
                <c:pt idx="1">
                  <c:v>District heating system</c:v>
                </c:pt>
                <c:pt idx="2">
                  <c:v>Room-in-roof insulation</c:v>
                </c:pt>
                <c:pt idx="3">
                  <c:v>Loft insulation</c:v>
                </c:pt>
                <c:pt idx="4">
                  <c:v>Other</c:v>
                </c:pt>
              </c:strCache>
            </c:strRef>
          </c:cat>
          <c:val>
            <c:numLit>
              <c:formatCode>General</c:formatCode>
              <c:ptCount val="5"/>
            </c:numLit>
          </c:val>
          <c:extLst>
            <c:ext xmlns:c16="http://schemas.microsoft.com/office/drawing/2014/chart" uri="{C3380CC4-5D6E-409C-BE32-E72D297353CC}">
              <c16:uniqueId val="{00000001-7402-44A3-99F4-8C902677531F}"/>
            </c:ext>
          </c:extLst>
        </c:ser>
        <c:dLbls>
          <c:showLegendKey val="0"/>
          <c:showVal val="0"/>
          <c:showCatName val="0"/>
          <c:showSerName val="0"/>
          <c:showPercent val="0"/>
          <c:showBubbleSize val="0"/>
        </c:dLbls>
        <c:gapWidth val="50"/>
        <c:axId val="550878543"/>
        <c:axId val="550878959"/>
      </c:barChart>
      <c:barChart>
        <c:barDir val="col"/>
        <c:grouping val="clustered"/>
        <c:varyColors val="0"/>
        <c:ser>
          <c:idx val="3"/>
          <c:order val="0"/>
          <c:tx>
            <c:v>Filler</c:v>
          </c:tx>
          <c:spPr>
            <a:solidFill>
              <a:schemeClr val="accent4"/>
            </a:solidFill>
            <a:ln>
              <a:noFill/>
            </a:ln>
            <a:effectLst/>
          </c:spPr>
          <c:invertIfNegative val="0"/>
          <c:cat>
            <c:strRef>
              <c:f>'Figure 2.7'!$B$38:$B$42</c:f>
              <c:strCache>
                <c:ptCount val="5"/>
                <c:pt idx="0">
                  <c:v>Solid wall insulation</c:v>
                </c:pt>
                <c:pt idx="1">
                  <c:v>District heating system</c:v>
                </c:pt>
                <c:pt idx="2">
                  <c:v>Room-in-roof insulation</c:v>
                </c:pt>
                <c:pt idx="3">
                  <c:v>Loft insulation</c:v>
                </c:pt>
                <c:pt idx="4">
                  <c:v>Other</c:v>
                </c:pt>
              </c:strCache>
            </c:strRef>
          </c:cat>
          <c:val>
            <c:numLit>
              <c:formatCode>General</c:formatCode>
              <c:ptCount val="5"/>
            </c:numLit>
          </c:val>
          <c:extLst>
            <c:ext xmlns:c16="http://schemas.microsoft.com/office/drawing/2014/chart" uri="{C3380CC4-5D6E-409C-BE32-E72D297353CC}">
              <c16:uniqueId val="{00000002-7402-44A3-99F4-8C902677531F}"/>
            </c:ext>
          </c:extLst>
        </c:ser>
        <c:ser>
          <c:idx val="1"/>
          <c:order val="2"/>
          <c:tx>
            <c:strRef>
              <c:f>'Figure 2.7'!$E$37</c:f>
              <c:strCache>
                <c:ptCount val="1"/>
                <c:pt idx="0">
                  <c:v>Approved meaures</c:v>
                </c:pt>
              </c:strCache>
            </c:strRef>
          </c:tx>
          <c:spPr>
            <a:solidFill>
              <a:srgbClr val="A1ABB2"/>
            </a:solidFill>
            <a:ln w="3175">
              <a:solidFill>
                <a:schemeClr val="tx1"/>
              </a:solidFill>
            </a:ln>
            <a:effectLst/>
          </c:spPr>
          <c:invertIfNegative val="0"/>
          <c:cat>
            <c:strRef>
              <c:f>'Figure 2.7'!$B$38:$B$42</c:f>
              <c:strCache>
                <c:ptCount val="5"/>
                <c:pt idx="0">
                  <c:v>Solid wall insulation</c:v>
                </c:pt>
                <c:pt idx="1">
                  <c:v>District heating system</c:v>
                </c:pt>
                <c:pt idx="2">
                  <c:v>Room-in-roof insulation</c:v>
                </c:pt>
                <c:pt idx="3">
                  <c:v>Loft insulation</c:v>
                </c:pt>
                <c:pt idx="4">
                  <c:v>Other</c:v>
                </c:pt>
              </c:strCache>
            </c:strRef>
          </c:cat>
          <c:val>
            <c:numRef>
              <c:f>'Figure 2.7'!$E$38:$E$42</c:f>
              <c:numCache>
                <c:formatCode>#,##0</c:formatCode>
                <c:ptCount val="5"/>
                <c:pt idx="0">
                  <c:v>29913</c:v>
                </c:pt>
                <c:pt idx="1">
                  <c:v>1778</c:v>
                </c:pt>
                <c:pt idx="2">
                  <c:v>1245</c:v>
                </c:pt>
                <c:pt idx="3">
                  <c:v>335</c:v>
                </c:pt>
                <c:pt idx="4">
                  <c:v>1041</c:v>
                </c:pt>
              </c:numCache>
            </c:numRef>
          </c:val>
          <c:extLst>
            <c:ext xmlns:c16="http://schemas.microsoft.com/office/drawing/2014/chart" uri="{C3380CC4-5D6E-409C-BE32-E72D297353CC}">
              <c16:uniqueId val="{00000003-7402-44A3-99F4-8C902677531F}"/>
            </c:ext>
          </c:extLst>
        </c:ser>
        <c:dLbls>
          <c:showLegendKey val="0"/>
          <c:showVal val="0"/>
          <c:showCatName val="0"/>
          <c:showSerName val="0"/>
          <c:showPercent val="0"/>
          <c:showBubbleSize val="0"/>
        </c:dLbls>
        <c:gapWidth val="50"/>
        <c:axId val="1819494079"/>
        <c:axId val="1819493247"/>
      </c:barChart>
      <c:catAx>
        <c:axId val="55087854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959"/>
        <c:crosses val="autoZero"/>
        <c:auto val="1"/>
        <c:lblAlgn val="ctr"/>
        <c:lblOffset val="100"/>
        <c:noMultiLvlLbl val="0"/>
      </c:catAx>
      <c:valAx>
        <c:axId val="550878959"/>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Lifetime bill savings (£ millions)</a:t>
                </a:r>
              </a:p>
            </c:rich>
          </c:tx>
          <c:layout>
            <c:manualLayout>
              <c:xMode val="edge"/>
              <c:yMode val="edge"/>
              <c:x val="1.06788197802013E-2"/>
              <c:y val="5.02141666666666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543"/>
        <c:crosses val="autoZero"/>
        <c:crossBetween val="between"/>
      </c:valAx>
      <c:valAx>
        <c:axId val="18194932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Approved measures</a:t>
                </a:r>
              </a:p>
            </c:rich>
          </c:tx>
          <c:layout>
            <c:manualLayout>
              <c:xMode val="edge"/>
              <c:yMode val="edge"/>
              <c:x val="0.96763241316101478"/>
              <c:y val="4.995833333333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819494079"/>
        <c:crosses val="max"/>
        <c:crossBetween val="between"/>
      </c:valAx>
      <c:catAx>
        <c:axId val="1819494079"/>
        <c:scaling>
          <c:orientation val="minMax"/>
        </c:scaling>
        <c:delete val="1"/>
        <c:axPos val="b"/>
        <c:numFmt formatCode="General" sourceLinked="1"/>
        <c:majorTickMark val="out"/>
        <c:minorTickMark val="none"/>
        <c:tickLblPos val="nextTo"/>
        <c:crossAx val="1819493247"/>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120519310165"/>
          <c:y val="3.8805555555555558E-2"/>
          <c:w val="0.71430221900829916"/>
          <c:h val="0.51589472222222221"/>
        </c:manualLayout>
      </c:layout>
      <c:barChart>
        <c:barDir val="col"/>
        <c:grouping val="clustered"/>
        <c:varyColors val="0"/>
        <c:ser>
          <c:idx val="0"/>
          <c:order val="1"/>
          <c:tx>
            <c:strRef>
              <c:f>'Figure 2.8'!$C$39</c:f>
              <c:strCache>
                <c:ptCount val="1"/>
                <c:pt idx="0">
                  <c:v>Lifetime bill savings (£m)</c:v>
                </c:pt>
              </c:strCache>
            </c:strRef>
          </c:tx>
          <c:spPr>
            <a:solidFill>
              <a:srgbClr val="45286F"/>
            </a:solidFill>
            <a:ln w="3175">
              <a:solidFill>
                <a:schemeClr val="tx1"/>
              </a:solidFill>
            </a:ln>
            <a:effectLst/>
          </c:spPr>
          <c:invertIfNegative val="0"/>
          <c:cat>
            <c:strRef>
              <c:f>'Figure 2.8'!$B$40:$B$49</c:f>
              <c:strCache>
                <c:ptCount val="10"/>
                <c:pt idx="0">
                  <c:v>Boiler replacement </c:v>
                </c:pt>
                <c:pt idx="1">
                  <c:v>Cavity wall insulation</c:v>
                </c:pt>
                <c:pt idx="2">
                  <c:v>Solid wall insulation</c:v>
                </c:pt>
                <c:pt idx="3">
                  <c:v>Loft insulation</c:v>
                </c:pt>
                <c:pt idx="4">
                  <c:v>First time central heating </c:v>
                </c:pt>
                <c:pt idx="5">
                  <c:v>Electric storage heater</c:v>
                </c:pt>
                <c:pt idx="6">
                  <c:v>Other heating</c:v>
                </c:pt>
                <c:pt idx="7">
                  <c:v>Underfloor insulation</c:v>
                </c:pt>
                <c:pt idx="8">
                  <c:v>Room-in-roof insulation</c:v>
                </c:pt>
                <c:pt idx="9">
                  <c:v>Other</c:v>
                </c:pt>
              </c:strCache>
            </c:strRef>
          </c:cat>
          <c:val>
            <c:numRef>
              <c:f>'Figure 2.8'!$C$40:$C$49</c:f>
              <c:numCache>
                <c:formatCode>"£"#,##0.00</c:formatCode>
                <c:ptCount val="10"/>
                <c:pt idx="0">
                  <c:v>467.75407199999972</c:v>
                </c:pt>
                <c:pt idx="1">
                  <c:v>384.01300599999945</c:v>
                </c:pt>
                <c:pt idx="2">
                  <c:v>186.45487900000003</c:v>
                </c:pt>
                <c:pt idx="3">
                  <c:v>150.79497700000005</c:v>
                </c:pt>
                <c:pt idx="4">
                  <c:v>134.35191000000003</c:v>
                </c:pt>
                <c:pt idx="5">
                  <c:v>66.008770999999967</c:v>
                </c:pt>
                <c:pt idx="6">
                  <c:v>56.749783000000264</c:v>
                </c:pt>
                <c:pt idx="7">
                  <c:v>56.203527999999849</c:v>
                </c:pt>
                <c:pt idx="8">
                  <c:v>45.151054999999985</c:v>
                </c:pt>
                <c:pt idx="9">
                  <c:v>18.370283000000001</c:v>
                </c:pt>
              </c:numCache>
            </c:numRef>
          </c:val>
          <c:extLst>
            <c:ext xmlns:c16="http://schemas.microsoft.com/office/drawing/2014/chart" uri="{C3380CC4-5D6E-409C-BE32-E72D297353CC}">
              <c16:uniqueId val="{00000000-C351-42F7-837E-5F0C97B90C5C}"/>
            </c:ext>
          </c:extLst>
        </c:ser>
        <c:ser>
          <c:idx val="2"/>
          <c:order val="3"/>
          <c:tx>
            <c:v>Filler</c:v>
          </c:tx>
          <c:spPr>
            <a:solidFill>
              <a:schemeClr val="accent3"/>
            </a:solidFill>
            <a:ln>
              <a:noFill/>
            </a:ln>
            <a:effectLst/>
          </c:spPr>
          <c:invertIfNegative val="0"/>
          <c:cat>
            <c:strRef>
              <c:f>'Figure 2.8'!$B$40:$B$49</c:f>
              <c:strCache>
                <c:ptCount val="10"/>
                <c:pt idx="0">
                  <c:v>Boiler replacement </c:v>
                </c:pt>
                <c:pt idx="1">
                  <c:v>Cavity wall insulation</c:v>
                </c:pt>
                <c:pt idx="2">
                  <c:v>Solid wall insulation</c:v>
                </c:pt>
                <c:pt idx="3">
                  <c:v>Loft insulation</c:v>
                </c:pt>
                <c:pt idx="4">
                  <c:v>First time central heating </c:v>
                </c:pt>
                <c:pt idx="5">
                  <c:v>Electric storage heater</c:v>
                </c:pt>
                <c:pt idx="6">
                  <c:v>Other heating</c:v>
                </c:pt>
                <c:pt idx="7">
                  <c:v>Underfloor insulation</c:v>
                </c:pt>
                <c:pt idx="8">
                  <c:v>Room-in-roof insulation</c:v>
                </c:pt>
                <c:pt idx="9">
                  <c:v>Other</c:v>
                </c:pt>
              </c:strCache>
            </c:strRef>
          </c:cat>
          <c:val>
            <c:numLit>
              <c:formatCode>General</c:formatCode>
              <c:ptCount val="10"/>
            </c:numLit>
          </c:val>
          <c:extLst>
            <c:ext xmlns:c16="http://schemas.microsoft.com/office/drawing/2014/chart" uri="{C3380CC4-5D6E-409C-BE32-E72D297353CC}">
              <c16:uniqueId val="{00000001-C351-42F7-837E-5F0C97B90C5C}"/>
            </c:ext>
          </c:extLst>
        </c:ser>
        <c:dLbls>
          <c:showLegendKey val="0"/>
          <c:showVal val="0"/>
          <c:showCatName val="0"/>
          <c:showSerName val="0"/>
          <c:showPercent val="0"/>
          <c:showBubbleSize val="0"/>
        </c:dLbls>
        <c:gapWidth val="50"/>
        <c:axId val="550878543"/>
        <c:axId val="550878959"/>
      </c:barChart>
      <c:barChart>
        <c:barDir val="col"/>
        <c:grouping val="clustered"/>
        <c:varyColors val="0"/>
        <c:ser>
          <c:idx val="3"/>
          <c:order val="0"/>
          <c:tx>
            <c:v>Filler</c:v>
          </c:tx>
          <c:spPr>
            <a:solidFill>
              <a:schemeClr val="accent4"/>
            </a:solidFill>
            <a:ln>
              <a:noFill/>
            </a:ln>
            <a:effectLst/>
          </c:spPr>
          <c:invertIfNegative val="0"/>
          <c:cat>
            <c:strRef>
              <c:f>'Figure 2.8'!$B$40:$B$49</c:f>
              <c:strCache>
                <c:ptCount val="10"/>
                <c:pt idx="0">
                  <c:v>Boiler replacement </c:v>
                </c:pt>
                <c:pt idx="1">
                  <c:v>Cavity wall insulation</c:v>
                </c:pt>
                <c:pt idx="2">
                  <c:v>Solid wall insulation</c:v>
                </c:pt>
                <c:pt idx="3">
                  <c:v>Loft insulation</c:v>
                </c:pt>
                <c:pt idx="4">
                  <c:v>First time central heating </c:v>
                </c:pt>
                <c:pt idx="5">
                  <c:v>Electric storage heater</c:v>
                </c:pt>
                <c:pt idx="6">
                  <c:v>Other heating</c:v>
                </c:pt>
                <c:pt idx="7">
                  <c:v>Underfloor insulation</c:v>
                </c:pt>
                <c:pt idx="8">
                  <c:v>Room-in-roof insulation</c:v>
                </c:pt>
                <c:pt idx="9">
                  <c:v>Other</c:v>
                </c:pt>
              </c:strCache>
            </c:strRef>
          </c:cat>
          <c:val>
            <c:numLit>
              <c:formatCode>General</c:formatCode>
              <c:ptCount val="10"/>
            </c:numLit>
          </c:val>
          <c:extLst>
            <c:ext xmlns:c16="http://schemas.microsoft.com/office/drawing/2014/chart" uri="{C3380CC4-5D6E-409C-BE32-E72D297353CC}">
              <c16:uniqueId val="{00000002-C351-42F7-837E-5F0C97B90C5C}"/>
            </c:ext>
          </c:extLst>
        </c:ser>
        <c:ser>
          <c:idx val="1"/>
          <c:order val="2"/>
          <c:tx>
            <c:strRef>
              <c:f>'Figure 2.8'!$E$39</c:f>
              <c:strCache>
                <c:ptCount val="1"/>
                <c:pt idx="0">
                  <c:v>Approved meaures</c:v>
                </c:pt>
              </c:strCache>
            </c:strRef>
          </c:tx>
          <c:spPr>
            <a:solidFill>
              <a:srgbClr val="A1ABB2"/>
            </a:solidFill>
            <a:ln w="3175">
              <a:solidFill>
                <a:schemeClr val="tx1"/>
              </a:solidFill>
            </a:ln>
            <a:effectLst/>
          </c:spPr>
          <c:invertIfNegative val="0"/>
          <c:cat>
            <c:strRef>
              <c:f>'Figure 2.8'!$B$40:$B$49</c:f>
              <c:strCache>
                <c:ptCount val="10"/>
                <c:pt idx="0">
                  <c:v>Boiler replacement </c:v>
                </c:pt>
                <c:pt idx="1">
                  <c:v>Cavity wall insulation</c:v>
                </c:pt>
                <c:pt idx="2">
                  <c:v>Solid wall insulation</c:v>
                </c:pt>
                <c:pt idx="3">
                  <c:v>Loft insulation</c:v>
                </c:pt>
                <c:pt idx="4">
                  <c:v>First time central heating </c:v>
                </c:pt>
                <c:pt idx="5">
                  <c:v>Electric storage heater</c:v>
                </c:pt>
                <c:pt idx="6">
                  <c:v>Other heating</c:v>
                </c:pt>
                <c:pt idx="7">
                  <c:v>Underfloor insulation</c:v>
                </c:pt>
                <c:pt idx="8">
                  <c:v>Room-in-roof insulation</c:v>
                </c:pt>
                <c:pt idx="9">
                  <c:v>Other</c:v>
                </c:pt>
              </c:strCache>
            </c:strRef>
          </c:cat>
          <c:val>
            <c:numRef>
              <c:f>'Figure 2.8'!$E$40:$E$49</c:f>
              <c:numCache>
                <c:formatCode>#,##0</c:formatCode>
                <c:ptCount val="10"/>
                <c:pt idx="0">
                  <c:v>37634</c:v>
                </c:pt>
                <c:pt idx="1">
                  <c:v>41908</c:v>
                </c:pt>
                <c:pt idx="2">
                  <c:v>11578</c:v>
                </c:pt>
                <c:pt idx="3">
                  <c:v>25896</c:v>
                </c:pt>
                <c:pt idx="4">
                  <c:v>7208</c:v>
                </c:pt>
                <c:pt idx="5">
                  <c:v>5115</c:v>
                </c:pt>
                <c:pt idx="6">
                  <c:v>45471</c:v>
                </c:pt>
                <c:pt idx="7">
                  <c:v>19276</c:v>
                </c:pt>
                <c:pt idx="8">
                  <c:v>1630</c:v>
                </c:pt>
                <c:pt idx="9">
                  <c:v>1034</c:v>
                </c:pt>
              </c:numCache>
            </c:numRef>
          </c:val>
          <c:extLst>
            <c:ext xmlns:c16="http://schemas.microsoft.com/office/drawing/2014/chart" uri="{C3380CC4-5D6E-409C-BE32-E72D297353CC}">
              <c16:uniqueId val="{00000003-C351-42F7-837E-5F0C97B90C5C}"/>
            </c:ext>
          </c:extLst>
        </c:ser>
        <c:dLbls>
          <c:showLegendKey val="0"/>
          <c:showVal val="0"/>
          <c:showCatName val="0"/>
          <c:showSerName val="0"/>
          <c:showPercent val="0"/>
          <c:showBubbleSize val="0"/>
        </c:dLbls>
        <c:gapWidth val="50"/>
        <c:axId val="1819494079"/>
        <c:axId val="1819493247"/>
      </c:barChart>
      <c:catAx>
        <c:axId val="55087854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959"/>
        <c:crosses val="autoZero"/>
        <c:auto val="1"/>
        <c:lblAlgn val="ctr"/>
        <c:lblOffset val="100"/>
        <c:noMultiLvlLbl val="0"/>
      </c:catAx>
      <c:valAx>
        <c:axId val="550878959"/>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Lifetime bill savings (£ millions)</a:t>
                </a:r>
              </a:p>
            </c:rich>
          </c:tx>
          <c:layout>
            <c:manualLayout>
              <c:xMode val="edge"/>
              <c:yMode val="edge"/>
              <c:x val="1.06788197802013E-2"/>
              <c:y val="5.02141666666666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543"/>
        <c:crosses val="autoZero"/>
        <c:crossBetween val="between"/>
      </c:valAx>
      <c:valAx>
        <c:axId val="18194932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Approved measures</a:t>
                </a:r>
              </a:p>
            </c:rich>
          </c:tx>
          <c:layout>
            <c:manualLayout>
              <c:xMode val="edge"/>
              <c:yMode val="edge"/>
              <c:x val="0.96763241316101478"/>
              <c:y val="4.995833333333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819494079"/>
        <c:crosses val="max"/>
        <c:crossBetween val="between"/>
      </c:valAx>
      <c:catAx>
        <c:axId val="1819494079"/>
        <c:scaling>
          <c:orientation val="minMax"/>
        </c:scaling>
        <c:delete val="1"/>
        <c:axPos val="b"/>
        <c:numFmt formatCode="General" sourceLinked="1"/>
        <c:majorTickMark val="out"/>
        <c:minorTickMark val="none"/>
        <c:tickLblPos val="nextTo"/>
        <c:crossAx val="1819493247"/>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7987687091279079"/>
          <c:y val="0.91065750877293095"/>
          <c:w val="0.44024614004911888"/>
          <c:h val="4.87734081479755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120519310165"/>
          <c:y val="3.8805555555555558E-2"/>
          <c:w val="0.71430221900829916"/>
          <c:h val="0.51589472222222221"/>
        </c:manualLayout>
      </c:layout>
      <c:barChart>
        <c:barDir val="col"/>
        <c:grouping val="clustered"/>
        <c:varyColors val="0"/>
        <c:ser>
          <c:idx val="0"/>
          <c:order val="1"/>
          <c:tx>
            <c:strRef>
              <c:f>'Figure 2.9'!$C$38</c:f>
              <c:strCache>
                <c:ptCount val="1"/>
                <c:pt idx="0">
                  <c:v>Lifetime bill savings (£m)</c:v>
                </c:pt>
              </c:strCache>
            </c:strRef>
          </c:tx>
          <c:spPr>
            <a:solidFill>
              <a:srgbClr val="45286F"/>
            </a:solidFill>
            <a:ln w="3175">
              <a:solidFill>
                <a:schemeClr val="tx1"/>
              </a:solidFill>
            </a:ln>
            <a:effectLst/>
          </c:spPr>
          <c:invertIfNegative val="0"/>
          <c:cat>
            <c:strRef>
              <c:f>'Figure 2.9'!$B$39:$B$43</c:f>
              <c:strCache>
                <c:ptCount val="5"/>
                <c:pt idx="0">
                  <c:v>Cavity wall insulation</c:v>
                </c:pt>
                <c:pt idx="1">
                  <c:v>Demonstration action </c:v>
                </c:pt>
                <c:pt idx="2">
                  <c:v>Other heating</c:v>
                </c:pt>
                <c:pt idx="3">
                  <c:v>Solid wall insulation</c:v>
                </c:pt>
                <c:pt idx="4">
                  <c:v>Other</c:v>
                </c:pt>
              </c:strCache>
            </c:strRef>
          </c:cat>
          <c:val>
            <c:numRef>
              <c:f>'Figure 2.9'!$C$39:$C$43</c:f>
              <c:numCache>
                <c:formatCode>"£"#,##0.00</c:formatCode>
                <c:ptCount val="5"/>
                <c:pt idx="0">
                  <c:v>17.96168400000002</c:v>
                </c:pt>
                <c:pt idx="1">
                  <c:v>11.757628999999994</c:v>
                </c:pt>
                <c:pt idx="2">
                  <c:v>7.1806549999999989</c:v>
                </c:pt>
                <c:pt idx="3">
                  <c:v>4.7937749999999948</c:v>
                </c:pt>
                <c:pt idx="4">
                  <c:v>4.3665960000000004</c:v>
                </c:pt>
              </c:numCache>
            </c:numRef>
          </c:val>
          <c:extLst>
            <c:ext xmlns:c16="http://schemas.microsoft.com/office/drawing/2014/chart" uri="{C3380CC4-5D6E-409C-BE32-E72D297353CC}">
              <c16:uniqueId val="{00000000-2314-4A62-837B-A55684E6E2AB}"/>
            </c:ext>
          </c:extLst>
        </c:ser>
        <c:ser>
          <c:idx val="2"/>
          <c:order val="3"/>
          <c:tx>
            <c:v>Filler</c:v>
          </c:tx>
          <c:spPr>
            <a:solidFill>
              <a:schemeClr val="accent3"/>
            </a:solidFill>
            <a:ln>
              <a:noFill/>
            </a:ln>
            <a:effectLst/>
          </c:spPr>
          <c:invertIfNegative val="0"/>
          <c:cat>
            <c:strRef>
              <c:f>'Figure 2.9'!$B$39:$B$43</c:f>
              <c:strCache>
                <c:ptCount val="5"/>
                <c:pt idx="0">
                  <c:v>Cavity wall insulation</c:v>
                </c:pt>
                <c:pt idx="1">
                  <c:v>Demonstration action </c:v>
                </c:pt>
                <c:pt idx="2">
                  <c:v>Other heating</c:v>
                </c:pt>
                <c:pt idx="3">
                  <c:v>Solid wall insulation</c:v>
                </c:pt>
                <c:pt idx="4">
                  <c:v>Other</c:v>
                </c:pt>
              </c:strCache>
            </c:strRef>
          </c:cat>
          <c:val>
            <c:numLit>
              <c:formatCode>General</c:formatCode>
              <c:ptCount val="5"/>
            </c:numLit>
          </c:val>
          <c:extLst>
            <c:ext xmlns:c16="http://schemas.microsoft.com/office/drawing/2014/chart" uri="{C3380CC4-5D6E-409C-BE32-E72D297353CC}">
              <c16:uniqueId val="{00000001-2314-4A62-837B-A55684E6E2AB}"/>
            </c:ext>
          </c:extLst>
        </c:ser>
        <c:dLbls>
          <c:showLegendKey val="0"/>
          <c:showVal val="0"/>
          <c:showCatName val="0"/>
          <c:showSerName val="0"/>
          <c:showPercent val="0"/>
          <c:showBubbleSize val="0"/>
        </c:dLbls>
        <c:gapWidth val="50"/>
        <c:axId val="550878543"/>
        <c:axId val="550878959"/>
      </c:barChart>
      <c:barChart>
        <c:barDir val="col"/>
        <c:grouping val="clustered"/>
        <c:varyColors val="0"/>
        <c:ser>
          <c:idx val="3"/>
          <c:order val="0"/>
          <c:tx>
            <c:v>Filler</c:v>
          </c:tx>
          <c:spPr>
            <a:solidFill>
              <a:schemeClr val="accent4"/>
            </a:solidFill>
            <a:ln>
              <a:noFill/>
            </a:ln>
            <a:effectLst/>
          </c:spPr>
          <c:invertIfNegative val="0"/>
          <c:cat>
            <c:strRef>
              <c:f>'Figure 2.9'!$B$39:$B$43</c:f>
              <c:strCache>
                <c:ptCount val="5"/>
                <c:pt idx="0">
                  <c:v>Cavity wall insulation</c:v>
                </c:pt>
                <c:pt idx="1">
                  <c:v>Demonstration action </c:v>
                </c:pt>
                <c:pt idx="2">
                  <c:v>Other heating</c:v>
                </c:pt>
                <c:pt idx="3">
                  <c:v>Solid wall insulation</c:v>
                </c:pt>
                <c:pt idx="4">
                  <c:v>Other</c:v>
                </c:pt>
              </c:strCache>
            </c:strRef>
          </c:cat>
          <c:val>
            <c:numLit>
              <c:formatCode>General</c:formatCode>
              <c:ptCount val="5"/>
            </c:numLit>
          </c:val>
          <c:extLst>
            <c:ext xmlns:c16="http://schemas.microsoft.com/office/drawing/2014/chart" uri="{C3380CC4-5D6E-409C-BE32-E72D297353CC}">
              <c16:uniqueId val="{00000002-2314-4A62-837B-A55684E6E2AB}"/>
            </c:ext>
          </c:extLst>
        </c:ser>
        <c:ser>
          <c:idx val="1"/>
          <c:order val="2"/>
          <c:tx>
            <c:strRef>
              <c:f>'Figure 2.9'!$E$38</c:f>
              <c:strCache>
                <c:ptCount val="1"/>
                <c:pt idx="0">
                  <c:v>Approved meaures</c:v>
                </c:pt>
              </c:strCache>
            </c:strRef>
          </c:tx>
          <c:spPr>
            <a:solidFill>
              <a:srgbClr val="A1ABB2"/>
            </a:solidFill>
            <a:ln w="3175">
              <a:solidFill>
                <a:schemeClr val="tx1"/>
              </a:solidFill>
            </a:ln>
            <a:effectLst/>
          </c:spPr>
          <c:invertIfNegative val="0"/>
          <c:cat>
            <c:strRef>
              <c:f>'Figure 2.9'!$B$39:$B$43</c:f>
              <c:strCache>
                <c:ptCount val="5"/>
                <c:pt idx="0">
                  <c:v>Cavity wall insulation</c:v>
                </c:pt>
                <c:pt idx="1">
                  <c:v>Demonstration action </c:v>
                </c:pt>
                <c:pt idx="2">
                  <c:v>Other heating</c:v>
                </c:pt>
                <c:pt idx="3">
                  <c:v>Solid wall insulation</c:v>
                </c:pt>
                <c:pt idx="4">
                  <c:v>Other</c:v>
                </c:pt>
              </c:strCache>
            </c:strRef>
          </c:cat>
          <c:val>
            <c:numRef>
              <c:f>'Figure 2.9'!$E$39:$E$43</c:f>
              <c:numCache>
                <c:formatCode>#,##0</c:formatCode>
                <c:ptCount val="5"/>
                <c:pt idx="0">
                  <c:v>1817</c:v>
                </c:pt>
                <c:pt idx="1">
                  <c:v>495</c:v>
                </c:pt>
                <c:pt idx="2">
                  <c:v>3894</c:v>
                </c:pt>
                <c:pt idx="3">
                  <c:v>495</c:v>
                </c:pt>
                <c:pt idx="4">
                  <c:v>797</c:v>
                </c:pt>
              </c:numCache>
            </c:numRef>
          </c:val>
          <c:extLst>
            <c:ext xmlns:c16="http://schemas.microsoft.com/office/drawing/2014/chart" uri="{C3380CC4-5D6E-409C-BE32-E72D297353CC}">
              <c16:uniqueId val="{00000003-2314-4A62-837B-A55684E6E2AB}"/>
            </c:ext>
          </c:extLst>
        </c:ser>
        <c:dLbls>
          <c:showLegendKey val="0"/>
          <c:showVal val="0"/>
          <c:showCatName val="0"/>
          <c:showSerName val="0"/>
          <c:showPercent val="0"/>
          <c:showBubbleSize val="0"/>
        </c:dLbls>
        <c:gapWidth val="50"/>
        <c:axId val="1819494079"/>
        <c:axId val="1819493247"/>
      </c:barChart>
      <c:catAx>
        <c:axId val="55087854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959"/>
        <c:crosses val="autoZero"/>
        <c:auto val="1"/>
        <c:lblAlgn val="ctr"/>
        <c:lblOffset val="100"/>
        <c:noMultiLvlLbl val="0"/>
      </c:catAx>
      <c:valAx>
        <c:axId val="550878959"/>
        <c:scaling>
          <c:orientation val="minMax"/>
          <c:max val="2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Lifetime bill savings (£ millions)</a:t>
                </a:r>
              </a:p>
            </c:rich>
          </c:tx>
          <c:layout>
            <c:manualLayout>
              <c:xMode val="edge"/>
              <c:yMode val="edge"/>
              <c:x val="1.06788197802013E-2"/>
              <c:y val="5.02141666666666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50878543"/>
        <c:crosses val="autoZero"/>
        <c:crossBetween val="between"/>
        <c:majorUnit val="3"/>
      </c:valAx>
      <c:valAx>
        <c:axId val="1819493247"/>
        <c:scaling>
          <c:orientation val="minMax"/>
          <c:max val="4200"/>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b="0"/>
                  <a:t>Approved measures</a:t>
                </a:r>
              </a:p>
            </c:rich>
          </c:tx>
          <c:layout>
            <c:manualLayout>
              <c:xMode val="edge"/>
              <c:yMode val="edge"/>
              <c:x val="0.96763241316101478"/>
              <c:y val="4.995833333333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819494079"/>
        <c:crosses val="max"/>
        <c:crossBetween val="between"/>
        <c:majorUnit val="600"/>
      </c:valAx>
      <c:catAx>
        <c:axId val="1819494079"/>
        <c:scaling>
          <c:orientation val="minMax"/>
        </c:scaling>
        <c:delete val="1"/>
        <c:axPos val="b"/>
        <c:numFmt formatCode="General" sourceLinked="1"/>
        <c:majorTickMark val="out"/>
        <c:minorTickMark val="none"/>
        <c:tickLblPos val="nextTo"/>
        <c:crossAx val="1819493247"/>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7281096327308402"/>
          <c:y val="0.89535802361861716"/>
          <c:w val="0.45437795153673455"/>
          <c:h val="5.23695791111634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4.4 to 4.35 '!$B$15</c:f>
              <c:strCache>
                <c:ptCount val="1"/>
                <c:pt idx="0">
                  <c:v>Approved surplus actions
(% of obligation)</c:v>
                </c:pt>
              </c:strCache>
            </c:strRef>
          </c:tx>
          <c:spPr>
            <a:solidFill>
              <a:srgbClr val="45286F"/>
            </a:solidFill>
            <a:ln w="3175">
              <a:solidFill>
                <a:schemeClr val="tx1"/>
              </a:solidFill>
            </a:ln>
            <a:effectLst/>
          </c:spPr>
          <c:invertIfNegative val="0"/>
          <c:cat>
            <c:numRef>
              <c:f>'Figure 4.4 to 4.35 '!$C$12:$E$12</c:f>
              <c:numCache>
                <c:formatCode>General</c:formatCode>
                <c:ptCount val="3"/>
                <c:pt idx="0">
                  <c:v>#N/A</c:v>
                </c:pt>
                <c:pt idx="1">
                  <c:v>#N/A</c:v>
                </c:pt>
                <c:pt idx="2">
                  <c:v>#N/A</c:v>
                </c:pt>
              </c:numCache>
            </c:numRef>
          </c:cat>
          <c:val>
            <c:numRef>
              <c:f>'Figure 4.4 to 4.35 '!$C$15:$E$15</c:f>
              <c:numCache>
                <c:formatCode>0.00%</c:formatCode>
                <c:ptCount val="3"/>
                <c:pt idx="0">
                  <c:v>#N/A</c:v>
                </c:pt>
                <c:pt idx="1">
                  <c:v>#N/A</c:v>
                </c:pt>
                <c:pt idx="2">
                  <c:v>#N/A</c:v>
                </c:pt>
              </c:numCache>
            </c:numRef>
          </c:val>
          <c:extLst>
            <c:ext xmlns:c16="http://schemas.microsoft.com/office/drawing/2014/chart" uri="{C3380CC4-5D6E-409C-BE32-E72D297353CC}">
              <c16:uniqueId val="{00000003-F12B-4BBE-9123-61FD91669384}"/>
            </c:ext>
          </c:extLst>
        </c:ser>
        <c:ser>
          <c:idx val="1"/>
          <c:order val="1"/>
          <c:tx>
            <c:strRef>
              <c:f>'Figure 4.4 to 4.35 '!$B$16</c:f>
              <c:strCache>
                <c:ptCount val="1"/>
                <c:pt idx="0">
                  <c:v>Approved ECO3 measures
(% of obligation)</c:v>
                </c:pt>
              </c:strCache>
            </c:strRef>
          </c:tx>
          <c:spPr>
            <a:solidFill>
              <a:srgbClr val="91AE3C"/>
            </a:solidFill>
            <a:ln w="3175">
              <a:solidFill>
                <a:schemeClr val="tx1"/>
              </a:solidFill>
            </a:ln>
            <a:effectLst/>
          </c:spPr>
          <c:invertIfNegative val="0"/>
          <c:cat>
            <c:numRef>
              <c:f>'Figure 4.4 to 4.35 '!$C$12:$E$12</c:f>
              <c:numCache>
                <c:formatCode>General</c:formatCode>
                <c:ptCount val="3"/>
                <c:pt idx="0">
                  <c:v>#N/A</c:v>
                </c:pt>
                <c:pt idx="1">
                  <c:v>#N/A</c:v>
                </c:pt>
                <c:pt idx="2">
                  <c:v>#N/A</c:v>
                </c:pt>
              </c:numCache>
            </c:numRef>
          </c:cat>
          <c:val>
            <c:numRef>
              <c:f>'Figure 4.4 to 4.35 '!$C$16:$E$16</c:f>
              <c:numCache>
                <c:formatCode>0.00%</c:formatCode>
                <c:ptCount val="3"/>
                <c:pt idx="0">
                  <c:v>#N/A</c:v>
                </c:pt>
                <c:pt idx="1">
                  <c:v>#N/A</c:v>
                </c:pt>
                <c:pt idx="2">
                  <c:v>#N/A</c:v>
                </c:pt>
              </c:numCache>
            </c:numRef>
          </c:val>
          <c:extLst>
            <c:ext xmlns:c16="http://schemas.microsoft.com/office/drawing/2014/chart" uri="{C3380CC4-5D6E-409C-BE32-E72D297353CC}">
              <c16:uniqueId val="{00000005-F12B-4BBE-9123-61FD91669384}"/>
            </c:ext>
          </c:extLst>
        </c:ser>
        <c:dLbls>
          <c:showLegendKey val="0"/>
          <c:showVal val="0"/>
          <c:showCatName val="0"/>
          <c:showSerName val="0"/>
          <c:showPercent val="0"/>
          <c:showBubbleSize val="0"/>
        </c:dLbls>
        <c:gapWidth val="100"/>
        <c:overlap val="100"/>
        <c:axId val="667712991"/>
        <c:axId val="667727551"/>
      </c:barChart>
      <c:catAx>
        <c:axId val="667712991"/>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67727551"/>
        <c:crosses val="autoZero"/>
        <c:auto val="1"/>
        <c:lblAlgn val="ctr"/>
        <c:lblOffset val="100"/>
        <c:noMultiLvlLbl val="0"/>
      </c:catAx>
      <c:valAx>
        <c:axId val="667727551"/>
        <c:scaling>
          <c:orientation val="minMax"/>
        </c:scaling>
        <c:delete val="0"/>
        <c:axPos val="t"/>
        <c:majorGridlines>
          <c:spPr>
            <a:ln w="6350" cap="flat" cmpd="sng" algn="ctr">
              <a:solidFill>
                <a:schemeClr val="bg1">
                  <a:lumMod val="75000"/>
                </a:schemeClr>
              </a:solidFill>
              <a:prstDash val="dash"/>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677129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4.4 to 4.35 '!$G$16</c:f>
              <c:strCache>
                <c:ptCount val="1"/>
                <c:pt idx="0">
                  <c:v>Approved surplus actions
(% of cap)</c:v>
                </c:pt>
              </c:strCache>
            </c:strRef>
          </c:tx>
          <c:spPr>
            <a:solidFill>
              <a:srgbClr val="45286F"/>
            </a:solidFill>
            <a:ln w="3175">
              <a:solidFill>
                <a:schemeClr val="tx1"/>
              </a:solidFill>
            </a:ln>
            <a:effectLst/>
          </c:spPr>
          <c:invertIfNegative val="0"/>
          <c:cat>
            <c:numRef>
              <c:f>'Figure 4.4 to 4.35 '!$H$12:$J$12</c:f>
              <c:numCache>
                <c:formatCode>General</c:formatCode>
                <c:ptCount val="3"/>
                <c:pt idx="0">
                  <c:v>#N/A</c:v>
                </c:pt>
                <c:pt idx="1">
                  <c:v>#N/A</c:v>
                </c:pt>
                <c:pt idx="2">
                  <c:v>#N/A</c:v>
                </c:pt>
              </c:numCache>
            </c:numRef>
          </c:cat>
          <c:val>
            <c:numRef>
              <c:f>'Figure 4.4 to 4.35 '!$H$16:$J$16</c:f>
              <c:numCache>
                <c:formatCode>0.00%</c:formatCode>
                <c:ptCount val="3"/>
                <c:pt idx="0">
                  <c:v>#N/A</c:v>
                </c:pt>
                <c:pt idx="1">
                  <c:v>0</c:v>
                </c:pt>
                <c:pt idx="2">
                  <c:v>#N/A</c:v>
                </c:pt>
              </c:numCache>
            </c:numRef>
          </c:val>
          <c:extLst>
            <c:ext xmlns:c16="http://schemas.microsoft.com/office/drawing/2014/chart" uri="{C3380CC4-5D6E-409C-BE32-E72D297353CC}">
              <c16:uniqueId val="{00000000-963A-4F13-AEB9-95B513F63FAC}"/>
            </c:ext>
          </c:extLst>
        </c:ser>
        <c:ser>
          <c:idx val="1"/>
          <c:order val="1"/>
          <c:tx>
            <c:strRef>
              <c:f>'Figure 4.4 to 4.35 '!$G$17</c:f>
              <c:strCache>
                <c:ptCount val="1"/>
                <c:pt idx="0">
                  <c:v>Approved ECO3 measures
(% of cap)</c:v>
                </c:pt>
              </c:strCache>
            </c:strRef>
          </c:tx>
          <c:spPr>
            <a:solidFill>
              <a:srgbClr val="91AE3C"/>
            </a:solidFill>
            <a:ln w="3175">
              <a:solidFill>
                <a:schemeClr val="tx1"/>
              </a:solidFill>
            </a:ln>
            <a:effectLst/>
          </c:spPr>
          <c:invertIfNegative val="0"/>
          <c:cat>
            <c:numRef>
              <c:f>'Figure 4.4 to 4.35 '!$H$12:$J$12</c:f>
              <c:numCache>
                <c:formatCode>General</c:formatCode>
                <c:ptCount val="3"/>
                <c:pt idx="0">
                  <c:v>#N/A</c:v>
                </c:pt>
                <c:pt idx="1">
                  <c:v>#N/A</c:v>
                </c:pt>
                <c:pt idx="2">
                  <c:v>#N/A</c:v>
                </c:pt>
              </c:numCache>
            </c:numRef>
          </c:cat>
          <c:val>
            <c:numRef>
              <c:f>'Figure 4.4 to 4.35 '!$H$17:$J$17</c:f>
              <c:numCache>
                <c:formatCode>0.00%</c:formatCode>
                <c:ptCount val="3"/>
                <c:pt idx="0">
                  <c:v>#N/A</c:v>
                </c:pt>
                <c:pt idx="1">
                  <c:v>#N/A</c:v>
                </c:pt>
                <c:pt idx="2">
                  <c:v>#N/A</c:v>
                </c:pt>
              </c:numCache>
            </c:numRef>
          </c:val>
          <c:extLst>
            <c:ext xmlns:c16="http://schemas.microsoft.com/office/drawing/2014/chart" uri="{C3380CC4-5D6E-409C-BE32-E72D297353CC}">
              <c16:uniqueId val="{00000001-963A-4F13-AEB9-95B513F63FAC}"/>
            </c:ext>
          </c:extLst>
        </c:ser>
        <c:dLbls>
          <c:showLegendKey val="0"/>
          <c:showVal val="0"/>
          <c:showCatName val="0"/>
          <c:showSerName val="0"/>
          <c:showPercent val="0"/>
          <c:showBubbleSize val="0"/>
        </c:dLbls>
        <c:gapWidth val="100"/>
        <c:overlap val="100"/>
        <c:axId val="667712991"/>
        <c:axId val="667727551"/>
      </c:barChart>
      <c:catAx>
        <c:axId val="667712991"/>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67727551"/>
        <c:crosses val="autoZero"/>
        <c:auto val="1"/>
        <c:lblAlgn val="ctr"/>
        <c:lblOffset val="100"/>
        <c:noMultiLvlLbl val="0"/>
      </c:catAx>
      <c:valAx>
        <c:axId val="667727551"/>
        <c:scaling>
          <c:orientation val="minMax"/>
        </c:scaling>
        <c:delete val="0"/>
        <c:axPos val="t"/>
        <c:majorGridlines>
          <c:spPr>
            <a:ln w="6350" cap="flat" cmpd="sng" algn="ctr">
              <a:solidFill>
                <a:schemeClr val="bg1">
                  <a:lumMod val="75000"/>
                </a:schemeClr>
              </a:solidFill>
              <a:prstDash val="dash"/>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677129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57143834466287"/>
          <c:y val="4.8709409842090164E-2"/>
          <c:w val="0.74852508567128351"/>
          <c:h val="0.85569462512408345"/>
        </c:manualLayout>
      </c:layout>
      <c:barChart>
        <c:barDir val="bar"/>
        <c:grouping val="clustered"/>
        <c:varyColors val="0"/>
        <c:ser>
          <c:idx val="0"/>
          <c:order val="0"/>
          <c:spPr>
            <a:solidFill>
              <a:srgbClr val="91AE3C"/>
            </a:solidFill>
            <a:ln w="3175">
              <a:solidFill>
                <a:schemeClr val="tx1"/>
              </a:solidFill>
            </a:ln>
            <a:effectLst/>
          </c:spPr>
          <c:invertIfNegative val="0"/>
          <c:dLbls>
            <c:dLbl>
              <c:idx val="0"/>
              <c:layout>
                <c:manualLayout>
                  <c:x val="-0.37166148226148371"/>
                  <c:y val="-4.4281281674629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80-4F0F-89E1-73A3F7FA9AF1}"/>
                </c:ext>
              </c:extLst>
            </c:dLbl>
            <c:dLbl>
              <c:idx val="1"/>
              <c:layout>
                <c:manualLayout>
                  <c:x val="-0.33160216082012611"/>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80-4F0F-89E1-73A3F7FA9AF1}"/>
                </c:ext>
              </c:extLst>
            </c:dLbl>
            <c:dLbl>
              <c:idx val="2"/>
              <c:layout>
                <c:manualLayout>
                  <c:x val="1.3353107147119172E-2"/>
                  <c:y val="-3.9853153507164674E-2"/>
                </c:manualLayout>
              </c:layout>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7680-4F0F-89E1-73A3F7FA9AF1}"/>
                </c:ext>
              </c:extLst>
            </c:dLbl>
            <c:dLbl>
              <c:idx val="3"/>
              <c:layout>
                <c:manualLayout>
                  <c:x val="-0.2114241964960536"/>
                  <c:y val="-2.029535298055473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80-4F0F-89E1-73A3F7FA9A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5.2'!$B$31:$B$34</c:f>
              <c:strCache>
                <c:ptCount val="4"/>
                <c:pt idx="0">
                  <c:v>ECO1</c:v>
                </c:pt>
                <c:pt idx="1">
                  <c:v>ECO2</c:v>
                </c:pt>
                <c:pt idx="2">
                  <c:v>ECO2 &amp; ECO1</c:v>
                </c:pt>
                <c:pt idx="3">
                  <c:v>ECO3</c:v>
                </c:pt>
              </c:strCache>
            </c:strRef>
          </c:cat>
          <c:val>
            <c:numRef>
              <c:f>'Figure 5.2'!$C$31:$C$34</c:f>
              <c:numCache>
                <c:formatCode>#,##0</c:formatCode>
                <c:ptCount val="4"/>
                <c:pt idx="0">
                  <c:v>24958</c:v>
                </c:pt>
                <c:pt idx="1">
                  <c:v>21701</c:v>
                </c:pt>
                <c:pt idx="2">
                  <c:v>272</c:v>
                </c:pt>
                <c:pt idx="3">
                  <c:v>13493</c:v>
                </c:pt>
              </c:numCache>
            </c:numRef>
          </c:val>
          <c:extLst>
            <c:ext xmlns:c16="http://schemas.microsoft.com/office/drawing/2014/chart" uri="{C3380CC4-5D6E-409C-BE32-E72D297353CC}">
              <c16:uniqueId val="{00000001-0259-48DE-900A-CD404844BF43}"/>
            </c:ext>
          </c:extLst>
        </c:ser>
        <c:dLbls>
          <c:showLegendKey val="0"/>
          <c:showVal val="0"/>
          <c:showCatName val="0"/>
          <c:showSerName val="0"/>
          <c:showPercent val="0"/>
          <c:showBubbleSize val="0"/>
        </c:dLbls>
        <c:gapWidth val="50"/>
        <c:axId val="1632842544"/>
        <c:axId val="1632844208"/>
      </c:barChart>
      <c:catAx>
        <c:axId val="1632842544"/>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sz="1000" b="0" i="0" baseline="0">
                    <a:solidFill>
                      <a:schemeClr val="tx1"/>
                    </a:solidFill>
                    <a:effectLst/>
                  </a:rPr>
                  <a:t>Potential duplicate identified on</a:t>
                </a:r>
                <a:endParaRPr lang="en-GB" sz="1800" b="0" i="0" baseline="0">
                  <a:solidFill>
                    <a:schemeClr val="tx1"/>
                  </a:solidFill>
                  <a:effectLst/>
                </a:endParaRPr>
              </a:p>
            </c:rich>
          </c:tx>
          <c:layout>
            <c:manualLayout>
              <c:xMode val="edge"/>
              <c:yMode val="edge"/>
              <c:x val="0"/>
              <c:y val="6.7961181446571789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632844208"/>
        <c:crosses val="autoZero"/>
        <c:auto val="1"/>
        <c:lblAlgn val="ctr"/>
        <c:lblOffset val="100"/>
        <c:noMultiLvlLbl val="0"/>
      </c:catAx>
      <c:valAx>
        <c:axId val="1632844208"/>
        <c:scaling>
          <c:orientation val="minMax"/>
        </c:scaling>
        <c:delete val="0"/>
        <c:axPos val="b"/>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632842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9728957412661E-2"/>
          <c:y val="0.12571633683531699"/>
          <c:w val="0.83300542085174678"/>
          <c:h val="0.7977357630689732"/>
        </c:manualLayout>
      </c:layout>
      <c:ofPieChart>
        <c:ofPieType val="bar"/>
        <c:varyColors val="1"/>
        <c:ser>
          <c:idx val="0"/>
          <c:order val="0"/>
          <c:spPr>
            <a:ln w="3175">
              <a:solidFill>
                <a:schemeClr val="tx1"/>
              </a:solidFill>
            </a:ln>
          </c:spPr>
          <c:dPt>
            <c:idx val="0"/>
            <c:bubble3D val="0"/>
            <c:spPr>
              <a:solidFill>
                <a:srgbClr val="2363AF"/>
              </a:solidFill>
              <a:ln w="3175">
                <a:solidFill>
                  <a:schemeClr val="tx1"/>
                </a:solidFill>
              </a:ln>
              <a:effectLst/>
            </c:spPr>
            <c:extLst>
              <c:ext xmlns:c16="http://schemas.microsoft.com/office/drawing/2014/chart" uri="{C3380CC4-5D6E-409C-BE32-E72D297353CC}">
                <c16:uniqueId val="{00000001-65E7-4798-B1D2-694ADB6F74E8}"/>
              </c:ext>
            </c:extLst>
          </c:dPt>
          <c:dPt>
            <c:idx val="1"/>
            <c:bubble3D val="0"/>
            <c:spPr>
              <a:solidFill>
                <a:srgbClr val="E86E1E"/>
              </a:solidFill>
              <a:ln w="3175">
                <a:solidFill>
                  <a:schemeClr val="tx1"/>
                </a:solidFill>
              </a:ln>
              <a:effectLst/>
            </c:spPr>
            <c:extLst>
              <c:ext xmlns:c16="http://schemas.microsoft.com/office/drawing/2014/chart" uri="{C3380CC4-5D6E-409C-BE32-E72D297353CC}">
                <c16:uniqueId val="{00000003-65E7-4798-B1D2-694ADB6F74E8}"/>
              </c:ext>
            </c:extLst>
          </c:dPt>
          <c:dPt>
            <c:idx val="2"/>
            <c:bubble3D val="0"/>
            <c:spPr>
              <a:solidFill>
                <a:srgbClr val="A1ABB2"/>
              </a:solidFill>
              <a:ln w="3175">
                <a:solidFill>
                  <a:schemeClr val="tx1"/>
                </a:solidFill>
              </a:ln>
              <a:effectLst/>
            </c:spPr>
            <c:extLst>
              <c:ext xmlns:c16="http://schemas.microsoft.com/office/drawing/2014/chart" uri="{C3380CC4-5D6E-409C-BE32-E72D297353CC}">
                <c16:uniqueId val="{00000005-65E7-4798-B1D2-694ADB6F74E8}"/>
              </c:ext>
            </c:extLst>
          </c:dPt>
          <c:dPt>
            <c:idx val="3"/>
            <c:bubble3D val="0"/>
            <c:spPr>
              <a:solidFill>
                <a:srgbClr val="E2C700"/>
              </a:solidFill>
              <a:ln w="3175">
                <a:solidFill>
                  <a:schemeClr val="tx1"/>
                </a:solidFill>
              </a:ln>
              <a:effectLst/>
            </c:spPr>
            <c:extLst>
              <c:ext xmlns:c16="http://schemas.microsoft.com/office/drawing/2014/chart" uri="{C3380CC4-5D6E-409C-BE32-E72D297353CC}">
                <c16:uniqueId val="{00000007-65E7-4798-B1D2-694ADB6F74E8}"/>
              </c:ext>
            </c:extLst>
          </c:dPt>
          <c:dPt>
            <c:idx val="4"/>
            <c:bubble3D val="0"/>
            <c:spPr>
              <a:solidFill>
                <a:srgbClr val="109DC1"/>
              </a:solidFill>
              <a:ln w="3175">
                <a:solidFill>
                  <a:schemeClr val="tx1"/>
                </a:solidFill>
              </a:ln>
              <a:effectLst/>
            </c:spPr>
            <c:extLst>
              <c:ext xmlns:c16="http://schemas.microsoft.com/office/drawing/2014/chart" uri="{C3380CC4-5D6E-409C-BE32-E72D297353CC}">
                <c16:uniqueId val="{00000009-65E7-4798-B1D2-694ADB6F74E8}"/>
              </c:ext>
            </c:extLst>
          </c:dPt>
          <c:dPt>
            <c:idx val="5"/>
            <c:bubble3D val="0"/>
            <c:spPr>
              <a:solidFill>
                <a:srgbClr val="91AE3C"/>
              </a:solidFill>
              <a:ln w="3175">
                <a:solidFill>
                  <a:schemeClr val="tx1"/>
                </a:solidFill>
              </a:ln>
              <a:effectLst/>
            </c:spPr>
            <c:extLst>
              <c:ext xmlns:c16="http://schemas.microsoft.com/office/drawing/2014/chart" uri="{C3380CC4-5D6E-409C-BE32-E72D297353CC}">
                <c16:uniqueId val="{0000000B-65E7-4798-B1D2-694ADB6F74E8}"/>
              </c:ext>
            </c:extLst>
          </c:dPt>
          <c:dPt>
            <c:idx val="6"/>
            <c:bubble3D val="0"/>
            <c:spPr>
              <a:solidFill>
                <a:schemeClr val="accent1">
                  <a:lumMod val="60000"/>
                </a:schemeClr>
              </a:solidFill>
              <a:ln w="3175">
                <a:solidFill>
                  <a:schemeClr val="tx1"/>
                </a:solidFill>
              </a:ln>
              <a:effectLst/>
            </c:spPr>
            <c:extLst>
              <c:ext xmlns:c16="http://schemas.microsoft.com/office/drawing/2014/chart" uri="{C3380CC4-5D6E-409C-BE32-E72D297353CC}">
                <c16:uniqueId val="{0000000D-65E7-4798-B1D2-694ADB6F74E8}"/>
              </c:ext>
            </c:extLst>
          </c:dPt>
          <c:dPt>
            <c:idx val="7"/>
            <c:bubble3D val="0"/>
            <c:spPr>
              <a:solidFill>
                <a:schemeClr val="accent2">
                  <a:lumMod val="60000"/>
                </a:schemeClr>
              </a:solidFill>
              <a:ln w="3175">
                <a:solidFill>
                  <a:schemeClr val="tx1"/>
                </a:solidFill>
              </a:ln>
              <a:effectLst/>
            </c:spPr>
            <c:extLst>
              <c:ext xmlns:c16="http://schemas.microsoft.com/office/drawing/2014/chart" uri="{C3380CC4-5D6E-409C-BE32-E72D297353CC}">
                <c16:uniqueId val="{0000000F-65E7-4798-B1D2-694ADB6F74E8}"/>
              </c:ext>
            </c:extLst>
          </c:dPt>
          <c:dPt>
            <c:idx val="8"/>
            <c:bubble3D val="0"/>
            <c:spPr>
              <a:solidFill>
                <a:schemeClr val="accent3">
                  <a:lumMod val="60000"/>
                </a:schemeClr>
              </a:solidFill>
              <a:ln w="3175">
                <a:solidFill>
                  <a:schemeClr val="tx1"/>
                </a:solidFill>
              </a:ln>
              <a:effectLst/>
            </c:spPr>
            <c:extLst>
              <c:ext xmlns:c16="http://schemas.microsoft.com/office/drawing/2014/chart" uri="{C3380CC4-5D6E-409C-BE32-E72D297353CC}">
                <c16:uniqueId val="{00000011-65E7-4798-B1D2-694ADB6F74E8}"/>
              </c:ext>
            </c:extLst>
          </c:dPt>
          <c:dPt>
            <c:idx val="9"/>
            <c:bubble3D val="0"/>
            <c:spPr>
              <a:solidFill>
                <a:schemeClr val="tx1"/>
              </a:solidFill>
              <a:ln w="3175">
                <a:solidFill>
                  <a:schemeClr val="tx1"/>
                </a:solidFill>
              </a:ln>
              <a:effectLst/>
            </c:spPr>
            <c:extLst>
              <c:ext xmlns:c16="http://schemas.microsoft.com/office/drawing/2014/chart" uri="{C3380CC4-5D6E-409C-BE32-E72D297353CC}">
                <c16:uniqueId val="{00000013-65E7-4798-B1D2-694ADB6F74E8}"/>
              </c:ext>
            </c:extLst>
          </c:dPt>
          <c:dLbls>
            <c:dLbl>
              <c:idx val="0"/>
              <c:layout>
                <c:manualLayout>
                  <c:x val="0.10307824898642724"/>
                  <c:y val="-0.23881812130666366"/>
                </c:manualLayout>
              </c:layout>
              <c:numFmt formatCode="0.0%" sourceLinked="0"/>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gd name="adj1" fmla="val -7765"/>
                        <a:gd name="adj2" fmla="val 716"/>
                      </a:avLst>
                    </a:prstGeom>
                    <a:noFill/>
                    <a:ln>
                      <a:noFill/>
                    </a:ln>
                  </c15:spPr>
                </c:ext>
                <c:ext xmlns:c16="http://schemas.microsoft.com/office/drawing/2014/chart" uri="{C3380CC4-5D6E-409C-BE32-E72D297353CC}">
                  <c16:uniqueId val="{00000001-65E7-4798-B1D2-694ADB6F74E8}"/>
                </c:ext>
              </c:extLst>
            </c:dLbl>
            <c:dLbl>
              <c:idx val="1"/>
              <c:layout>
                <c:manualLayout>
                  <c:x val="8.3989684359311118E-2"/>
                  <c:y val="0.2212579653282325"/>
                </c:manualLayout>
              </c:layout>
              <c:numFmt formatCode="0.0%" sourceLinked="0"/>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gd name="adj1" fmla="val -6331"/>
                        <a:gd name="adj2" fmla="val -13550"/>
                      </a:avLst>
                    </a:prstGeom>
                    <a:noFill/>
                    <a:ln>
                      <a:noFill/>
                    </a:ln>
                  </c15:spPr>
                </c:ext>
                <c:ext xmlns:c16="http://schemas.microsoft.com/office/drawing/2014/chart" uri="{C3380CC4-5D6E-409C-BE32-E72D297353CC}">
                  <c16:uniqueId val="{00000003-65E7-4798-B1D2-694ADB6F74E8}"/>
                </c:ext>
              </c:extLst>
            </c:dLbl>
            <c:dLbl>
              <c:idx val="2"/>
              <c:layout>
                <c:manualLayout>
                  <c:x val="-0.11060335195194852"/>
                  <c:y val="-8.081073166118245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5E7-4798-B1D2-694ADB6F74E8}"/>
                </c:ext>
              </c:extLst>
            </c:dLbl>
            <c:dLbl>
              <c:idx val="3"/>
              <c:layout>
                <c:manualLayout>
                  <c:x val="-6.8827051291725375E-3"/>
                  <c:y val="-0.2072715084948291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5E7-4798-B1D2-694ADB6F74E8}"/>
                </c:ext>
              </c:extLst>
            </c:dLbl>
            <c:dLbl>
              <c:idx val="4"/>
              <c:layout>
                <c:manualLayout>
                  <c:x val="2.099742108982771E-2"/>
                  <c:y val="-0.1615534350015665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5E7-4798-B1D2-694ADB6F74E8}"/>
                </c:ext>
              </c:extLst>
            </c:dLbl>
            <c:dLbl>
              <c:idx val="5"/>
              <c:layout>
                <c:manualLayout>
                  <c:x val="-2.4815134015251011E-2"/>
                  <c:y val="0.3898354627211714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5E7-4798-B1D2-694ADB6F74E8}"/>
                </c:ext>
              </c:extLst>
            </c:dLbl>
            <c:dLbl>
              <c:idx val="6"/>
              <c:layout>
                <c:manualLayout>
                  <c:x val="-3.2450559866097475E-2"/>
                  <c:y val="-1.404812478274498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5E7-4798-B1D2-694ADB6F74E8}"/>
                </c:ext>
              </c:extLst>
            </c:dLbl>
            <c:dLbl>
              <c:idx val="7"/>
              <c:layout>
                <c:manualLayout>
                  <c:x val="-2.2906277552539395E-2"/>
                  <c:y val="-2.107218717411751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5E7-4798-B1D2-694ADB6F74E8}"/>
                </c:ext>
              </c:extLst>
            </c:dLbl>
            <c:dLbl>
              <c:idx val="8"/>
              <c:layout>
                <c:manualLayout>
                  <c:x val="-3.8177129254233725E-3"/>
                  <c:y val="0.1053609358705867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5E7-4798-B1D2-694ADB6F74E8}"/>
                </c:ext>
              </c:extLst>
            </c:dLbl>
            <c:dLbl>
              <c:idx val="9"/>
              <c:dLblPos val="outEnd"/>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65E7-4798-B1D2-694ADB6F74E8}"/>
                </c:ext>
              </c:extLst>
            </c:dLbl>
            <c:numFmt formatCode="0.0%" sourceLinked="0"/>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5.3'!$B$34:$B$42</c:f>
              <c:strCache>
                <c:ptCount val="9"/>
                <c:pt idx="0">
                  <c:v>Boiler/DHS</c:v>
                </c:pt>
                <c:pt idx="1">
                  <c:v>Other heating</c:v>
                </c:pt>
                <c:pt idx="2">
                  <c:v>Roof insulation</c:v>
                </c:pt>
                <c:pt idx="3">
                  <c:v>Wall Insulation</c:v>
                </c:pt>
                <c:pt idx="4">
                  <c:v>Under floor insulation</c:v>
                </c:pt>
                <c:pt idx="5">
                  <c:v>Electric storage heater</c:v>
                </c:pt>
                <c:pt idx="6">
                  <c:v>Solar PV</c:v>
                </c:pt>
                <c:pt idx="7">
                  <c:v>Park Homes</c:v>
                </c:pt>
                <c:pt idx="8">
                  <c:v>Party wall insulation</c:v>
                </c:pt>
              </c:strCache>
            </c:strRef>
          </c:cat>
          <c:val>
            <c:numRef>
              <c:f>'Figure 5.3'!$C$34:$C$42</c:f>
              <c:numCache>
                <c:formatCode>#,##0</c:formatCode>
                <c:ptCount val="9"/>
                <c:pt idx="0">
                  <c:v>35701</c:v>
                </c:pt>
                <c:pt idx="1">
                  <c:v>13703</c:v>
                </c:pt>
                <c:pt idx="2">
                  <c:v>4245</c:v>
                </c:pt>
                <c:pt idx="3">
                  <c:v>3805</c:v>
                </c:pt>
                <c:pt idx="4">
                  <c:v>1902</c:v>
                </c:pt>
                <c:pt idx="5">
                  <c:v>802</c:v>
                </c:pt>
                <c:pt idx="6">
                  <c:v>214</c:v>
                </c:pt>
                <c:pt idx="7">
                  <c:v>32</c:v>
                </c:pt>
                <c:pt idx="8">
                  <c:v>20</c:v>
                </c:pt>
              </c:numCache>
            </c:numRef>
          </c:val>
          <c:extLst>
            <c:ext xmlns:c16="http://schemas.microsoft.com/office/drawing/2014/chart" uri="{C3380CC4-5D6E-409C-BE32-E72D297353CC}">
              <c16:uniqueId val="{00000014-65E7-4798-B1D2-694ADB6F74E8}"/>
            </c:ext>
          </c:extLst>
        </c:ser>
        <c:dLbls>
          <c:showLegendKey val="0"/>
          <c:showVal val="0"/>
          <c:showCatName val="0"/>
          <c:showSerName val="0"/>
          <c:showPercent val="0"/>
          <c:showBubbleSize val="0"/>
          <c:showLeaderLines val="0"/>
        </c:dLbls>
        <c:gapWidth val="15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1AE3C"/>
            </a:solidFill>
            <a:ln w="3175">
              <a:solidFill>
                <a:schemeClr val="tx1"/>
              </a:solidFill>
            </a:ln>
            <a:effectLst/>
          </c:spPr>
          <c:invertIfNegative val="0"/>
          <c:dLbls>
            <c:dLbl>
              <c:idx val="0"/>
              <c:layout>
                <c:manualLayout>
                  <c:x val="-3.7830480603848004E-17"/>
                  <c:y val="0.160634263533938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8-496C-86B7-C73516EC59C9}"/>
                </c:ext>
              </c:extLst>
            </c:dLbl>
            <c:numFmt formatCode="#,##0" sourceLinked="0"/>
            <c:spPr>
              <a:noFill/>
              <a:ln>
                <a:noFill/>
              </a:ln>
              <a:effectLst/>
            </c:spPr>
            <c:txPr>
              <a:bodyPr rot="-54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 (a-d)'!$B$31:$B$35</c:f>
              <c:strCache>
                <c:ptCount val="5"/>
                <c:pt idx="0">
                  <c:v>Boiler/DHS</c:v>
                </c:pt>
                <c:pt idx="1">
                  <c:v>Other heating</c:v>
                </c:pt>
                <c:pt idx="2">
                  <c:v>Roof insulation</c:v>
                </c:pt>
                <c:pt idx="3">
                  <c:v>Wall insulation</c:v>
                </c:pt>
                <c:pt idx="4">
                  <c:v>Under floor insulation</c:v>
                </c:pt>
              </c:strCache>
            </c:strRef>
          </c:cat>
          <c:val>
            <c:numRef>
              <c:f>'Figure 5.4 (a-d)'!$C$31:$C$35</c:f>
              <c:numCache>
                <c:formatCode>#,##0</c:formatCode>
                <c:ptCount val="5"/>
                <c:pt idx="0">
                  <c:v>20636</c:v>
                </c:pt>
                <c:pt idx="1">
                  <c:v>2017</c:v>
                </c:pt>
                <c:pt idx="2">
                  <c:v>1259</c:v>
                </c:pt>
                <c:pt idx="3">
                  <c:v>770</c:v>
                </c:pt>
                <c:pt idx="4">
                  <c:v>276</c:v>
                </c:pt>
              </c:numCache>
            </c:numRef>
          </c:val>
          <c:extLst>
            <c:ext xmlns:c16="http://schemas.microsoft.com/office/drawing/2014/chart" uri="{C3380CC4-5D6E-409C-BE32-E72D297353CC}">
              <c16:uniqueId val="{00000001-BAF8-496C-86B7-C73516EC59C9}"/>
            </c:ext>
          </c:extLst>
        </c:ser>
        <c:dLbls>
          <c:showLegendKey val="0"/>
          <c:showVal val="0"/>
          <c:showCatName val="0"/>
          <c:showSerName val="0"/>
          <c:showPercent val="0"/>
          <c:showBubbleSize val="0"/>
        </c:dLbls>
        <c:gapWidth val="50"/>
        <c:overlap val="-27"/>
        <c:axId val="1944830159"/>
        <c:axId val="1944833071"/>
      </c:barChart>
      <c:catAx>
        <c:axId val="1944830159"/>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3071"/>
        <c:crosses val="autoZero"/>
        <c:auto val="1"/>
        <c:lblAlgn val="ctr"/>
        <c:lblOffset val="100"/>
        <c:noMultiLvlLbl val="0"/>
      </c:catAx>
      <c:valAx>
        <c:axId val="1944833071"/>
        <c:scaling>
          <c:orientation val="minMax"/>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1AE3C"/>
            </a:solidFill>
            <a:ln w="3175">
              <a:solidFill>
                <a:schemeClr val="tx1"/>
              </a:solidFill>
            </a:ln>
            <a:effectLst/>
          </c:spPr>
          <c:invertIfNegative val="0"/>
          <c:dLbls>
            <c:dLbl>
              <c:idx val="0"/>
              <c:layout>
                <c:manualLayout>
                  <c:x val="0"/>
                  <c:y val="0.1511851892084130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4-4FA7-9C53-1EADE9056380}"/>
                </c:ext>
              </c:extLst>
            </c:dLbl>
            <c:dLbl>
              <c:idx val="1"/>
              <c:layout>
                <c:manualLayout>
                  <c:x val="-7.5812572112222232E-17"/>
                  <c:y val="0.170083337859464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E4-4FA7-9C53-1EADE9056380}"/>
                </c:ext>
              </c:extLst>
            </c:dLbl>
            <c:numFmt formatCode="#,##0" sourceLinked="0"/>
            <c:spPr>
              <a:noFill/>
              <a:ln>
                <a:noFill/>
              </a:ln>
              <a:effectLst/>
            </c:spPr>
            <c:txPr>
              <a:bodyPr rot="-54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 (a-d)'!$F$31:$F$36</c:f>
              <c:strCache>
                <c:ptCount val="6"/>
                <c:pt idx="0">
                  <c:v>Boiler/DHS</c:v>
                </c:pt>
                <c:pt idx="1">
                  <c:v>Other heating</c:v>
                </c:pt>
                <c:pt idx="2">
                  <c:v>Roof insulation</c:v>
                </c:pt>
                <c:pt idx="3">
                  <c:v>Wall insulation</c:v>
                </c:pt>
                <c:pt idx="4">
                  <c:v>Under floor insulation</c:v>
                </c:pt>
                <c:pt idx="5">
                  <c:v>Electric storage heater</c:v>
                </c:pt>
              </c:strCache>
            </c:strRef>
          </c:cat>
          <c:val>
            <c:numRef>
              <c:f>'Figure 5.4 (a-d)'!$G$31:$G$36</c:f>
              <c:numCache>
                <c:formatCode>#,##0</c:formatCode>
                <c:ptCount val="6"/>
                <c:pt idx="0">
                  <c:v>11778</c:v>
                </c:pt>
                <c:pt idx="1">
                  <c:v>7651</c:v>
                </c:pt>
                <c:pt idx="2">
                  <c:v>1014</c:v>
                </c:pt>
                <c:pt idx="3">
                  <c:v>912</c:v>
                </c:pt>
                <c:pt idx="4">
                  <c:v>180</c:v>
                </c:pt>
                <c:pt idx="5">
                  <c:v>166</c:v>
                </c:pt>
              </c:numCache>
            </c:numRef>
          </c:val>
          <c:extLst>
            <c:ext xmlns:c16="http://schemas.microsoft.com/office/drawing/2014/chart" uri="{C3380CC4-5D6E-409C-BE32-E72D297353CC}">
              <c16:uniqueId val="{00000002-16E4-4FA7-9C53-1EADE9056380}"/>
            </c:ext>
          </c:extLst>
        </c:ser>
        <c:dLbls>
          <c:showLegendKey val="0"/>
          <c:showVal val="0"/>
          <c:showCatName val="0"/>
          <c:showSerName val="0"/>
          <c:showPercent val="0"/>
          <c:showBubbleSize val="0"/>
        </c:dLbls>
        <c:gapWidth val="50"/>
        <c:overlap val="-27"/>
        <c:axId val="1944830159"/>
        <c:axId val="1944833071"/>
      </c:barChart>
      <c:catAx>
        <c:axId val="1944830159"/>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3071"/>
        <c:crosses val="autoZero"/>
        <c:auto val="1"/>
        <c:lblAlgn val="ctr"/>
        <c:lblOffset val="100"/>
        <c:noMultiLvlLbl val="0"/>
      </c:catAx>
      <c:valAx>
        <c:axId val="1944833071"/>
        <c:scaling>
          <c:orientation val="minMax"/>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1AE3C"/>
            </a:solidFill>
            <a:ln w="3175">
              <a:solidFill>
                <a:schemeClr val="tx1"/>
              </a:solidFill>
            </a:ln>
            <a:effectLst/>
          </c:spPr>
          <c:invertIfNegative val="0"/>
          <c:dLbls>
            <c:dLbl>
              <c:idx val="0"/>
              <c:layout>
                <c:manualLayout>
                  <c:x val="0"/>
                  <c:y val="0.103939817580784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5F-40E8-B281-6815FFA61766}"/>
                </c:ext>
              </c:extLst>
            </c:dLbl>
            <c:spPr>
              <a:noFill/>
              <a:ln>
                <a:noFill/>
              </a:ln>
              <a:effectLst/>
            </c:spPr>
            <c:txPr>
              <a:bodyPr rot="-54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 (a-d)'!$J$31:$J$35</c:f>
              <c:strCache>
                <c:ptCount val="5"/>
                <c:pt idx="0">
                  <c:v>Boiler/DHS</c:v>
                </c:pt>
                <c:pt idx="1">
                  <c:v>Other heating</c:v>
                </c:pt>
                <c:pt idx="2">
                  <c:v>Roof insulation</c:v>
                </c:pt>
                <c:pt idx="3">
                  <c:v>Wall insulation</c:v>
                </c:pt>
                <c:pt idx="4">
                  <c:v>Under floor insulation</c:v>
                </c:pt>
              </c:strCache>
            </c:strRef>
          </c:cat>
          <c:val>
            <c:numRef>
              <c:f>'Figure 5.4 (a-d)'!$K$31:$K$35</c:f>
              <c:numCache>
                <c:formatCode>#,##0</c:formatCode>
                <c:ptCount val="5"/>
                <c:pt idx="0">
                  <c:v>232</c:v>
                </c:pt>
                <c:pt idx="1">
                  <c:v>6</c:v>
                </c:pt>
                <c:pt idx="2">
                  <c:v>28</c:v>
                </c:pt>
                <c:pt idx="3">
                  <c:v>5</c:v>
                </c:pt>
                <c:pt idx="4">
                  <c:v>1</c:v>
                </c:pt>
              </c:numCache>
            </c:numRef>
          </c:val>
          <c:extLst>
            <c:ext xmlns:c16="http://schemas.microsoft.com/office/drawing/2014/chart" uri="{C3380CC4-5D6E-409C-BE32-E72D297353CC}">
              <c16:uniqueId val="{00000001-275F-40E8-B281-6815FFA61766}"/>
            </c:ext>
          </c:extLst>
        </c:ser>
        <c:dLbls>
          <c:showLegendKey val="0"/>
          <c:showVal val="0"/>
          <c:showCatName val="0"/>
          <c:showSerName val="0"/>
          <c:showPercent val="0"/>
          <c:showBubbleSize val="0"/>
        </c:dLbls>
        <c:gapWidth val="50"/>
        <c:overlap val="-27"/>
        <c:axId val="1944830159"/>
        <c:axId val="1944833071"/>
      </c:barChart>
      <c:catAx>
        <c:axId val="1944830159"/>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3071"/>
        <c:crosses val="autoZero"/>
        <c:auto val="1"/>
        <c:lblAlgn val="ctr"/>
        <c:lblOffset val="100"/>
        <c:noMultiLvlLbl val="0"/>
      </c:catAx>
      <c:valAx>
        <c:axId val="1944833071"/>
        <c:scaling>
          <c:orientation val="minMax"/>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1AE3C"/>
            </a:solidFill>
            <a:ln w="3175">
              <a:solidFill>
                <a:schemeClr val="tx1"/>
              </a:solidFill>
            </a:ln>
            <a:effectLst/>
          </c:spPr>
          <c:invertIfNegative val="0"/>
          <c:dLbls>
            <c:dLbl>
              <c:idx val="0"/>
              <c:layout>
                <c:manualLayout>
                  <c:x val="0"/>
                  <c:y val="0.174807875022227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C2-4E35-9E77-AC3B64AD476B}"/>
                </c:ext>
              </c:extLst>
            </c:dLbl>
            <c:dLbl>
              <c:idx val="1"/>
              <c:layout>
                <c:manualLayout>
                  <c:x val="-3.29785831236848E-17"/>
                  <c:y val="0.118113429069072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C2-4E35-9E77-AC3B64AD476B}"/>
                </c:ext>
              </c:extLst>
            </c:dLbl>
            <c:dLbl>
              <c:idx val="2"/>
              <c:layout>
                <c:manualLayout>
                  <c:x val="0"/>
                  <c:y val="0.174807875022227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C2-4E35-9E77-AC3B64AD476B}"/>
                </c:ext>
              </c:extLst>
            </c:dLbl>
            <c:dLbl>
              <c:idx val="3"/>
              <c:layout>
                <c:manualLayout>
                  <c:x val="0"/>
                  <c:y val="0.174807875022227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C2-4E35-9E77-AC3B64AD476B}"/>
                </c:ext>
              </c:extLst>
            </c:dLbl>
            <c:dLbl>
              <c:idx val="4"/>
              <c:layout>
                <c:manualLayout>
                  <c:x val="0"/>
                  <c:y val="0.170083337859464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C2-4E35-9E77-AC3B64AD476B}"/>
                </c:ext>
              </c:extLst>
            </c:dLbl>
            <c:numFmt formatCode="#,##0" sourceLinked="0"/>
            <c:spPr>
              <a:noFill/>
              <a:ln>
                <a:noFill/>
              </a:ln>
              <a:effectLst/>
            </c:spPr>
            <c:txPr>
              <a:bodyPr rot="-5400000" spcFirstLastPara="1" vertOverflow="ellipsis"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 (a-d)'!$N$31:$N$39</c:f>
              <c:strCache>
                <c:ptCount val="9"/>
                <c:pt idx="0">
                  <c:v>Boiler/DHS</c:v>
                </c:pt>
                <c:pt idx="1">
                  <c:v>Other heating</c:v>
                </c:pt>
                <c:pt idx="2">
                  <c:v>Roof insulation</c:v>
                </c:pt>
                <c:pt idx="3">
                  <c:v>Wall insulation</c:v>
                </c:pt>
                <c:pt idx="4">
                  <c:v>Under floor insulation</c:v>
                </c:pt>
                <c:pt idx="5">
                  <c:v>Electric storage heater</c:v>
                </c:pt>
                <c:pt idx="6">
                  <c:v>Solar PV</c:v>
                </c:pt>
                <c:pt idx="7">
                  <c:v>Park Homes</c:v>
                </c:pt>
                <c:pt idx="8">
                  <c:v>Party wall insulation</c:v>
                </c:pt>
              </c:strCache>
            </c:strRef>
          </c:cat>
          <c:val>
            <c:numRef>
              <c:f>'Figure 5.4 (a-d)'!$O$31:$O$39</c:f>
              <c:numCache>
                <c:formatCode>#,##0</c:formatCode>
                <c:ptCount val="9"/>
                <c:pt idx="0">
                  <c:v>3055</c:v>
                </c:pt>
                <c:pt idx="1">
                  <c:v>4029</c:v>
                </c:pt>
                <c:pt idx="2">
                  <c:v>1944</c:v>
                </c:pt>
                <c:pt idx="3">
                  <c:v>2118</c:v>
                </c:pt>
                <c:pt idx="4">
                  <c:v>1445</c:v>
                </c:pt>
                <c:pt idx="5">
                  <c:v>636</c:v>
                </c:pt>
                <c:pt idx="6">
                  <c:v>214</c:v>
                </c:pt>
                <c:pt idx="7">
                  <c:v>32</c:v>
                </c:pt>
                <c:pt idx="8">
                  <c:v>20</c:v>
                </c:pt>
              </c:numCache>
            </c:numRef>
          </c:val>
          <c:extLst>
            <c:ext xmlns:c16="http://schemas.microsoft.com/office/drawing/2014/chart" uri="{C3380CC4-5D6E-409C-BE32-E72D297353CC}">
              <c16:uniqueId val="{00000005-7BC2-4E35-9E77-AC3B64AD476B}"/>
            </c:ext>
          </c:extLst>
        </c:ser>
        <c:dLbls>
          <c:showLegendKey val="0"/>
          <c:showVal val="0"/>
          <c:showCatName val="0"/>
          <c:showSerName val="0"/>
          <c:showPercent val="0"/>
          <c:showBubbleSize val="0"/>
        </c:dLbls>
        <c:gapWidth val="50"/>
        <c:overlap val="-27"/>
        <c:axId val="1944830159"/>
        <c:axId val="1944833071"/>
      </c:barChart>
      <c:catAx>
        <c:axId val="1944830159"/>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3071"/>
        <c:crosses val="autoZero"/>
        <c:auto val="1"/>
        <c:lblAlgn val="ctr"/>
        <c:lblOffset val="100"/>
        <c:noMultiLvlLbl val="0"/>
      </c:catAx>
      <c:valAx>
        <c:axId val="1944833071"/>
        <c:scaling>
          <c:orientation val="minMax"/>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4483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5.6'!$C$34</c:f>
              <c:strCache>
                <c:ptCount val="1"/>
                <c:pt idx="0">
                  <c:v>Score monitoring</c:v>
                </c:pt>
              </c:strCache>
            </c:strRef>
          </c:tx>
          <c:spPr>
            <a:ln w="28575" cap="rnd">
              <a:solidFill>
                <a:srgbClr val="E86E1E"/>
              </a:solidFill>
              <a:prstDash val="dash"/>
              <a:round/>
            </a:ln>
            <a:effectLst/>
          </c:spPr>
          <c:marker>
            <c:symbol val="none"/>
          </c:marker>
          <c:cat>
            <c:strRef>
              <c:f>'Figure 5.6'!$B$35:$B$44</c:f>
              <c:strCache>
                <c:ptCount val="10"/>
                <c:pt idx="0">
                  <c:v>Nov-18 to 
Jan-19</c:v>
                </c:pt>
                <c:pt idx="1">
                  <c:v>Feb-19 to 
Apr-19</c:v>
                </c:pt>
                <c:pt idx="2">
                  <c:v>May-19 to 
Jul-19</c:v>
                </c:pt>
                <c:pt idx="3">
                  <c:v>Aug-19 to 
Oct-19</c:v>
                </c:pt>
                <c:pt idx="4">
                  <c:v>Nov-19 to 
Jan-20</c:v>
                </c:pt>
                <c:pt idx="5">
                  <c:v>Feb-20 to 
Apr-20</c:v>
                </c:pt>
                <c:pt idx="6">
                  <c:v>May-20 to 
Oct-20</c:v>
                </c:pt>
                <c:pt idx="7">
                  <c:v>Nov-20 to 
Jan-21</c:v>
                </c:pt>
                <c:pt idx="8">
                  <c:v>Feb-21 to 
Apr-21</c:v>
                </c:pt>
                <c:pt idx="9">
                  <c:v>May-21 to 
Jul-21</c:v>
                </c:pt>
              </c:strCache>
            </c:strRef>
          </c:cat>
          <c:val>
            <c:numRef>
              <c:f>'Figure 5.6'!$C$35:$C$44</c:f>
              <c:numCache>
                <c:formatCode>0.00%</c:formatCode>
                <c:ptCount val="10"/>
                <c:pt idx="0">
                  <c:v>2.3121387283236993E-2</c:v>
                </c:pt>
                <c:pt idx="1">
                  <c:v>4.4551798174986577E-2</c:v>
                </c:pt>
                <c:pt idx="2">
                  <c:v>5.0887573964497043E-2</c:v>
                </c:pt>
                <c:pt idx="3">
                  <c:v>3.6727024256918345E-2</c:v>
                </c:pt>
                <c:pt idx="4">
                  <c:v>4.1594202898550724E-2</c:v>
                </c:pt>
                <c:pt idx="5">
                  <c:v>3.8921587241313838E-2</c:v>
                </c:pt>
                <c:pt idx="6">
                  <c:v>4.3254276827371693E-2</c:v>
                </c:pt>
                <c:pt idx="7">
                  <c:v>5.0396126760563383E-2</c:v>
                </c:pt>
                <c:pt idx="8">
                  <c:v>5.3314835001486476E-2</c:v>
                </c:pt>
                <c:pt idx="9">
                  <c:v>4.5415099797512293E-2</c:v>
                </c:pt>
              </c:numCache>
            </c:numRef>
          </c:val>
          <c:smooth val="0"/>
          <c:extLst>
            <c:ext xmlns:c16="http://schemas.microsoft.com/office/drawing/2014/chart" uri="{C3380CC4-5D6E-409C-BE32-E72D297353CC}">
              <c16:uniqueId val="{00000000-4BF3-4192-B58B-7777C0394A98}"/>
            </c:ext>
          </c:extLst>
        </c:ser>
        <c:ser>
          <c:idx val="1"/>
          <c:order val="1"/>
          <c:tx>
            <c:strRef>
              <c:f>'Figure 5.6'!$D$34</c:f>
              <c:strCache>
                <c:ptCount val="1"/>
                <c:pt idx="0">
                  <c:v>Technical monitoring</c:v>
                </c:pt>
              </c:strCache>
            </c:strRef>
          </c:tx>
          <c:spPr>
            <a:ln w="28575" cap="rnd">
              <a:solidFill>
                <a:srgbClr val="2363AF"/>
              </a:solidFill>
              <a:round/>
            </a:ln>
            <a:effectLst/>
          </c:spPr>
          <c:marker>
            <c:symbol val="none"/>
          </c:marker>
          <c:cat>
            <c:strRef>
              <c:f>'Figure 5.6'!$B$35:$B$44</c:f>
              <c:strCache>
                <c:ptCount val="10"/>
                <c:pt idx="0">
                  <c:v>Nov-18 to 
Jan-19</c:v>
                </c:pt>
                <c:pt idx="1">
                  <c:v>Feb-19 to 
Apr-19</c:v>
                </c:pt>
                <c:pt idx="2">
                  <c:v>May-19 to 
Jul-19</c:v>
                </c:pt>
                <c:pt idx="3">
                  <c:v>Aug-19 to 
Oct-19</c:v>
                </c:pt>
                <c:pt idx="4">
                  <c:v>Nov-19 to 
Jan-20</c:v>
                </c:pt>
                <c:pt idx="5">
                  <c:v>Feb-20 to 
Apr-20</c:v>
                </c:pt>
                <c:pt idx="6">
                  <c:v>May-20 to 
Oct-20</c:v>
                </c:pt>
                <c:pt idx="7">
                  <c:v>Nov-20 to 
Jan-21</c:v>
                </c:pt>
                <c:pt idx="8">
                  <c:v>Feb-21 to 
Apr-21</c:v>
                </c:pt>
                <c:pt idx="9">
                  <c:v>May-21 to 
Jul-21</c:v>
                </c:pt>
              </c:strCache>
            </c:strRef>
          </c:cat>
          <c:val>
            <c:numRef>
              <c:f>'Figure 5.6'!$D$35:$D$44</c:f>
              <c:numCache>
                <c:formatCode>0.00%</c:formatCode>
                <c:ptCount val="10"/>
                <c:pt idx="0">
                  <c:v>0.12754835337166753</c:v>
                </c:pt>
                <c:pt idx="1">
                  <c:v>0.14318078840054371</c:v>
                </c:pt>
                <c:pt idx="2">
                  <c:v>0.14368594082382519</c:v>
                </c:pt>
                <c:pt idx="3">
                  <c:v>0.14101357709369539</c:v>
                </c:pt>
                <c:pt idx="4">
                  <c:v>0.12738166566806472</c:v>
                </c:pt>
                <c:pt idx="5">
                  <c:v>0.11876931344887814</c:v>
                </c:pt>
                <c:pt idx="6">
                  <c:v>8.608217592592593E-2</c:v>
                </c:pt>
                <c:pt idx="7">
                  <c:v>8.5762284754304918E-2</c:v>
                </c:pt>
                <c:pt idx="8">
                  <c:v>0.11375980687990345</c:v>
                </c:pt>
                <c:pt idx="9">
                  <c:v>0.1064537110645371</c:v>
                </c:pt>
              </c:numCache>
            </c:numRef>
          </c:val>
          <c:smooth val="0"/>
          <c:extLst>
            <c:ext xmlns:c16="http://schemas.microsoft.com/office/drawing/2014/chart" uri="{C3380CC4-5D6E-409C-BE32-E72D297353CC}">
              <c16:uniqueId val="{00000001-4BF3-4192-B58B-7777C0394A98}"/>
            </c:ext>
          </c:extLst>
        </c:ser>
        <c:dLbls>
          <c:showLegendKey val="0"/>
          <c:showVal val="0"/>
          <c:showCatName val="0"/>
          <c:showSerName val="0"/>
          <c:showPercent val="0"/>
          <c:showBubbleSize val="0"/>
        </c:dLbls>
        <c:smooth val="0"/>
        <c:axId val="2008659552"/>
        <c:axId val="2008674112"/>
      </c:lineChart>
      <c:catAx>
        <c:axId val="200865955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08674112"/>
        <c:crosses val="autoZero"/>
        <c:auto val="1"/>
        <c:lblAlgn val="ctr"/>
        <c:lblOffset val="100"/>
        <c:noMultiLvlLbl val="0"/>
      </c:catAx>
      <c:valAx>
        <c:axId val="2008674112"/>
        <c:scaling>
          <c:orientation val="minMax"/>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086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image" Target="../media/image4.pn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pn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151776</xdr:colOff>
      <xdr:row>1</xdr:row>
      <xdr:rowOff>320</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352368</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2925066</xdr:colOff>
      <xdr:row>1</xdr:row>
      <xdr:rowOff>2184</xdr:rowOff>
    </xdr:to>
    <xdr:pic>
      <xdr:nvPicPr>
        <xdr:cNvPr id="2" name="Picture 1" descr="image of the Ofgem logo" title="Ofgem logo">
          <a:extLst>
            <a:ext uri="{FF2B5EF4-FFF2-40B4-BE49-F238E27FC236}">
              <a16:creationId xmlns:a16="http://schemas.microsoft.com/office/drawing/2014/main" id="{4CEDF73C-C6BA-4BDC-A043-EC05BD28C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7315" cy="719734"/>
        </a:xfrm>
        <a:prstGeom prst="rect">
          <a:avLst/>
        </a:prstGeom>
      </xdr:spPr>
    </xdr:pic>
    <xdr:clientData/>
  </xdr:twoCellAnchor>
  <xdr:twoCellAnchor editAs="oneCell">
    <xdr:from>
      <xdr:col>5</xdr:col>
      <xdr:colOff>179140</xdr:colOff>
      <xdr:row>0</xdr:row>
      <xdr:rowOff>183509</xdr:rowOff>
    </xdr:from>
    <xdr:to>
      <xdr:col>6</xdr:col>
      <xdr:colOff>20302</xdr:colOff>
      <xdr:row>0</xdr:row>
      <xdr:rowOff>542284</xdr:rowOff>
    </xdr:to>
    <xdr:pic>
      <xdr:nvPicPr>
        <xdr:cNvPr id="3" name="Picture 2" title="white box">
          <a:extLst>
            <a:ext uri="{FF2B5EF4-FFF2-40B4-BE49-F238E27FC236}">
              <a16:creationId xmlns:a16="http://schemas.microsoft.com/office/drawing/2014/main" id="{EC1D0582-505A-45D2-ACB7-3FAA2E7F7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8840" y="183509"/>
          <a:ext cx="933363" cy="358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2925066</xdr:colOff>
      <xdr:row>1</xdr:row>
      <xdr:rowOff>2184</xdr:rowOff>
    </xdr:to>
    <xdr:pic>
      <xdr:nvPicPr>
        <xdr:cNvPr id="2" name="Picture 1" descr="image of the Ofgem logo" title="Ofgem logo">
          <a:extLst>
            <a:ext uri="{FF2B5EF4-FFF2-40B4-BE49-F238E27FC236}">
              <a16:creationId xmlns:a16="http://schemas.microsoft.com/office/drawing/2014/main" id="{71D140DB-BD13-4AB4-9ED2-D3BEB9FB9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2625"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B576BA24-039D-4BE6-8D52-E73E50D91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40640" y="180334"/>
          <a:ext cx="932053" cy="365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1054233</xdr:colOff>
      <xdr:row>1</xdr:row>
      <xdr:rowOff>2184</xdr:rowOff>
    </xdr:to>
    <xdr:pic>
      <xdr:nvPicPr>
        <xdr:cNvPr id="2" name="Picture 1" descr="image of the Ofgem logo" title="Ofgem logo">
          <a:extLst>
            <a:ext uri="{FF2B5EF4-FFF2-40B4-BE49-F238E27FC236}">
              <a16:creationId xmlns:a16="http://schemas.microsoft.com/office/drawing/2014/main" id="{9749F2ED-4547-485C-A013-91FE58278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4140"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545459</xdr:rowOff>
    </xdr:to>
    <xdr:pic>
      <xdr:nvPicPr>
        <xdr:cNvPr id="3" name="Picture 2" title="white box">
          <a:extLst>
            <a:ext uri="{FF2B5EF4-FFF2-40B4-BE49-F238E27FC236}">
              <a16:creationId xmlns:a16="http://schemas.microsoft.com/office/drawing/2014/main" id="{DD1CDF21-132E-4FB4-8877-3C0ECDC3D8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7890" y="180334"/>
          <a:ext cx="933363"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2915541</xdr:colOff>
      <xdr:row>1</xdr:row>
      <xdr:rowOff>2184</xdr:rowOff>
    </xdr:to>
    <xdr:pic>
      <xdr:nvPicPr>
        <xdr:cNvPr id="2" name="Picture 1" descr="image of the Ofgem logo" title="Ofgem logo">
          <a:extLst>
            <a:ext uri="{FF2B5EF4-FFF2-40B4-BE49-F238E27FC236}">
              <a16:creationId xmlns:a16="http://schemas.microsoft.com/office/drawing/2014/main" id="{6581F93D-23F4-4F17-888E-7A2EB3AB6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0682" cy="716559"/>
        </a:xfrm>
        <a:prstGeom prst="rect">
          <a:avLst/>
        </a:prstGeom>
      </xdr:spPr>
    </xdr:pic>
    <xdr:clientData/>
  </xdr:twoCellAnchor>
  <xdr:twoCellAnchor editAs="oneCell">
    <xdr:from>
      <xdr:col>5</xdr:col>
      <xdr:colOff>179140</xdr:colOff>
      <xdr:row>0</xdr:row>
      <xdr:rowOff>183509</xdr:rowOff>
    </xdr:from>
    <xdr:to>
      <xdr:col>6</xdr:col>
      <xdr:colOff>20304</xdr:colOff>
      <xdr:row>0</xdr:row>
      <xdr:rowOff>545459</xdr:rowOff>
    </xdr:to>
    <xdr:pic>
      <xdr:nvPicPr>
        <xdr:cNvPr id="3" name="Picture 2" title="white box">
          <a:extLst>
            <a:ext uri="{FF2B5EF4-FFF2-40B4-BE49-F238E27FC236}">
              <a16:creationId xmlns:a16="http://schemas.microsoft.com/office/drawing/2014/main" id="{C5CE61E2-BAE0-4B46-A150-4464CF975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4890" y="180334"/>
          <a:ext cx="933363" cy="365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921059</xdr:colOff>
      <xdr:row>1</xdr:row>
      <xdr:rowOff>2184</xdr:rowOff>
    </xdr:to>
    <xdr:pic>
      <xdr:nvPicPr>
        <xdr:cNvPr id="2" name="Picture 1" descr="image of the Ofgem logo" title="Ofgem logo">
          <a:extLst>
            <a:ext uri="{FF2B5EF4-FFF2-40B4-BE49-F238E27FC236}">
              <a16:creationId xmlns:a16="http://schemas.microsoft.com/office/drawing/2014/main" id="{D76F5F8E-DD8A-4150-BB2F-8F03FB660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1F5673A0-BA86-4077-8AF5-AE546EF16D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66275</xdr:colOff>
      <xdr:row>9</xdr:row>
      <xdr:rowOff>67018</xdr:rowOff>
    </xdr:from>
    <xdr:to>
      <xdr:col>7</xdr:col>
      <xdr:colOff>197351</xdr:colOff>
      <xdr:row>34</xdr:row>
      <xdr:rowOff>100768</xdr:rowOff>
    </xdr:to>
    <xdr:graphicFrame macro="">
      <xdr:nvGraphicFramePr>
        <xdr:cNvPr id="4" name="Chart 3">
          <a:extLst>
            <a:ext uri="{FF2B5EF4-FFF2-40B4-BE49-F238E27FC236}">
              <a16:creationId xmlns:a16="http://schemas.microsoft.com/office/drawing/2014/main" id="{BA5DA2A3-0DB0-4FDD-90DF-40D98266AF8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1037197</xdr:colOff>
      <xdr:row>9</xdr:row>
      <xdr:rowOff>121987</xdr:rowOff>
    </xdr:from>
    <xdr:to>
      <xdr:col>4</xdr:col>
      <xdr:colOff>1037197</xdr:colOff>
      <xdr:row>32</xdr:row>
      <xdr:rowOff>163837</xdr:rowOff>
    </xdr:to>
    <xdr:cxnSp macro="">
      <xdr:nvCxnSpPr>
        <xdr:cNvPr id="7" name="Straight Connector 6">
          <a:extLst>
            <a:ext uri="{FF2B5EF4-FFF2-40B4-BE49-F238E27FC236}">
              <a16:creationId xmlns:a16="http://schemas.microsoft.com/office/drawing/2014/main" id="{A0F4576F-3379-4DE3-91D6-E2971904189F}"/>
            </a:ext>
            <a:ext uri="{C183D7F6-B498-43B3-948B-1728B52AA6E4}">
              <adec:decorative xmlns:adec="http://schemas.microsoft.com/office/drawing/2017/decorative" val="1"/>
            </a:ext>
          </a:extLst>
        </xdr:cNvPr>
        <xdr:cNvCxnSpPr/>
      </xdr:nvCxnSpPr>
      <xdr:spPr>
        <a:xfrm flipV="1">
          <a:off x="5399647" y="2207962"/>
          <a:ext cx="0" cy="3985200"/>
        </a:xfrm>
        <a:prstGeom prst="line">
          <a:avLst/>
        </a:prstGeom>
        <a:ln w="28575">
          <a:solidFill>
            <a:srgbClr val="CD1F45"/>
          </a:solidFill>
          <a:prstDash val="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835025</xdr:colOff>
      <xdr:row>35</xdr:row>
      <xdr:rowOff>25400</xdr:rowOff>
    </xdr:from>
    <xdr:to>
      <xdr:col>4</xdr:col>
      <xdr:colOff>949325</xdr:colOff>
      <xdr:row>36</xdr:row>
      <xdr:rowOff>152400</xdr:rowOff>
    </xdr:to>
    <xdr:grpSp>
      <xdr:nvGrpSpPr>
        <xdr:cNvPr id="6" name="Group 5">
          <a:extLst>
            <a:ext uri="{FF2B5EF4-FFF2-40B4-BE49-F238E27FC236}">
              <a16:creationId xmlns:a16="http://schemas.microsoft.com/office/drawing/2014/main" id="{65B7CD72-33A5-4BF9-96CB-DB5DB98868CE}"/>
            </a:ext>
            <a:ext uri="{C183D7F6-B498-43B3-948B-1728B52AA6E4}">
              <adec:decorative xmlns:adec="http://schemas.microsoft.com/office/drawing/2017/decorative" val="1"/>
            </a:ext>
          </a:extLst>
        </xdr:cNvPr>
        <xdr:cNvGrpSpPr/>
      </xdr:nvGrpSpPr>
      <xdr:grpSpPr>
        <a:xfrm>
          <a:off x="4102100" y="6572250"/>
          <a:ext cx="1209675" cy="295275"/>
          <a:chOff x="9525" y="0"/>
          <a:chExt cx="1209675" cy="292100"/>
        </a:xfrm>
      </xdr:grpSpPr>
      <xdr:cxnSp macro="">
        <xdr:nvCxnSpPr>
          <xdr:cNvPr id="8" name="Straight Connector 7">
            <a:extLst>
              <a:ext uri="{FF2B5EF4-FFF2-40B4-BE49-F238E27FC236}">
                <a16:creationId xmlns:a16="http://schemas.microsoft.com/office/drawing/2014/main" id="{90FA70F7-875B-446B-8D60-DD0D07D5F837}"/>
              </a:ext>
              <a:ext uri="{C183D7F6-B498-43B3-948B-1728B52AA6E4}">
                <adec:decorative xmlns:adec="http://schemas.microsoft.com/office/drawing/2017/decorative" val="1"/>
              </a:ext>
            </a:extLst>
          </xdr:cNvPr>
          <xdr:cNvCxnSpPr/>
        </xdr:nvCxnSpPr>
        <xdr:spPr>
          <a:xfrm flipH="1">
            <a:off x="9525" y="154967"/>
            <a:ext cx="368300" cy="0"/>
          </a:xfrm>
          <a:prstGeom prst="line">
            <a:avLst/>
          </a:prstGeom>
          <a:ln w="28575">
            <a:solidFill>
              <a:srgbClr val="CD1F45"/>
            </a:solidFill>
            <a:prstDash val="dash"/>
          </a:ln>
        </xdr:spPr>
        <xdr:style>
          <a:lnRef idx="1">
            <a:schemeClr val="accent2"/>
          </a:lnRef>
          <a:fillRef idx="0">
            <a:schemeClr val="accent2"/>
          </a:fillRef>
          <a:effectRef idx="0">
            <a:schemeClr val="accent2"/>
          </a:effectRef>
          <a:fontRef idx="minor">
            <a:schemeClr val="tx1"/>
          </a:fontRef>
        </xdr:style>
      </xdr:cxnSp>
      <xdr:sp macro="" textlink="">
        <xdr:nvSpPr>
          <xdr:cNvPr id="9" name="Text Box 2">
            <a:extLst>
              <a:ext uri="{FF2B5EF4-FFF2-40B4-BE49-F238E27FC236}">
                <a16:creationId xmlns:a16="http://schemas.microsoft.com/office/drawing/2014/main" id="{1973D857-F7E6-43AF-9B5B-2DFC59467623}"/>
              </a:ext>
              <a:ext uri="{C183D7F6-B498-43B3-948B-1728B52AA6E4}">
                <adec:decorative xmlns:adec="http://schemas.microsoft.com/office/drawing/2017/decorative" val="1"/>
              </a:ext>
            </a:extLst>
          </xdr:cNvPr>
          <xdr:cNvSpPr txBox="1">
            <a:spLocks noChangeArrowheads="1"/>
          </xdr:cNvSpPr>
        </xdr:nvSpPr>
        <xdr:spPr bwMode="auto">
          <a:xfrm>
            <a:off x="368300" y="0"/>
            <a:ext cx="850900" cy="2921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50000"/>
              </a:lnSpc>
              <a:spcAft>
                <a:spcPts val="1200"/>
              </a:spcAft>
            </a:pPr>
            <a:r>
              <a:rPr lang="en-GB" sz="1000" u="none">
                <a:solidFill>
                  <a:schemeClr val="tx1"/>
                </a:solidFill>
                <a:effectLst/>
                <a:latin typeface="Verdana" panose="020B0604030504040204" pitchFamily="34" charset="0"/>
                <a:ea typeface="Calibri" panose="020F0502020204030204" pitchFamily="34" charset="0"/>
                <a:cs typeface="Times New Roman" panose="02020603050405020304" pitchFamily="18" charset="0"/>
              </a:rPr>
              <a:t>Obligation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217598</xdr:colOff>
      <xdr:row>1</xdr:row>
      <xdr:rowOff>2184</xdr:rowOff>
    </xdr:to>
    <xdr:pic>
      <xdr:nvPicPr>
        <xdr:cNvPr id="2" name="Picture 1" descr="image of the Ofgem logo" title="Ofgem logo">
          <a:extLst>
            <a:ext uri="{FF2B5EF4-FFF2-40B4-BE49-F238E27FC236}">
              <a16:creationId xmlns:a16="http://schemas.microsoft.com/office/drawing/2014/main" id="{12C45A4C-CA1F-41EC-A25E-946A48EA0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E56F71BB-B328-4DAC-9561-23408D1366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45759</xdr:colOff>
      <xdr:row>10</xdr:row>
      <xdr:rowOff>163596</xdr:rowOff>
    </xdr:from>
    <xdr:to>
      <xdr:col>8</xdr:col>
      <xdr:colOff>486109</xdr:colOff>
      <xdr:row>36</xdr:row>
      <xdr:rowOff>54471</xdr:rowOff>
    </xdr:to>
    <xdr:graphicFrame macro="">
      <xdr:nvGraphicFramePr>
        <xdr:cNvPr id="4" name="Chart 3">
          <a:extLst>
            <a:ext uri="{FF2B5EF4-FFF2-40B4-BE49-F238E27FC236}">
              <a16:creationId xmlns:a16="http://schemas.microsoft.com/office/drawing/2014/main" id="{C04704A4-5AF4-4FEC-945D-455AA9C5145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847401</xdr:colOff>
      <xdr:row>12</xdr:row>
      <xdr:rowOff>88231</xdr:rowOff>
    </xdr:from>
    <xdr:to>
      <xdr:col>6</xdr:col>
      <xdr:colOff>847401</xdr:colOff>
      <xdr:row>34</xdr:row>
      <xdr:rowOff>105856</xdr:rowOff>
    </xdr:to>
    <xdr:cxnSp macro="">
      <xdr:nvCxnSpPr>
        <xdr:cNvPr id="5" name="Straight Connector 4">
          <a:extLst>
            <a:ext uri="{FF2B5EF4-FFF2-40B4-BE49-F238E27FC236}">
              <a16:creationId xmlns:a16="http://schemas.microsoft.com/office/drawing/2014/main" id="{DEF9162B-5513-4477-9590-072121816937}"/>
            </a:ext>
            <a:ext uri="{C183D7F6-B498-43B3-948B-1728B52AA6E4}">
              <adec:decorative xmlns:adec="http://schemas.microsoft.com/office/drawing/2017/decorative" val="1"/>
            </a:ext>
          </a:extLst>
        </xdr:cNvPr>
        <xdr:cNvCxnSpPr/>
      </xdr:nvCxnSpPr>
      <xdr:spPr>
        <a:xfrm flipV="1">
          <a:off x="7010076" y="2688556"/>
          <a:ext cx="0" cy="3780000"/>
        </a:xfrm>
        <a:prstGeom prst="line">
          <a:avLst/>
        </a:prstGeom>
        <a:ln w="28575">
          <a:solidFill>
            <a:srgbClr val="CD1F45"/>
          </a:solidFill>
          <a:prstDash val="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301625</xdr:colOff>
      <xdr:row>36</xdr:row>
      <xdr:rowOff>53975</xdr:rowOff>
    </xdr:from>
    <xdr:to>
      <xdr:col>5</xdr:col>
      <xdr:colOff>409575</xdr:colOff>
      <xdr:row>38</xdr:row>
      <xdr:rowOff>25400</xdr:rowOff>
    </xdr:to>
    <xdr:grpSp>
      <xdr:nvGrpSpPr>
        <xdr:cNvPr id="6" name="Group 5">
          <a:extLst>
            <a:ext uri="{FF2B5EF4-FFF2-40B4-BE49-F238E27FC236}">
              <a16:creationId xmlns:a16="http://schemas.microsoft.com/office/drawing/2014/main" id="{6DA82754-B3CB-4637-89A3-6B1101F91CB5}"/>
            </a:ext>
            <a:ext uri="{C183D7F6-B498-43B3-948B-1728B52AA6E4}">
              <adec:decorative xmlns:adec="http://schemas.microsoft.com/office/drawing/2017/decorative" val="1"/>
            </a:ext>
          </a:extLst>
        </xdr:cNvPr>
        <xdr:cNvGrpSpPr/>
      </xdr:nvGrpSpPr>
      <xdr:grpSpPr>
        <a:xfrm>
          <a:off x="4273550" y="6740525"/>
          <a:ext cx="1200150" cy="298450"/>
          <a:chOff x="19100" y="0"/>
          <a:chExt cx="1200100" cy="292100"/>
        </a:xfrm>
      </xdr:grpSpPr>
      <xdr:cxnSp macro="">
        <xdr:nvCxnSpPr>
          <xdr:cNvPr id="7" name="Straight Connector 6">
            <a:extLst>
              <a:ext uri="{FF2B5EF4-FFF2-40B4-BE49-F238E27FC236}">
                <a16:creationId xmlns:a16="http://schemas.microsoft.com/office/drawing/2014/main" id="{6DEC0E39-0167-4D44-9C2B-AC20216C45B1}"/>
              </a:ext>
              <a:ext uri="{C183D7F6-B498-43B3-948B-1728B52AA6E4}">
                <adec:decorative xmlns:adec="http://schemas.microsoft.com/office/drawing/2017/decorative" val="1"/>
              </a:ext>
            </a:extLst>
          </xdr:cNvPr>
          <xdr:cNvCxnSpPr/>
        </xdr:nvCxnSpPr>
        <xdr:spPr>
          <a:xfrm flipH="1">
            <a:off x="19100" y="174625"/>
            <a:ext cx="368300" cy="0"/>
          </a:xfrm>
          <a:prstGeom prst="line">
            <a:avLst/>
          </a:prstGeom>
          <a:ln w="28575">
            <a:solidFill>
              <a:srgbClr val="CD1F45"/>
            </a:solidFill>
            <a:prstDash val="dash"/>
          </a:ln>
        </xdr:spPr>
        <xdr:style>
          <a:lnRef idx="1">
            <a:schemeClr val="accent2"/>
          </a:lnRef>
          <a:fillRef idx="0">
            <a:schemeClr val="accent2"/>
          </a:fillRef>
          <a:effectRef idx="0">
            <a:schemeClr val="accent2"/>
          </a:effectRef>
          <a:fontRef idx="minor">
            <a:schemeClr val="tx1"/>
          </a:fontRef>
        </xdr:style>
      </xdr:cxnSp>
      <xdr:sp macro="" textlink="">
        <xdr:nvSpPr>
          <xdr:cNvPr id="8" name="Text Box 2">
            <a:extLst>
              <a:ext uri="{FF2B5EF4-FFF2-40B4-BE49-F238E27FC236}">
                <a16:creationId xmlns:a16="http://schemas.microsoft.com/office/drawing/2014/main" id="{A09E0AAE-813E-43CB-8A63-A442F04B5C87}"/>
              </a:ext>
              <a:ext uri="{C183D7F6-B498-43B3-948B-1728B52AA6E4}">
                <adec:decorative xmlns:adec="http://schemas.microsoft.com/office/drawing/2017/decorative" val="1"/>
              </a:ext>
            </a:extLst>
          </xdr:cNvPr>
          <xdr:cNvSpPr txBox="1">
            <a:spLocks noChangeArrowheads="1"/>
          </xdr:cNvSpPr>
        </xdr:nvSpPr>
        <xdr:spPr bwMode="auto">
          <a:xfrm>
            <a:off x="368300" y="0"/>
            <a:ext cx="850900" cy="2921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50000"/>
              </a:lnSpc>
              <a:spcAft>
                <a:spcPts val="1200"/>
              </a:spcAft>
            </a:pPr>
            <a:r>
              <a:rPr lang="en-GB" sz="1000" u="none">
                <a:solidFill>
                  <a:schemeClr val="tx1"/>
                </a:solidFill>
                <a:effectLst/>
                <a:latin typeface="Verdana" panose="020B0604030504040204" pitchFamily="34" charset="0"/>
                <a:ea typeface="Calibri" panose="020F0502020204030204" pitchFamily="34" charset="0"/>
                <a:cs typeface="Times New Roman" panose="02020603050405020304" pitchFamily="18" charset="0"/>
              </a:rPr>
              <a:t>Cap</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692458</xdr:colOff>
      <xdr:row>1</xdr:row>
      <xdr:rowOff>2184</xdr:rowOff>
    </xdr:to>
    <xdr:pic>
      <xdr:nvPicPr>
        <xdr:cNvPr id="2" name="Picture 1" descr="image of the Ofgem logo" title="Ofgem logo">
          <a:extLst>
            <a:ext uri="{FF2B5EF4-FFF2-40B4-BE49-F238E27FC236}">
              <a16:creationId xmlns:a16="http://schemas.microsoft.com/office/drawing/2014/main" id="{043C64E6-8C88-4000-9660-329173251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5</xdr:col>
      <xdr:colOff>1131845</xdr:colOff>
      <xdr:row>0</xdr:row>
      <xdr:rowOff>542284</xdr:rowOff>
    </xdr:to>
    <xdr:pic>
      <xdr:nvPicPr>
        <xdr:cNvPr id="3" name="Picture 2" title="white box">
          <a:extLst>
            <a:ext uri="{FF2B5EF4-FFF2-40B4-BE49-F238E27FC236}">
              <a16:creationId xmlns:a16="http://schemas.microsoft.com/office/drawing/2014/main" id="{1723A90F-5E47-4476-86F6-B23CB3A4BB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0</xdr:col>
      <xdr:colOff>220577</xdr:colOff>
      <xdr:row>10</xdr:row>
      <xdr:rowOff>0</xdr:rowOff>
    </xdr:from>
    <xdr:to>
      <xdr:col>7</xdr:col>
      <xdr:colOff>371474</xdr:colOff>
      <xdr:row>40</xdr:row>
      <xdr:rowOff>20782</xdr:rowOff>
    </xdr:to>
    <xdr:graphicFrame macro="">
      <xdr:nvGraphicFramePr>
        <xdr:cNvPr id="4" name="Chart 3">
          <a:extLst>
            <a:ext uri="{FF2B5EF4-FFF2-40B4-BE49-F238E27FC236}">
              <a16:creationId xmlns:a16="http://schemas.microsoft.com/office/drawing/2014/main" id="{FB74712C-C743-4258-BA52-05EECA08BC1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695633</xdr:colOff>
      <xdr:row>1</xdr:row>
      <xdr:rowOff>2184</xdr:rowOff>
    </xdr:to>
    <xdr:pic>
      <xdr:nvPicPr>
        <xdr:cNvPr id="2" name="Picture 1" descr="image of the Ofgem logo" title="Ofgem logo">
          <a:extLst>
            <a:ext uri="{FF2B5EF4-FFF2-40B4-BE49-F238E27FC236}">
              <a16:creationId xmlns:a16="http://schemas.microsoft.com/office/drawing/2014/main" id="{845A5DA5-899C-45F1-9BE0-52C6538E9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545459</xdr:rowOff>
    </xdr:to>
    <xdr:pic>
      <xdr:nvPicPr>
        <xdr:cNvPr id="3" name="Picture 2" title="white box">
          <a:extLst>
            <a:ext uri="{FF2B5EF4-FFF2-40B4-BE49-F238E27FC236}">
              <a16:creationId xmlns:a16="http://schemas.microsoft.com/office/drawing/2014/main" id="{0CD7F8C7-85DD-44E6-942F-CF2AE1F70B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0</xdr:col>
      <xdr:colOff>221375</xdr:colOff>
      <xdr:row>6</xdr:row>
      <xdr:rowOff>168944</xdr:rowOff>
    </xdr:from>
    <xdr:to>
      <xdr:col>6</xdr:col>
      <xdr:colOff>967064</xdr:colOff>
      <xdr:row>27</xdr:row>
      <xdr:rowOff>0</xdr:rowOff>
    </xdr:to>
    <xdr:graphicFrame macro="">
      <xdr:nvGraphicFramePr>
        <xdr:cNvPr id="4" name="Chart 3">
          <a:extLst>
            <a:ext uri="{FF2B5EF4-FFF2-40B4-BE49-F238E27FC236}">
              <a16:creationId xmlns:a16="http://schemas.microsoft.com/office/drawing/2014/main" id="{91F485A4-9F60-4B3C-A716-1C32098B3DD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244871</xdr:colOff>
      <xdr:row>1</xdr:row>
      <xdr:rowOff>2184</xdr:rowOff>
    </xdr:to>
    <xdr:pic>
      <xdr:nvPicPr>
        <xdr:cNvPr id="2" name="Picture 1" descr="image of the Ofgem logo" title="Ofgem logo">
          <a:extLst>
            <a:ext uri="{FF2B5EF4-FFF2-40B4-BE49-F238E27FC236}">
              <a16:creationId xmlns:a16="http://schemas.microsoft.com/office/drawing/2014/main" id="{AE14489B-B3EA-4D54-8039-9B7B8AF0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4280" cy="718464"/>
        </a:xfrm>
        <a:prstGeom prst="rect">
          <a:avLst/>
        </a:prstGeom>
      </xdr:spPr>
    </xdr:pic>
    <xdr:clientData/>
  </xdr:twoCellAnchor>
  <xdr:twoCellAnchor editAs="oneCell">
    <xdr:from>
      <xdr:col>5</xdr:col>
      <xdr:colOff>179140</xdr:colOff>
      <xdr:row>0</xdr:row>
      <xdr:rowOff>183509</xdr:rowOff>
    </xdr:from>
    <xdr:to>
      <xdr:col>6</xdr:col>
      <xdr:colOff>20304</xdr:colOff>
      <xdr:row>0</xdr:row>
      <xdr:rowOff>542284</xdr:rowOff>
    </xdr:to>
    <xdr:pic>
      <xdr:nvPicPr>
        <xdr:cNvPr id="3" name="Picture 2" title="white box">
          <a:extLst>
            <a:ext uri="{FF2B5EF4-FFF2-40B4-BE49-F238E27FC236}">
              <a16:creationId xmlns:a16="http://schemas.microsoft.com/office/drawing/2014/main" id="{7F6EE9AA-58EC-41F7-97D6-02E2487F90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13140" y="183509"/>
          <a:ext cx="953684" cy="358775"/>
        </a:xfrm>
        <a:prstGeom prst="rect">
          <a:avLst/>
        </a:prstGeom>
      </xdr:spPr>
    </xdr:pic>
    <xdr:clientData/>
  </xdr:twoCellAnchor>
  <xdr:twoCellAnchor>
    <xdr:from>
      <xdr:col>1</xdr:col>
      <xdr:colOff>0</xdr:colOff>
      <xdr:row>10</xdr:row>
      <xdr:rowOff>0</xdr:rowOff>
    </xdr:from>
    <xdr:to>
      <xdr:col>5</xdr:col>
      <xdr:colOff>866775</xdr:colOff>
      <xdr:row>39</xdr:row>
      <xdr:rowOff>14271</xdr:rowOff>
    </xdr:to>
    <xdr:graphicFrame macro="">
      <xdr:nvGraphicFramePr>
        <xdr:cNvPr id="5" name="Chart 4">
          <a:extLst>
            <a:ext uri="{FF2B5EF4-FFF2-40B4-BE49-F238E27FC236}">
              <a16:creationId xmlns:a16="http://schemas.microsoft.com/office/drawing/2014/main" id="{ADEBA8C0-99FA-4B30-A30D-D857CC54625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2915541</xdr:colOff>
      <xdr:row>1</xdr:row>
      <xdr:rowOff>2184</xdr:rowOff>
    </xdr:to>
    <xdr:pic>
      <xdr:nvPicPr>
        <xdr:cNvPr id="2" name="Picture 1" descr="image of the Ofgem logo" title="Ofgem logo">
          <a:extLst>
            <a:ext uri="{FF2B5EF4-FFF2-40B4-BE49-F238E27FC236}">
              <a16:creationId xmlns:a16="http://schemas.microsoft.com/office/drawing/2014/main" id="{C9818EAA-EFDF-482A-B26D-6FD2E2A4B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5</xdr:col>
      <xdr:colOff>1112504</xdr:colOff>
      <xdr:row>0</xdr:row>
      <xdr:rowOff>545459</xdr:rowOff>
    </xdr:to>
    <xdr:pic>
      <xdr:nvPicPr>
        <xdr:cNvPr id="3" name="Picture 2" title="white box">
          <a:extLst>
            <a:ext uri="{FF2B5EF4-FFF2-40B4-BE49-F238E27FC236}">
              <a16:creationId xmlns:a16="http://schemas.microsoft.com/office/drawing/2014/main" id="{C37E7F48-EBE6-4038-8A23-96A88AF91E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1</xdr:colOff>
      <xdr:row>10</xdr:row>
      <xdr:rowOff>0</xdr:rowOff>
    </xdr:from>
    <xdr:to>
      <xdr:col>6</xdr:col>
      <xdr:colOff>139960</xdr:colOff>
      <xdr:row>35</xdr:row>
      <xdr:rowOff>139959</xdr:rowOff>
    </xdr:to>
    <xdr:graphicFrame macro="">
      <xdr:nvGraphicFramePr>
        <xdr:cNvPr id="7" name="Chart 6">
          <a:extLst>
            <a:ext uri="{FF2B5EF4-FFF2-40B4-BE49-F238E27FC236}">
              <a16:creationId xmlns:a16="http://schemas.microsoft.com/office/drawing/2014/main" id="{7A591942-B185-4B5C-8399-ADB5C017CA6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706511</xdr:colOff>
      <xdr:row>1</xdr:row>
      <xdr:rowOff>2184</xdr:rowOff>
    </xdr:to>
    <xdr:pic>
      <xdr:nvPicPr>
        <xdr:cNvPr id="2" name="Picture 1" descr="image of the Ofgem logo" title="Ofgem logo">
          <a:extLst>
            <a:ext uri="{FF2B5EF4-FFF2-40B4-BE49-F238E27FC236}">
              <a16:creationId xmlns:a16="http://schemas.microsoft.com/office/drawing/2014/main" id="{A762C3DE-A20A-4AD1-A39F-3ABE3A28E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1074</xdr:colOff>
      <xdr:row>0</xdr:row>
      <xdr:rowOff>542284</xdr:rowOff>
    </xdr:to>
    <xdr:pic>
      <xdr:nvPicPr>
        <xdr:cNvPr id="3" name="Picture 2" title="white box">
          <a:extLst>
            <a:ext uri="{FF2B5EF4-FFF2-40B4-BE49-F238E27FC236}">
              <a16:creationId xmlns:a16="http://schemas.microsoft.com/office/drawing/2014/main" id="{2172AD97-BDC2-4513-9230-7BE8C2221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0</xdr:colOff>
      <xdr:row>10</xdr:row>
      <xdr:rowOff>0</xdr:rowOff>
    </xdr:from>
    <xdr:to>
      <xdr:col>6</xdr:col>
      <xdr:colOff>69273</xdr:colOff>
      <xdr:row>35</xdr:row>
      <xdr:rowOff>7697</xdr:rowOff>
    </xdr:to>
    <xdr:graphicFrame macro="">
      <xdr:nvGraphicFramePr>
        <xdr:cNvPr id="5" name="Chart 4">
          <a:extLst>
            <a:ext uri="{FF2B5EF4-FFF2-40B4-BE49-F238E27FC236}">
              <a16:creationId xmlns:a16="http://schemas.microsoft.com/office/drawing/2014/main" id="{0738D332-C328-4E7F-B7F2-ED62DD3591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46378</xdr:colOff>
      <xdr:row>1</xdr:row>
      <xdr:rowOff>2184</xdr:rowOff>
    </xdr:to>
    <xdr:pic>
      <xdr:nvPicPr>
        <xdr:cNvPr id="2" name="Picture 1" descr="image of the Ofgem logo" title="Ofgem logo">
          <a:extLst>
            <a:ext uri="{FF2B5EF4-FFF2-40B4-BE49-F238E27FC236}">
              <a16:creationId xmlns:a16="http://schemas.microsoft.com/office/drawing/2014/main" id="{EF703E0A-7C75-4FC3-8F82-3B4B44DA7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5</xdr:col>
      <xdr:colOff>1116058</xdr:colOff>
      <xdr:row>0</xdr:row>
      <xdr:rowOff>542284</xdr:rowOff>
    </xdr:to>
    <xdr:pic>
      <xdr:nvPicPr>
        <xdr:cNvPr id="3" name="Picture 2" title="white box">
          <a:extLst>
            <a:ext uri="{FF2B5EF4-FFF2-40B4-BE49-F238E27FC236}">
              <a16:creationId xmlns:a16="http://schemas.microsoft.com/office/drawing/2014/main" id="{1DCCDBA8-FEF0-415C-8CC3-E63A34878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0</xdr:colOff>
      <xdr:row>9</xdr:row>
      <xdr:rowOff>171061</xdr:rowOff>
    </xdr:from>
    <xdr:to>
      <xdr:col>6</xdr:col>
      <xdr:colOff>38878</xdr:colOff>
      <xdr:row>36</xdr:row>
      <xdr:rowOff>139958</xdr:rowOff>
    </xdr:to>
    <xdr:graphicFrame macro="">
      <xdr:nvGraphicFramePr>
        <xdr:cNvPr id="5" name="Chart 4">
          <a:extLst>
            <a:ext uri="{FF2B5EF4-FFF2-40B4-BE49-F238E27FC236}">
              <a16:creationId xmlns:a16="http://schemas.microsoft.com/office/drawing/2014/main" id="{924F0E40-1EE5-4F6A-92BA-4A39829055B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506351</xdr:colOff>
      <xdr:row>1</xdr:row>
      <xdr:rowOff>2184</xdr:rowOff>
    </xdr:to>
    <xdr:pic>
      <xdr:nvPicPr>
        <xdr:cNvPr id="2" name="Picture 1" descr="image of the Ofgem logo" title="Ofgem logo">
          <a:extLst>
            <a:ext uri="{FF2B5EF4-FFF2-40B4-BE49-F238E27FC236}">
              <a16:creationId xmlns:a16="http://schemas.microsoft.com/office/drawing/2014/main" id="{9B035F69-5CDF-4B73-88AF-7B3C9D2E8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5</xdr:col>
      <xdr:colOff>1116058</xdr:colOff>
      <xdr:row>0</xdr:row>
      <xdr:rowOff>542284</xdr:rowOff>
    </xdr:to>
    <xdr:pic>
      <xdr:nvPicPr>
        <xdr:cNvPr id="3" name="Picture 2" title="white box">
          <a:extLst>
            <a:ext uri="{FF2B5EF4-FFF2-40B4-BE49-F238E27FC236}">
              <a16:creationId xmlns:a16="http://schemas.microsoft.com/office/drawing/2014/main" id="{92529F2F-98E0-4664-9860-B22C6282ED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twoCellAnchor>
    <xdr:from>
      <xdr:col>1</xdr:col>
      <xdr:colOff>0</xdr:colOff>
      <xdr:row>10</xdr:row>
      <xdr:rowOff>0</xdr:rowOff>
    </xdr:from>
    <xdr:to>
      <xdr:col>6</xdr:col>
      <xdr:colOff>7620</xdr:colOff>
      <xdr:row>35</xdr:row>
      <xdr:rowOff>83820</xdr:rowOff>
    </xdr:to>
    <xdr:graphicFrame macro="">
      <xdr:nvGraphicFramePr>
        <xdr:cNvPr id="5" name="Chart 4">
          <a:extLst>
            <a:ext uri="{FF2B5EF4-FFF2-40B4-BE49-F238E27FC236}">
              <a16:creationId xmlns:a16="http://schemas.microsoft.com/office/drawing/2014/main" id="{84C01E6C-09B2-4AA4-B1BC-89AA216A18F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983025</xdr:colOff>
      <xdr:row>1</xdr:row>
      <xdr:rowOff>2184</xdr:rowOff>
    </xdr:to>
    <xdr:pic>
      <xdr:nvPicPr>
        <xdr:cNvPr id="2" name="Picture 1" descr="image of the Ofgem logo" title="Ofgem logo">
          <a:extLst>
            <a:ext uri="{FF2B5EF4-FFF2-40B4-BE49-F238E27FC236}">
              <a16:creationId xmlns:a16="http://schemas.microsoft.com/office/drawing/2014/main" id="{CE0A42F7-D7A4-4FCB-A8AA-0A1BD9ED4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5</xdr:col>
      <xdr:colOff>1098066</xdr:colOff>
      <xdr:row>0</xdr:row>
      <xdr:rowOff>545459</xdr:rowOff>
    </xdr:to>
    <xdr:pic>
      <xdr:nvPicPr>
        <xdr:cNvPr id="3" name="Picture 2" title="white box">
          <a:extLst>
            <a:ext uri="{FF2B5EF4-FFF2-40B4-BE49-F238E27FC236}">
              <a16:creationId xmlns:a16="http://schemas.microsoft.com/office/drawing/2014/main" id="{F72799F2-465D-4AF6-B22C-1A51FEF282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145158</xdr:colOff>
      <xdr:row>1</xdr:row>
      <xdr:rowOff>2184</xdr:rowOff>
    </xdr:to>
    <xdr:pic>
      <xdr:nvPicPr>
        <xdr:cNvPr id="2" name="Picture 1" descr="image of the Ofgem logo" title="Ofgem logo">
          <a:extLst>
            <a:ext uri="{FF2B5EF4-FFF2-40B4-BE49-F238E27FC236}">
              <a16:creationId xmlns:a16="http://schemas.microsoft.com/office/drawing/2014/main" id="{0CDBBB07-CEC4-41B2-BA4F-7BFA2701B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20302</xdr:colOff>
      <xdr:row>0</xdr:row>
      <xdr:rowOff>545459</xdr:rowOff>
    </xdr:to>
    <xdr:pic>
      <xdr:nvPicPr>
        <xdr:cNvPr id="3" name="Picture 2" title="white box">
          <a:extLst>
            <a:ext uri="{FF2B5EF4-FFF2-40B4-BE49-F238E27FC236}">
              <a16:creationId xmlns:a16="http://schemas.microsoft.com/office/drawing/2014/main" id="{234E9DC4-04A5-46CF-A59A-14376E8364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1116071</xdr:colOff>
      <xdr:row>1</xdr:row>
      <xdr:rowOff>2184</xdr:rowOff>
    </xdr:to>
    <xdr:pic>
      <xdr:nvPicPr>
        <xdr:cNvPr id="2" name="Picture 1" descr="image of the Ofgem logo" title="Ofgem logo">
          <a:extLst>
            <a:ext uri="{FF2B5EF4-FFF2-40B4-BE49-F238E27FC236}">
              <a16:creationId xmlns:a16="http://schemas.microsoft.com/office/drawing/2014/main" id="{53B3CAA7-F8A6-495C-9E29-82C66BBAF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197" cy="716559"/>
        </a:xfrm>
        <a:prstGeom prst="rect">
          <a:avLst/>
        </a:prstGeom>
      </xdr:spPr>
    </xdr:pic>
    <xdr:clientData/>
  </xdr:twoCellAnchor>
  <xdr:twoCellAnchor editAs="oneCell">
    <xdr:from>
      <xdr:col>5</xdr:col>
      <xdr:colOff>179140</xdr:colOff>
      <xdr:row>0</xdr:row>
      <xdr:rowOff>183509</xdr:rowOff>
    </xdr:from>
    <xdr:to>
      <xdr:col>5</xdr:col>
      <xdr:colOff>1112050</xdr:colOff>
      <xdr:row>0</xdr:row>
      <xdr:rowOff>545459</xdr:rowOff>
    </xdr:to>
    <xdr:pic>
      <xdr:nvPicPr>
        <xdr:cNvPr id="3" name="Picture 2" title="white box">
          <a:extLst>
            <a:ext uri="{FF2B5EF4-FFF2-40B4-BE49-F238E27FC236}">
              <a16:creationId xmlns:a16="http://schemas.microsoft.com/office/drawing/2014/main" id="{248EE241-3BCE-4751-859C-C4F5F3A32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07890" y="180334"/>
          <a:ext cx="933363" cy="365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1112228</xdr:colOff>
      <xdr:row>1</xdr:row>
      <xdr:rowOff>2184</xdr:rowOff>
    </xdr:to>
    <xdr:pic>
      <xdr:nvPicPr>
        <xdr:cNvPr id="2" name="Picture 1" descr="image of the Ofgem logo" title="Ofgem logo">
          <a:extLst>
            <a:ext uri="{FF2B5EF4-FFF2-40B4-BE49-F238E27FC236}">
              <a16:creationId xmlns:a16="http://schemas.microsoft.com/office/drawing/2014/main" id="{4FD019F1-E78B-4E27-BFB4-16E7B0B90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2401D9CA-31A1-4157-891B-D7F0861D9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1840" y="180334"/>
          <a:ext cx="933364" cy="365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1112228</xdr:colOff>
      <xdr:row>1</xdr:row>
      <xdr:rowOff>2184</xdr:rowOff>
    </xdr:to>
    <xdr:pic>
      <xdr:nvPicPr>
        <xdr:cNvPr id="2" name="Picture 1" descr="image of the Ofgem logo" title="Ofgem logo">
          <a:extLst>
            <a:ext uri="{FF2B5EF4-FFF2-40B4-BE49-F238E27FC236}">
              <a16:creationId xmlns:a16="http://schemas.microsoft.com/office/drawing/2014/main" id="{CCC68056-09D0-4BCA-AB79-E953CBD0D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1527"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F7212EB8-625A-484A-A808-DBFCBA536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7815" y="180334"/>
          <a:ext cx="933363" cy="361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696303</xdr:colOff>
      <xdr:row>1</xdr:row>
      <xdr:rowOff>2184</xdr:rowOff>
    </xdr:to>
    <xdr:pic>
      <xdr:nvPicPr>
        <xdr:cNvPr id="2" name="Picture 1" descr="image of the Ofgem logo" title="Ofgem logo">
          <a:extLst>
            <a:ext uri="{FF2B5EF4-FFF2-40B4-BE49-F238E27FC236}">
              <a16:creationId xmlns:a16="http://schemas.microsoft.com/office/drawing/2014/main" id="{BD0C2562-E71F-4D6A-873C-EDD915051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2007" cy="718464"/>
        </a:xfrm>
        <a:prstGeom prst="rect">
          <a:avLst/>
        </a:prstGeom>
      </xdr:spPr>
    </xdr:pic>
    <xdr:clientData/>
  </xdr:twoCellAnchor>
  <xdr:twoCellAnchor editAs="oneCell">
    <xdr:from>
      <xdr:col>5</xdr:col>
      <xdr:colOff>179140</xdr:colOff>
      <xdr:row>0</xdr:row>
      <xdr:rowOff>183509</xdr:rowOff>
    </xdr:from>
    <xdr:to>
      <xdr:col>5</xdr:col>
      <xdr:colOff>1131553</xdr:colOff>
      <xdr:row>0</xdr:row>
      <xdr:rowOff>545459</xdr:rowOff>
    </xdr:to>
    <xdr:pic>
      <xdr:nvPicPr>
        <xdr:cNvPr id="3" name="Picture 2" title="white box">
          <a:extLst>
            <a:ext uri="{FF2B5EF4-FFF2-40B4-BE49-F238E27FC236}">
              <a16:creationId xmlns:a16="http://schemas.microsoft.com/office/drawing/2014/main" id="{97249F3D-5441-44D7-9DD7-0DB800723F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820" y="183509"/>
          <a:ext cx="953683" cy="358775"/>
        </a:xfrm>
        <a:prstGeom prst="rect">
          <a:avLst/>
        </a:prstGeom>
      </xdr:spPr>
    </xdr:pic>
    <xdr:clientData/>
  </xdr:twoCellAnchor>
  <xdr:twoCellAnchor>
    <xdr:from>
      <xdr:col>1</xdr:col>
      <xdr:colOff>127000</xdr:colOff>
      <xdr:row>23</xdr:row>
      <xdr:rowOff>184944</xdr:rowOff>
    </xdr:from>
    <xdr:to>
      <xdr:col>4</xdr:col>
      <xdr:colOff>811900</xdr:colOff>
      <xdr:row>39</xdr:row>
      <xdr:rowOff>127344</xdr:rowOff>
    </xdr:to>
    <xdr:graphicFrame macro="">
      <xdr:nvGraphicFramePr>
        <xdr:cNvPr id="4" name="Chart 3">
          <a:extLst>
            <a:ext uri="{FF2B5EF4-FFF2-40B4-BE49-F238E27FC236}">
              <a16:creationId xmlns:a16="http://schemas.microsoft.com/office/drawing/2014/main" id="{A54CA756-649F-4194-A68A-9C81E870D26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287338</xdr:colOff>
      <xdr:row>24</xdr:row>
      <xdr:rowOff>11906</xdr:rowOff>
    </xdr:from>
    <xdr:to>
      <xdr:col>10</xdr:col>
      <xdr:colOff>867463</xdr:colOff>
      <xdr:row>39</xdr:row>
      <xdr:rowOff>182906</xdr:rowOff>
    </xdr:to>
    <xdr:graphicFrame macro="">
      <xdr:nvGraphicFramePr>
        <xdr:cNvPr id="6" name="Chart 5">
          <a:extLst>
            <a:ext uri="{FF2B5EF4-FFF2-40B4-BE49-F238E27FC236}">
              <a16:creationId xmlns:a16="http://schemas.microsoft.com/office/drawing/2014/main" id="{F074F627-3704-4BBD-A664-F878FDB1596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1112228</xdr:colOff>
      <xdr:row>1</xdr:row>
      <xdr:rowOff>2184</xdr:rowOff>
    </xdr:to>
    <xdr:pic>
      <xdr:nvPicPr>
        <xdr:cNvPr id="2" name="Picture 1" descr="image of the Ofgem logo" title="Ofgem logo">
          <a:extLst>
            <a:ext uri="{FF2B5EF4-FFF2-40B4-BE49-F238E27FC236}">
              <a16:creationId xmlns:a16="http://schemas.microsoft.com/office/drawing/2014/main" id="{C3FBEE7B-1004-49A8-A5BF-9FCC1512F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1527"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D85B7395-34C0-4AC6-A14A-BD1BCE4E1A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7815" y="180334"/>
          <a:ext cx="933363" cy="3619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1115403</xdr:colOff>
      <xdr:row>1</xdr:row>
      <xdr:rowOff>2184</xdr:rowOff>
    </xdr:to>
    <xdr:pic>
      <xdr:nvPicPr>
        <xdr:cNvPr id="2" name="Picture 1" descr="image of the Ofgem logo" title="Ofgem logo">
          <a:extLst>
            <a:ext uri="{FF2B5EF4-FFF2-40B4-BE49-F238E27FC236}">
              <a16:creationId xmlns:a16="http://schemas.microsoft.com/office/drawing/2014/main" id="{1349B2DE-EBB1-4F23-9DA4-9DDCA5642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702" cy="716559"/>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545459</xdr:rowOff>
    </xdr:to>
    <xdr:pic>
      <xdr:nvPicPr>
        <xdr:cNvPr id="3" name="Picture 2" title="white box">
          <a:extLst>
            <a:ext uri="{FF2B5EF4-FFF2-40B4-BE49-F238E27FC236}">
              <a16:creationId xmlns:a16="http://schemas.microsoft.com/office/drawing/2014/main" id="{8423150E-6858-40E2-9F7D-6449FDAF91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7815" y="180334"/>
          <a:ext cx="933363" cy="365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1112228</xdr:colOff>
      <xdr:row>1</xdr:row>
      <xdr:rowOff>2184</xdr:rowOff>
    </xdr:to>
    <xdr:pic>
      <xdr:nvPicPr>
        <xdr:cNvPr id="2" name="Picture 1" descr="image of the Ofgem logo" title="Ofgem logo">
          <a:extLst>
            <a:ext uri="{FF2B5EF4-FFF2-40B4-BE49-F238E27FC236}">
              <a16:creationId xmlns:a16="http://schemas.microsoft.com/office/drawing/2014/main" id="{B2711997-6D02-472E-B7A5-6F46E089B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49B8573B-8B72-468E-B2EF-64B6DBA9E9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83700" y="183509"/>
          <a:ext cx="953683" cy="3619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217082</xdr:colOff>
      <xdr:row>1</xdr:row>
      <xdr:rowOff>2184</xdr:rowOff>
    </xdr:to>
    <xdr:pic>
      <xdr:nvPicPr>
        <xdr:cNvPr id="2" name="Picture 1" descr="image of the Ofgem logo" title="Ofgem logo">
          <a:extLst>
            <a:ext uri="{FF2B5EF4-FFF2-40B4-BE49-F238E27FC236}">
              <a16:creationId xmlns:a16="http://schemas.microsoft.com/office/drawing/2014/main" id="{CC112126-B7F0-4FB8-97E0-432A8058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390817</xdr:colOff>
      <xdr:row>0</xdr:row>
      <xdr:rowOff>545459</xdr:rowOff>
    </xdr:to>
    <xdr:pic>
      <xdr:nvPicPr>
        <xdr:cNvPr id="3" name="Picture 2" title="white box">
          <a:extLst>
            <a:ext uri="{FF2B5EF4-FFF2-40B4-BE49-F238E27FC236}">
              <a16:creationId xmlns:a16="http://schemas.microsoft.com/office/drawing/2014/main" id="{FB366AC4-C1AE-4C91-9CDF-0170D42F6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3900" y="183509"/>
          <a:ext cx="953683" cy="361950"/>
        </a:xfrm>
        <a:prstGeom prst="rect">
          <a:avLst/>
        </a:prstGeom>
      </xdr:spPr>
    </xdr:pic>
    <xdr:clientData/>
  </xdr:twoCellAnchor>
  <xdr:twoCellAnchor>
    <xdr:from>
      <xdr:col>1</xdr:col>
      <xdr:colOff>17477</xdr:colOff>
      <xdr:row>8</xdr:row>
      <xdr:rowOff>66734</xdr:rowOff>
    </xdr:from>
    <xdr:to>
      <xdr:col>7</xdr:col>
      <xdr:colOff>454404</xdr:colOff>
      <xdr:row>26</xdr:row>
      <xdr:rowOff>38493</xdr:rowOff>
    </xdr:to>
    <xdr:graphicFrame macro="">
      <xdr:nvGraphicFramePr>
        <xdr:cNvPr id="6" name="Chart 5">
          <a:extLst>
            <a:ext uri="{FF2B5EF4-FFF2-40B4-BE49-F238E27FC236}">
              <a16:creationId xmlns:a16="http://schemas.microsoft.com/office/drawing/2014/main" id="{BE43E8EA-769C-4F3C-955F-912B5978E2B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427127</xdr:colOff>
      <xdr:row>1</xdr:row>
      <xdr:rowOff>2184</xdr:rowOff>
    </xdr:to>
    <xdr:pic>
      <xdr:nvPicPr>
        <xdr:cNvPr id="2" name="Picture 1" descr="image of the Ofgem logo" title="Ofgem logo">
          <a:extLst>
            <a:ext uri="{FF2B5EF4-FFF2-40B4-BE49-F238E27FC236}">
              <a16:creationId xmlns:a16="http://schemas.microsoft.com/office/drawing/2014/main" id="{392FB631-19D3-4969-A000-25F5B1D9F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418780</xdr:colOff>
      <xdr:row>0</xdr:row>
      <xdr:rowOff>542284</xdr:rowOff>
    </xdr:to>
    <xdr:pic>
      <xdr:nvPicPr>
        <xdr:cNvPr id="3" name="Picture 2" title="white box">
          <a:extLst>
            <a:ext uri="{FF2B5EF4-FFF2-40B4-BE49-F238E27FC236}">
              <a16:creationId xmlns:a16="http://schemas.microsoft.com/office/drawing/2014/main" id="{0B15E4D0-96E5-44A7-A20F-3E4813A28D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3900" y="183509"/>
          <a:ext cx="953683" cy="361950"/>
        </a:xfrm>
        <a:prstGeom prst="rect">
          <a:avLst/>
        </a:prstGeom>
      </xdr:spPr>
    </xdr:pic>
    <xdr:clientData/>
  </xdr:twoCellAnchor>
  <xdr:twoCellAnchor>
    <xdr:from>
      <xdr:col>1</xdr:col>
      <xdr:colOff>113601</xdr:colOff>
      <xdr:row>7</xdr:row>
      <xdr:rowOff>57993</xdr:rowOff>
    </xdr:from>
    <xdr:to>
      <xdr:col>7</xdr:col>
      <xdr:colOff>696694</xdr:colOff>
      <xdr:row>29</xdr:row>
      <xdr:rowOff>21428</xdr:rowOff>
    </xdr:to>
    <xdr:graphicFrame macro="">
      <xdr:nvGraphicFramePr>
        <xdr:cNvPr id="4" name="Chart 3">
          <a:extLst>
            <a:ext uri="{FF2B5EF4-FFF2-40B4-BE49-F238E27FC236}">
              <a16:creationId xmlns:a16="http://schemas.microsoft.com/office/drawing/2014/main" id="{F25E40A2-3FAA-475A-9329-1B4EBF48F50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95512</xdr:colOff>
      <xdr:row>1</xdr:row>
      <xdr:rowOff>2184</xdr:rowOff>
    </xdr:to>
    <xdr:pic>
      <xdr:nvPicPr>
        <xdr:cNvPr id="2" name="Picture 1" descr="image of the Ofgem logo" title="Ofgem logo">
          <a:extLst>
            <a:ext uri="{FF2B5EF4-FFF2-40B4-BE49-F238E27FC236}">
              <a16:creationId xmlns:a16="http://schemas.microsoft.com/office/drawing/2014/main" id="{9B78E2EE-7542-44D7-9AD4-37F082A3E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70705" cy="715248"/>
        </a:xfrm>
        <a:prstGeom prst="rect">
          <a:avLst/>
        </a:prstGeom>
      </xdr:spPr>
    </xdr:pic>
    <xdr:clientData/>
  </xdr:twoCellAnchor>
  <xdr:twoCellAnchor editAs="oneCell">
    <xdr:from>
      <xdr:col>5</xdr:col>
      <xdr:colOff>179140</xdr:colOff>
      <xdr:row>0</xdr:row>
      <xdr:rowOff>183509</xdr:rowOff>
    </xdr:from>
    <xdr:to>
      <xdr:col>5</xdr:col>
      <xdr:colOff>1116672</xdr:colOff>
      <xdr:row>0</xdr:row>
      <xdr:rowOff>542284</xdr:rowOff>
    </xdr:to>
    <xdr:pic>
      <xdr:nvPicPr>
        <xdr:cNvPr id="3" name="Picture 2" title="white box">
          <a:extLst>
            <a:ext uri="{FF2B5EF4-FFF2-40B4-BE49-F238E27FC236}">
              <a16:creationId xmlns:a16="http://schemas.microsoft.com/office/drawing/2014/main" id="{61E8F355-3C9F-45C5-8D64-75AE26DFC9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3900" y="183509"/>
          <a:ext cx="953683" cy="361950"/>
        </a:xfrm>
        <a:prstGeom prst="rect">
          <a:avLst/>
        </a:prstGeom>
      </xdr:spPr>
    </xdr:pic>
    <xdr:clientData/>
  </xdr:twoCellAnchor>
  <xdr:twoCellAnchor>
    <xdr:from>
      <xdr:col>0</xdr:col>
      <xdr:colOff>155576</xdr:colOff>
      <xdr:row>10</xdr:row>
      <xdr:rowOff>115888</xdr:rowOff>
    </xdr:from>
    <xdr:to>
      <xdr:col>4</xdr:col>
      <xdr:colOff>173673</xdr:colOff>
      <xdr:row>27</xdr:row>
      <xdr:rowOff>88087</xdr:rowOff>
    </xdr:to>
    <xdr:graphicFrame macro="">
      <xdr:nvGraphicFramePr>
        <xdr:cNvPr id="7" name="Chart 6">
          <a:extLst>
            <a:ext uri="{FF2B5EF4-FFF2-40B4-BE49-F238E27FC236}">
              <a16:creationId xmlns:a16="http://schemas.microsoft.com/office/drawing/2014/main" id="{D87D63EF-18EF-4061-88B4-C66C4B49314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706701</xdr:colOff>
      <xdr:row>10</xdr:row>
      <xdr:rowOff>92419</xdr:rowOff>
    </xdr:from>
    <xdr:to>
      <xdr:col>7</xdr:col>
      <xdr:colOff>593072</xdr:colOff>
      <xdr:row>27</xdr:row>
      <xdr:rowOff>50648</xdr:rowOff>
    </xdr:to>
    <xdr:graphicFrame macro="">
      <xdr:nvGraphicFramePr>
        <xdr:cNvPr id="9" name="Chart 8">
          <a:extLst>
            <a:ext uri="{FF2B5EF4-FFF2-40B4-BE49-F238E27FC236}">
              <a16:creationId xmlns:a16="http://schemas.microsoft.com/office/drawing/2014/main" id="{4CD89656-7E29-4EE2-9F70-C45D253C651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413545</xdr:colOff>
      <xdr:row>10</xdr:row>
      <xdr:rowOff>23415</xdr:rowOff>
    </xdr:from>
    <xdr:to>
      <xdr:col>11</xdr:col>
      <xdr:colOff>318895</xdr:colOff>
      <xdr:row>27</xdr:row>
      <xdr:rowOff>68242</xdr:rowOff>
    </xdr:to>
    <xdr:graphicFrame macro="">
      <xdr:nvGraphicFramePr>
        <xdr:cNvPr id="12" name="Chart 11">
          <a:extLst>
            <a:ext uri="{FF2B5EF4-FFF2-40B4-BE49-F238E27FC236}">
              <a16:creationId xmlns:a16="http://schemas.microsoft.com/office/drawing/2014/main" id="{7877E285-352E-40BE-924E-9089837F304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474662</xdr:colOff>
      <xdr:row>10</xdr:row>
      <xdr:rowOff>15878</xdr:rowOff>
    </xdr:from>
    <xdr:to>
      <xdr:col>15</xdr:col>
      <xdr:colOff>568706</xdr:colOff>
      <xdr:row>27</xdr:row>
      <xdr:rowOff>67452</xdr:rowOff>
    </xdr:to>
    <xdr:graphicFrame macro="">
      <xdr:nvGraphicFramePr>
        <xdr:cNvPr id="10" name="Chart 9">
          <a:extLst>
            <a:ext uri="{FF2B5EF4-FFF2-40B4-BE49-F238E27FC236}">
              <a16:creationId xmlns:a16="http://schemas.microsoft.com/office/drawing/2014/main" id="{30848C26-1848-4C56-ABBF-C8795FB593A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0.21604</cdr:x>
      <cdr:y>0.02722</cdr:y>
    </cdr:from>
    <cdr:to>
      <cdr:x>0.51063</cdr:x>
      <cdr:y>0.10905</cdr:y>
    </cdr:to>
    <cdr:sp macro="" textlink="">
      <cdr:nvSpPr>
        <cdr:cNvPr id="2" name="TextBox 1">
          <a:extLst xmlns:a="http://schemas.openxmlformats.org/drawingml/2006/main">
            <a:ext uri="{FF2B5EF4-FFF2-40B4-BE49-F238E27FC236}">
              <a16:creationId xmlns:a16="http://schemas.microsoft.com/office/drawing/2014/main" id="{19EB7215-8645-4442-B7A0-05D85D41159C}"/>
            </a:ext>
            <a:ext uri="{C183D7F6-B498-43B3-948B-1728B52AA6E4}">
              <adec:decorative xmlns:adec="http://schemas.microsoft.com/office/drawing/2017/decorative" val="1"/>
            </a:ext>
          </a:extLst>
        </cdr:cNvPr>
        <cdr:cNvSpPr txBox="1"/>
      </cdr:nvSpPr>
      <cdr:spPr>
        <a:xfrm xmlns:a="http://schemas.openxmlformats.org/drawingml/2006/main">
          <a:off x="654843" y="72627"/>
          <a:ext cx="892968" cy="2182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latin typeface="Verdana" panose="020B0604030504040204" pitchFamily="34" charset="0"/>
              <a:ea typeface="Verdana" panose="020B0604030504040204" pitchFamily="34" charset="0"/>
            </a:rPr>
            <a:t>a) ECO1</a:t>
          </a:r>
        </a:p>
      </cdr:txBody>
    </cdr:sp>
  </cdr:relSizeAnchor>
</c:userShapes>
</file>

<file path=xl/drawings/drawing28.xml><?xml version="1.0" encoding="utf-8"?>
<c:userShapes xmlns:c="http://schemas.openxmlformats.org/drawingml/2006/chart">
  <cdr:relSizeAnchor xmlns:cdr="http://schemas.openxmlformats.org/drawingml/2006/chartDrawing">
    <cdr:from>
      <cdr:x>0.21833</cdr:x>
      <cdr:y>0.0312</cdr:y>
    </cdr:from>
    <cdr:to>
      <cdr:x>0.49448</cdr:x>
      <cdr:y>0.12072</cdr:y>
    </cdr:to>
    <cdr:sp macro="" textlink="">
      <cdr:nvSpPr>
        <cdr:cNvPr id="2" name="TextBox 1">
          <a:extLst xmlns:a="http://schemas.openxmlformats.org/drawingml/2006/main">
            <a:ext uri="{FF2B5EF4-FFF2-40B4-BE49-F238E27FC236}">
              <a16:creationId xmlns:a16="http://schemas.microsoft.com/office/drawing/2014/main" id="{3FB59A29-AF5B-4D8F-9753-2C67BEF5193C}"/>
            </a:ext>
            <a:ext uri="{C183D7F6-B498-43B3-948B-1728B52AA6E4}">
              <adec:decorative xmlns:adec="http://schemas.microsoft.com/office/drawing/2017/decorative" val="1"/>
            </a:ext>
          </a:extLst>
        </cdr:cNvPr>
        <cdr:cNvSpPr txBox="1"/>
      </cdr:nvSpPr>
      <cdr:spPr>
        <a:xfrm xmlns:a="http://schemas.openxmlformats.org/drawingml/2006/main">
          <a:off x="658945" y="83000"/>
          <a:ext cx="83343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latin typeface="Verdana" panose="020B0604030504040204" pitchFamily="34" charset="0"/>
              <a:ea typeface="Verdana" panose="020B0604030504040204" pitchFamily="34" charset="0"/>
            </a:rPr>
            <a:t>b) ECO2</a:t>
          </a:r>
          <a:endParaRPr lang="en-GB" sz="1050" b="1">
            <a:latin typeface="Verdana" panose="020B0604030504040204" pitchFamily="34" charset="0"/>
            <a:ea typeface="Verdana" panose="020B060403050404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0.30048</cdr:x>
      <cdr:y>0.05081</cdr:y>
    </cdr:from>
    <cdr:to>
      <cdr:x>0.83611</cdr:x>
      <cdr:y>0.16693</cdr:y>
    </cdr:to>
    <cdr:sp macro="" textlink="">
      <cdr:nvSpPr>
        <cdr:cNvPr id="2" name="TextBox 1">
          <a:extLst xmlns:a="http://schemas.openxmlformats.org/drawingml/2006/main">
            <a:ext uri="{FF2B5EF4-FFF2-40B4-BE49-F238E27FC236}">
              <a16:creationId xmlns:a16="http://schemas.microsoft.com/office/drawing/2014/main" id="{008E86B6-9560-4DF0-BBAC-89568F159BC3}"/>
            </a:ext>
            <a:ext uri="{C183D7F6-B498-43B3-948B-1728B52AA6E4}">
              <adec:decorative xmlns:adec="http://schemas.microsoft.com/office/drawing/2017/decorative" val="1"/>
            </a:ext>
          </a:extLst>
        </cdr:cNvPr>
        <cdr:cNvSpPr txBox="1"/>
      </cdr:nvSpPr>
      <cdr:spPr>
        <a:xfrm xmlns:a="http://schemas.openxmlformats.org/drawingml/2006/main">
          <a:off x="912811" y="138905"/>
          <a:ext cx="1627188"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latin typeface="Verdana" panose="020B0604030504040204" pitchFamily="34" charset="0"/>
              <a:ea typeface="Verdana" panose="020B0604030504040204" pitchFamily="34" charset="0"/>
            </a:rPr>
            <a:t>c) ECO2 &amp; ECO1</a:t>
          </a:r>
          <a:endParaRPr lang="en-GB" sz="1050" b="1">
            <a:latin typeface="Verdana" panose="020B0604030504040204" pitchFamily="34" charset="0"/>
            <a:ea typeface="Verdana" panose="020B060403050404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0.3333</cdr:x>
      <cdr:y>0.05556</cdr:y>
    </cdr:from>
    <cdr:to>
      <cdr:x>0.59012</cdr:x>
      <cdr:y>0.14574</cdr:y>
    </cdr:to>
    <cdr:sp macro="" textlink="">
      <cdr:nvSpPr>
        <cdr:cNvPr id="2" name="TextBox 1">
          <a:extLst xmlns:a="http://schemas.openxmlformats.org/drawingml/2006/main">
            <a:ext uri="{FF2B5EF4-FFF2-40B4-BE49-F238E27FC236}">
              <a16:creationId xmlns:a16="http://schemas.microsoft.com/office/drawing/2014/main" id="{D4A84720-A6F3-4994-96E5-66398ED502E3}"/>
            </a:ext>
            <a:ext uri="{C183D7F6-B498-43B3-948B-1728B52AA6E4}">
              <adec:decorative xmlns:adec="http://schemas.microsoft.com/office/drawing/2017/decorative" val="1"/>
            </a:ext>
          </a:extLst>
        </cdr:cNvPr>
        <cdr:cNvSpPr txBox="1"/>
      </cdr:nvSpPr>
      <cdr:spPr>
        <a:xfrm xmlns:a="http://schemas.openxmlformats.org/drawingml/2006/main">
          <a:off x="1158875" y="152796"/>
          <a:ext cx="892968" cy="248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latin typeface="Verdana" panose="020B0604030504040204" pitchFamily="34" charset="0"/>
              <a:ea typeface="Verdana" panose="020B0604030504040204" pitchFamily="34" charset="0"/>
            </a:rPr>
            <a:t>d) ECO3</a:t>
          </a:r>
          <a:endParaRPr lang="en-GB" sz="1100" b="1">
            <a:latin typeface="Verdana" panose="020B0604030504040204" pitchFamily="34" charset="0"/>
            <a:ea typeface="Verdana" panose="020B060403050404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1112228</xdr:colOff>
      <xdr:row>1</xdr:row>
      <xdr:rowOff>2184</xdr:rowOff>
    </xdr:to>
    <xdr:pic>
      <xdr:nvPicPr>
        <xdr:cNvPr id="2" name="Picture 1" descr="image of the Ofgem logo" title="Ofgem logo">
          <a:extLst>
            <a:ext uri="{FF2B5EF4-FFF2-40B4-BE49-F238E27FC236}">
              <a16:creationId xmlns:a16="http://schemas.microsoft.com/office/drawing/2014/main" id="{3E48A81B-5345-4E04-B5FF-B363C2324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86E579A6-C108-498A-B22A-A4B69F190B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3900" y="183509"/>
          <a:ext cx="953683" cy="3619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10853</xdr:colOff>
      <xdr:row>1</xdr:row>
      <xdr:rowOff>2184</xdr:rowOff>
    </xdr:to>
    <xdr:pic>
      <xdr:nvPicPr>
        <xdr:cNvPr id="2" name="Picture 1" descr="image of the Ofgem logo" title="Ofgem logo">
          <a:extLst>
            <a:ext uri="{FF2B5EF4-FFF2-40B4-BE49-F238E27FC236}">
              <a16:creationId xmlns:a16="http://schemas.microsoft.com/office/drawing/2014/main" id="{E7E4B964-4316-4CEB-9844-C15ACCE1E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545459</xdr:rowOff>
    </xdr:to>
    <xdr:pic>
      <xdr:nvPicPr>
        <xdr:cNvPr id="3" name="Picture 2" title="white box">
          <a:extLst>
            <a:ext uri="{FF2B5EF4-FFF2-40B4-BE49-F238E27FC236}">
              <a16:creationId xmlns:a16="http://schemas.microsoft.com/office/drawing/2014/main" id="{1381225C-7F60-4DB0-A9F5-D71D88A7F6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3900" y="183509"/>
          <a:ext cx="953683" cy="361950"/>
        </a:xfrm>
        <a:prstGeom prst="rect">
          <a:avLst/>
        </a:prstGeom>
      </xdr:spPr>
    </xdr:pic>
    <xdr:clientData/>
  </xdr:twoCellAnchor>
  <xdr:twoCellAnchor>
    <xdr:from>
      <xdr:col>0</xdr:col>
      <xdr:colOff>230696</xdr:colOff>
      <xdr:row>9</xdr:row>
      <xdr:rowOff>0</xdr:rowOff>
    </xdr:from>
    <xdr:to>
      <xdr:col>7</xdr:col>
      <xdr:colOff>160788</xdr:colOff>
      <xdr:row>31</xdr:row>
      <xdr:rowOff>104862</xdr:rowOff>
    </xdr:to>
    <xdr:graphicFrame macro="">
      <xdr:nvGraphicFramePr>
        <xdr:cNvPr id="4" name="Chart 3">
          <a:extLst>
            <a:ext uri="{FF2B5EF4-FFF2-40B4-BE49-F238E27FC236}">
              <a16:creationId xmlns:a16="http://schemas.microsoft.com/office/drawing/2014/main" id="{456E9CDE-53DF-4219-9B33-256D4E5E6EE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1002909</xdr:colOff>
      <xdr:row>1</xdr:row>
      <xdr:rowOff>2184</xdr:rowOff>
    </xdr:to>
    <xdr:pic>
      <xdr:nvPicPr>
        <xdr:cNvPr id="2" name="Picture 1" descr="image of the Ofgem logo" title="Ofgem logo">
          <a:extLst>
            <a:ext uri="{FF2B5EF4-FFF2-40B4-BE49-F238E27FC236}">
              <a16:creationId xmlns:a16="http://schemas.microsoft.com/office/drawing/2014/main" id="{11C44673-E517-4CD3-B617-F603713A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5182" cy="718464"/>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545459</xdr:rowOff>
    </xdr:to>
    <xdr:pic>
      <xdr:nvPicPr>
        <xdr:cNvPr id="3" name="Picture 2" title="white box">
          <a:extLst>
            <a:ext uri="{FF2B5EF4-FFF2-40B4-BE49-F238E27FC236}">
              <a16:creationId xmlns:a16="http://schemas.microsoft.com/office/drawing/2014/main" id="{5AF03E65-3CD6-494E-A153-9AAA10B6A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9560" y="183509"/>
          <a:ext cx="953683" cy="3619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578537</xdr:colOff>
      <xdr:row>1</xdr:row>
      <xdr:rowOff>2184</xdr:rowOff>
    </xdr:to>
    <xdr:pic>
      <xdr:nvPicPr>
        <xdr:cNvPr id="2" name="Picture 1" descr="image of the Ofgem logo" title="Ofgem logo">
          <a:extLst>
            <a:ext uri="{FF2B5EF4-FFF2-40B4-BE49-F238E27FC236}">
              <a16:creationId xmlns:a16="http://schemas.microsoft.com/office/drawing/2014/main" id="{06853A86-AE40-4C01-A426-83D8708E1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8957" cy="718464"/>
        </a:xfrm>
        <a:prstGeom prst="rect">
          <a:avLst/>
        </a:prstGeom>
      </xdr:spPr>
    </xdr:pic>
    <xdr:clientData/>
  </xdr:twoCellAnchor>
  <xdr:twoCellAnchor editAs="oneCell">
    <xdr:from>
      <xdr:col>5</xdr:col>
      <xdr:colOff>179140</xdr:colOff>
      <xdr:row>0</xdr:row>
      <xdr:rowOff>183509</xdr:rowOff>
    </xdr:from>
    <xdr:to>
      <xdr:col>6</xdr:col>
      <xdr:colOff>20302</xdr:colOff>
      <xdr:row>0</xdr:row>
      <xdr:rowOff>542284</xdr:rowOff>
    </xdr:to>
    <xdr:pic>
      <xdr:nvPicPr>
        <xdr:cNvPr id="3" name="Picture 2" title="white box">
          <a:extLst>
            <a:ext uri="{FF2B5EF4-FFF2-40B4-BE49-F238E27FC236}">
              <a16:creationId xmlns:a16="http://schemas.microsoft.com/office/drawing/2014/main" id="{5C245C48-646A-4010-A087-1528DF46A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95280" y="183509"/>
          <a:ext cx="953683" cy="3619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126522</xdr:colOff>
      <xdr:row>1</xdr:row>
      <xdr:rowOff>2184</xdr:rowOff>
    </xdr:to>
    <xdr:pic>
      <xdr:nvPicPr>
        <xdr:cNvPr id="2" name="Picture 1" descr="image of the Ofgem logo" title="Ofgem logo">
          <a:extLst>
            <a:ext uri="{FF2B5EF4-FFF2-40B4-BE49-F238E27FC236}">
              <a16:creationId xmlns:a16="http://schemas.microsoft.com/office/drawing/2014/main" id="{9587BE16-3248-437D-B955-6CB1ADF72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68957" cy="718464"/>
        </a:xfrm>
        <a:prstGeom prst="rect">
          <a:avLst/>
        </a:prstGeom>
      </xdr:spPr>
    </xdr:pic>
    <xdr:clientData/>
  </xdr:twoCellAnchor>
  <xdr:twoCellAnchor editAs="oneCell">
    <xdr:from>
      <xdr:col>5</xdr:col>
      <xdr:colOff>179140</xdr:colOff>
      <xdr:row>0</xdr:row>
      <xdr:rowOff>183509</xdr:rowOff>
    </xdr:from>
    <xdr:to>
      <xdr:col>6</xdr:col>
      <xdr:colOff>20303</xdr:colOff>
      <xdr:row>0</xdr:row>
      <xdr:rowOff>542284</xdr:rowOff>
    </xdr:to>
    <xdr:pic>
      <xdr:nvPicPr>
        <xdr:cNvPr id="3" name="Picture 2" title="white box">
          <a:extLst>
            <a:ext uri="{FF2B5EF4-FFF2-40B4-BE49-F238E27FC236}">
              <a16:creationId xmlns:a16="http://schemas.microsoft.com/office/drawing/2014/main" id="{12C8B096-5110-4119-9EA6-1E3D69A255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8980" y="183509"/>
          <a:ext cx="953683" cy="3619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126522</xdr:colOff>
      <xdr:row>1</xdr:row>
      <xdr:rowOff>2184</xdr:rowOff>
    </xdr:to>
    <xdr:pic>
      <xdr:nvPicPr>
        <xdr:cNvPr id="2" name="Picture 1" descr="image of the Ofgem logo" title="Ofgem logo">
          <a:extLst>
            <a:ext uri="{FF2B5EF4-FFF2-40B4-BE49-F238E27FC236}">
              <a16:creationId xmlns:a16="http://schemas.microsoft.com/office/drawing/2014/main" id="{76E76041-AB62-43CE-9575-63AD22A2C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70076" cy="718464"/>
        </a:xfrm>
        <a:prstGeom prst="rect">
          <a:avLst/>
        </a:prstGeom>
      </xdr:spPr>
    </xdr:pic>
    <xdr:clientData/>
  </xdr:twoCellAnchor>
  <xdr:twoCellAnchor editAs="oneCell">
    <xdr:from>
      <xdr:col>5</xdr:col>
      <xdr:colOff>179140</xdr:colOff>
      <xdr:row>0</xdr:row>
      <xdr:rowOff>183509</xdr:rowOff>
    </xdr:from>
    <xdr:to>
      <xdr:col>5</xdr:col>
      <xdr:colOff>1115678</xdr:colOff>
      <xdr:row>0</xdr:row>
      <xdr:rowOff>542284</xdr:rowOff>
    </xdr:to>
    <xdr:pic>
      <xdr:nvPicPr>
        <xdr:cNvPr id="3" name="Picture 2" title="white box">
          <a:extLst>
            <a:ext uri="{FF2B5EF4-FFF2-40B4-BE49-F238E27FC236}">
              <a16:creationId xmlns:a16="http://schemas.microsoft.com/office/drawing/2014/main" id="{F5A527CE-BE12-40F9-8E56-74BD61EDA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120" y="183509"/>
          <a:ext cx="953683"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0.bin"/><Relationship Id="rId1" Type="http://schemas.openxmlformats.org/officeDocument/2006/relationships/hyperlink" Target="https://www.ofgem.gov.uk/publications/eco3-monitoring"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1"/>
  <sheetViews>
    <sheetView tabSelected="1" zoomScaleNormal="100" workbookViewId="0">
      <selection activeCell="A2" sqref="A2"/>
    </sheetView>
  </sheetViews>
  <sheetFormatPr defaultColWidth="9.23046875" defaultRowHeight="13.5" x14ac:dyDescent="0.3"/>
  <cols>
    <col min="1" max="1" width="2.69140625" style="3" customWidth="1"/>
    <col min="2" max="2" width="33.61328125" style="3" customWidth="1"/>
    <col min="3" max="3" width="34.07421875" style="3" customWidth="1"/>
    <col min="4" max="4" width="35" style="3" customWidth="1"/>
    <col min="5" max="16384" width="9.23046875" style="3"/>
  </cols>
  <sheetData>
    <row r="1" spans="1:2" s="271" customFormat="1" ht="56.9" customHeight="1" x14ac:dyDescent="0.3"/>
    <row r="2" spans="1:2" x14ac:dyDescent="0.3">
      <c r="A2" s="2"/>
    </row>
    <row r="5" spans="1:2" ht="19.5" x14ac:dyDescent="0.35">
      <c r="B5" s="1" t="s">
        <v>0</v>
      </c>
    </row>
    <row r="7" spans="1:2" x14ac:dyDescent="0.3">
      <c r="B7" s="4" t="s">
        <v>1</v>
      </c>
    </row>
    <row r="9" spans="1:2" x14ac:dyDescent="0.3">
      <c r="B9" s="5" t="s">
        <v>2</v>
      </c>
    </row>
    <row r="11" spans="1:2" ht="15" x14ac:dyDescent="0.3">
      <c r="B11" s="272" t="s">
        <v>3</v>
      </c>
    </row>
    <row r="13" spans="1:2" x14ac:dyDescent="0.3">
      <c r="B13" s="11" t="s">
        <v>178</v>
      </c>
    </row>
    <row r="14" spans="1:2" x14ac:dyDescent="0.3">
      <c r="B14" s="16" t="s">
        <v>418</v>
      </c>
    </row>
    <row r="16" spans="1:2" x14ac:dyDescent="0.3">
      <c r="B16" s="11" t="s">
        <v>174</v>
      </c>
    </row>
    <row r="17" spans="2:2" x14ac:dyDescent="0.3">
      <c r="B17" s="16" t="s">
        <v>304</v>
      </c>
    </row>
    <row r="18" spans="2:2" x14ac:dyDescent="0.3">
      <c r="B18" s="16" t="s">
        <v>305</v>
      </c>
    </row>
    <row r="19" spans="2:2" x14ac:dyDescent="0.3">
      <c r="B19" s="16" t="s">
        <v>307</v>
      </c>
    </row>
    <row r="21" spans="2:2" x14ac:dyDescent="0.3">
      <c r="B21" s="11" t="s">
        <v>175</v>
      </c>
    </row>
    <row r="22" spans="2:2" x14ac:dyDescent="0.3">
      <c r="B22" s="16" t="s">
        <v>419</v>
      </c>
    </row>
    <row r="23" spans="2:2" x14ac:dyDescent="0.3">
      <c r="B23" s="16" t="s">
        <v>310</v>
      </c>
    </row>
    <row r="24" spans="2:2" x14ac:dyDescent="0.3">
      <c r="B24" s="16" t="s">
        <v>314</v>
      </c>
    </row>
    <row r="25" spans="2:2" x14ac:dyDescent="0.3">
      <c r="B25" s="16" t="s">
        <v>315</v>
      </c>
    </row>
    <row r="26" spans="2:2" x14ac:dyDescent="0.3">
      <c r="B26" s="16" t="s">
        <v>328</v>
      </c>
    </row>
    <row r="27" spans="2:2" x14ac:dyDescent="0.3">
      <c r="B27" s="16" t="s">
        <v>330</v>
      </c>
    </row>
    <row r="28" spans="2:2" x14ac:dyDescent="0.3">
      <c r="B28" s="16" t="s">
        <v>334</v>
      </c>
    </row>
    <row r="29" spans="2:2" x14ac:dyDescent="0.3">
      <c r="B29" s="16" t="s">
        <v>340</v>
      </c>
    </row>
    <row r="30" spans="2:2" x14ac:dyDescent="0.3">
      <c r="B30" s="16" t="s">
        <v>342</v>
      </c>
    </row>
    <row r="31" spans="2:2" x14ac:dyDescent="0.3">
      <c r="B31" s="16" t="s">
        <v>346</v>
      </c>
    </row>
    <row r="32" spans="2:2" x14ac:dyDescent="0.3">
      <c r="B32" s="16"/>
    </row>
    <row r="33" spans="2:2" x14ac:dyDescent="0.3">
      <c r="B33" s="11" t="s">
        <v>176</v>
      </c>
    </row>
    <row r="34" spans="2:2" x14ac:dyDescent="0.3">
      <c r="B34" s="16" t="s">
        <v>348</v>
      </c>
    </row>
    <row r="35" spans="2:2" x14ac:dyDescent="0.3">
      <c r="B35" s="16" t="s">
        <v>349</v>
      </c>
    </row>
    <row r="36" spans="2:2" x14ac:dyDescent="0.3">
      <c r="B36" s="16"/>
    </row>
    <row r="37" spans="2:2" x14ac:dyDescent="0.3">
      <c r="B37" s="11" t="s">
        <v>177</v>
      </c>
    </row>
    <row r="38" spans="2:2" x14ac:dyDescent="0.3">
      <c r="B38" s="16" t="s">
        <v>351</v>
      </c>
    </row>
    <row r="39" spans="2:2" x14ac:dyDescent="0.3">
      <c r="B39" s="16" t="s">
        <v>352</v>
      </c>
    </row>
    <row r="40" spans="2:2" x14ac:dyDescent="0.3">
      <c r="B40" s="16" t="s">
        <v>420</v>
      </c>
    </row>
    <row r="41" spans="2:2" x14ac:dyDescent="0.3">
      <c r="B41" s="16" t="s">
        <v>353</v>
      </c>
    </row>
    <row r="42" spans="2:2" x14ac:dyDescent="0.3">
      <c r="B42" s="16" t="s">
        <v>354</v>
      </c>
    </row>
    <row r="43" spans="2:2" x14ac:dyDescent="0.3">
      <c r="B43" s="16"/>
    </row>
    <row r="44" spans="2:2" x14ac:dyDescent="0.3">
      <c r="B44" s="11" t="s">
        <v>258</v>
      </c>
    </row>
    <row r="45" spans="2:2" x14ac:dyDescent="0.3">
      <c r="B45" s="16" t="s">
        <v>355</v>
      </c>
    </row>
    <row r="46" spans="2:2" x14ac:dyDescent="0.3">
      <c r="B46" s="16" t="s">
        <v>359</v>
      </c>
    </row>
    <row r="47" spans="2:2" x14ac:dyDescent="0.3">
      <c r="B47" s="16" t="s">
        <v>421</v>
      </c>
    </row>
    <row r="48" spans="2:2" x14ac:dyDescent="0.3">
      <c r="B48" s="16" t="s">
        <v>423</v>
      </c>
    </row>
    <row r="49" spans="2:4" x14ac:dyDescent="0.3">
      <c r="B49" s="16" t="s">
        <v>365</v>
      </c>
    </row>
    <row r="50" spans="2:4" x14ac:dyDescent="0.3">
      <c r="B50" s="16" t="s">
        <v>424</v>
      </c>
    </row>
    <row r="51" spans="2:4" x14ac:dyDescent="0.3">
      <c r="B51" s="16" t="s">
        <v>371</v>
      </c>
    </row>
    <row r="52" spans="2:4" x14ac:dyDescent="0.3">
      <c r="B52" s="16" t="s">
        <v>372</v>
      </c>
    </row>
    <row r="53" spans="2:4" x14ac:dyDescent="0.3">
      <c r="B53" s="16" t="s">
        <v>425</v>
      </c>
    </row>
    <row r="54" spans="2:4" x14ac:dyDescent="0.3">
      <c r="B54" s="16"/>
    </row>
    <row r="55" spans="2:4" x14ac:dyDescent="0.3">
      <c r="B55" s="11" t="s">
        <v>259</v>
      </c>
    </row>
    <row r="56" spans="2:4" x14ac:dyDescent="0.3">
      <c r="B56" s="16" t="s">
        <v>376</v>
      </c>
    </row>
    <row r="58" spans="2:4" x14ac:dyDescent="0.3">
      <c r="B58" s="6" t="s">
        <v>4</v>
      </c>
      <c r="C58" s="6" t="s">
        <v>5</v>
      </c>
      <c r="D58" s="6" t="s">
        <v>6</v>
      </c>
    </row>
    <row r="59" spans="2:4" x14ac:dyDescent="0.3">
      <c r="B59" s="7" t="s">
        <v>7</v>
      </c>
      <c r="C59" s="8">
        <v>44966</v>
      </c>
      <c r="D59" s="9"/>
    </row>
    <row r="60" spans="2:4" x14ac:dyDescent="0.3">
      <c r="B60" s="7"/>
      <c r="C60" s="7"/>
      <c r="D60" s="10"/>
    </row>
    <row r="61" spans="2:4" x14ac:dyDescent="0.3">
      <c r="B61" s="7"/>
      <c r="C61" s="8"/>
      <c r="D61" s="10"/>
    </row>
  </sheetData>
  <mergeCells count="1">
    <mergeCell ref="A1:XFD1"/>
  </mergeCells>
  <hyperlinks>
    <hyperlink ref="B17" location="'Figure 1.1'!A1" display="Figure 1.1: Domestic customer number and supply volume thresholds for ECO3" xr:uid="{5375C522-7631-4B65-8C8F-0D003F6AC920}"/>
    <hyperlink ref="B18" location="'Figure 1.2'!A1" display="Figure 1.2: Overview of ECO3 obligations for each obligation phase" xr:uid="{FD0B0A9C-35C3-4777-911A-48D13231C54F}"/>
    <hyperlink ref="B19" location="'Figure 1.3'!A1" display="Figure 1.3: ECO3 uplifts and eligibility requirements" xr:uid="{6DBE5EBC-8E99-4068-BDA5-FEF940CC6E91}"/>
    <hyperlink ref="B22" location="'Figure 2.1'!A1" display="Figure 2.1: Overall achievement against ECO3 obligation and sub-obligation targets" xr:uid="{3E7DCB91-02F6-44CC-85E1-30AC1ABCD491}"/>
    <hyperlink ref="B23" location="'Figure 2.2'!A1" display="Figure 2.2: Overall performance against ECO3 caps" xr:uid="{FCDDF96E-01CA-45F2-B6DB-A57911514989}"/>
    <hyperlink ref="B24" location="'Figure 2.3'!A1" display="Figure 2.3: ECO3 delivery over time" xr:uid="{D3941E56-30AB-47F9-81BF-1CC3FCEBE435}"/>
    <hyperlink ref="B25" location="'Figure 2.4'!A1" display="Figure 2.4 Approved ECO3 measures by country of installation" xr:uid="{055426DD-AF5B-4B00-908E-00A9BE9F724D}"/>
    <hyperlink ref="B26" location="'Figure 2.5'!A1" display="Figure 2.5: HHCRO measure types installed during ECO3 and Table 2.1 HHCRO measure types installed during ECO3" xr:uid="{BB1ADFC1-F57B-4DCF-90E1-6A9810D6E047}"/>
    <hyperlink ref="B27" location="'Figure 2.6'!A1" display="Figure 2.6: HHCRO rural measure types installed during ECO3 and Table 2.2 HHCRO rural measure types installed during ECO3" xr:uid="{5E25BAF0-5BBC-4766-A832-258CC9F6D261}"/>
    <hyperlink ref="B28" location="'Figure 2.7'!A1" display="Figure 2.7: HHCRO SWMR measure types installed during ECO3 and Table 2.3 HHCRO SWMR measure types installed during ECO3" xr:uid="{3A6D3720-22E3-456C-86CE-EE92F6D53789}"/>
    <hyperlink ref="B29" location="'Figure 2.8'!A1" display="Figure 2.8: LA Flex measure types installed during ECO3 and Table 2.4 LA Flex measure types installed during ECO3" xr:uid="{B31B85DC-33B8-464C-A128-02C5F41FAC59}"/>
    <hyperlink ref="B30" location="'Figure 2.9'!A1" display="Figure 2.9: Innovation and demonstration measure types installed during ECO3 and Table 2.5 Innovation and demonstration measure types installed during ECO3" xr:uid="{F71EE001-B13A-485E-BB2A-AE82BBF500DC}"/>
    <hyperlink ref="B31" location="'Figure 2.10'!A1" display="Figure 2.10: Broken heating measure types installed during ECO3" xr:uid="{FAB53BBE-A45D-4FF2-A074-30771CAF07BC}"/>
    <hyperlink ref="B34" location="'Figure 3.1'!A1" display="Figure 3.1: Innovation measures under ECO3" xr:uid="{1EBE9B22-4395-4ABB-B1BE-88B22797493D}"/>
    <hyperlink ref="B35" location="'Figure 3.2'!A1" display="Figure 3.2: Demonstration actions under ECO3" xr:uid="{762E8A34-CE86-47C9-8B21-FBCAE6F4EB12}"/>
    <hyperlink ref="B38" location="'Figure 4.1'!A1" display="Figure 4.1: Individual supplier achievement against ECO3 obligations" xr:uid="{0341123F-F872-409F-986F-7D06D5FC2B79}"/>
    <hyperlink ref="B39" location="'Figure 4.2'!A1" display="Figure 4.2: Individual supplier performance against ECO3 caps" xr:uid="{A90546FA-D8E3-4EA7-B144-6BE90F50E736}"/>
    <hyperlink ref="B14" location="'Executive Summary'!A1" display="All figures" xr:uid="{0E1EE51C-93D1-4E98-90C8-90CE0F1C7682}"/>
    <hyperlink ref="B40" location="'Figure 4.4 to 4.35 '!A1" display="Figure 4.4 to 4.35: Indivdual supplier performance" xr:uid="{A9F6CEE6-9B15-4B71-B0F0-F181CD275F11}"/>
    <hyperlink ref="B41" location="'Figure 4.36'!A1" display="Figure 4.36: Achievement against ECO3 obligations of suppliers that ceased trading" xr:uid="{67773408-1E50-4714-8BBF-DF99C7F3AB7C}"/>
    <hyperlink ref="B42" location="'Figure 4.37'!A1" display="Figure 4.37: Suppliers that ceased trading - performance against ECO3 caps" xr:uid="{72AF17DA-1297-47CD-BCCA-67AE44B26348}"/>
    <hyperlink ref="B45" location="'Figure 5.1'!A1" display="Figure 5.1: Top five ECO3 processing errors" xr:uid="{31D13749-D371-4DB9-AB14-A34E986369F0}"/>
    <hyperlink ref="B46" location="'Figure 5.2'!A1" display="Figure 5.2: ECO3 potential duplicate pairings across all ECO schemes" xr:uid="{55F31B56-474E-4BCA-B978-FD9AA5862903}"/>
    <hyperlink ref="B47" location="'Figure 5.3'!A1" display="Figure 5.3: All ECO3 potential duplicate pairings by measure type" xr:uid="{4F05F776-6BE6-46B3-9A6D-DC359A59C0C0}"/>
    <hyperlink ref="B48" location="'Figure 5.4 (a-d)'!A1" display="Figure 5.4 (a-d): ECO3 potential duplicate pairings by source scheme and measure type" xr:uid="{F2AB1C01-07EB-4646-869B-71CD49916421}"/>
    <hyperlink ref="B49" location="'Figure 5.5'!A1" display="Figure 5.5: Overall ECO3 fail rates for each supplier" xr:uid="{D5905AF7-0EBC-45FA-A5E5-ECA2B3C9C314}"/>
    <hyperlink ref="B50" location="'Figure 5.6'!A1" display="Figure 5.6: Score and Technical Monitoring failure rates per quarter" xr:uid="{185C2D85-D891-4B08-A5D7-B68DFC1A7E71}"/>
    <hyperlink ref="B51" location="'Figure 5.7'!A1" display="Figure 5.7: Trustmark QA non-compliance reported" xr:uid="{49A38B65-2DE9-4E28-9244-7F72E21C8182}"/>
    <hyperlink ref="B52" location="'Figure 5.8'!A1" display="Figure 5.8: Most common scoring errors based on TrustMark data" xr:uid="{B79D5570-DBF3-476A-B239-FBEA8F6C6CD4}"/>
    <hyperlink ref="B53" location="'Figure 5.9'!A1" display="Figure 5.9: Table of five main rejection reasons" xr:uid="{BA3B6CC7-AAD4-4048-8DF9-4E563D5A6AEF}"/>
    <hyperlink ref="B56" location="'Figure A2.1'!A1" display="Table A2.1 Suppliers obligated per phase of ECO3" xr:uid="{A4F0793A-19AC-44A3-9E12-9E2762BFA9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3E19-3185-4A3C-B1F1-E6CD5BF195CA}">
  <dimension ref="A1:C25"/>
  <sheetViews>
    <sheetView zoomScaleNormal="100" workbookViewId="0">
      <selection sqref="A1:XFD1"/>
    </sheetView>
  </sheetViews>
  <sheetFormatPr defaultColWidth="9.23046875" defaultRowHeight="13.5" x14ac:dyDescent="0.3"/>
  <cols>
    <col min="1" max="1" width="2.69140625" style="3" customWidth="1"/>
    <col min="2" max="2" width="59.3828125" style="3" customWidth="1"/>
    <col min="3" max="3" width="13.23046875" style="3" customWidth="1"/>
    <col min="4" max="4" width="14.61328125" style="3" customWidth="1"/>
    <col min="5" max="6" width="13.23046875" style="3" customWidth="1"/>
    <col min="7" max="8" width="9.23046875" style="3"/>
    <col min="9" max="9" width="10.921875" style="3" customWidth="1"/>
    <col min="10" max="16384" width="9.23046875" style="3"/>
  </cols>
  <sheetData>
    <row r="1" spans="1:3" s="271" customFormat="1" ht="56.9" customHeight="1" x14ac:dyDescent="0.3"/>
    <row r="2" spans="1:3" ht="13.5" customHeight="1" x14ac:dyDescent="0.3">
      <c r="A2" s="55"/>
    </row>
    <row r="3" spans="1:3" ht="13.5" customHeight="1" x14ac:dyDescent="0.3"/>
    <row r="4" spans="1:3" ht="13.5" customHeight="1" x14ac:dyDescent="0.3">
      <c r="B4" s="3" t="s">
        <v>294</v>
      </c>
    </row>
    <row r="5" spans="1:3" ht="13.5" customHeight="1" x14ac:dyDescent="0.3">
      <c r="B5" s="3" t="s">
        <v>426</v>
      </c>
    </row>
    <row r="6" spans="1:3" ht="13.5" customHeight="1" x14ac:dyDescent="0.3"/>
    <row r="7" spans="1:3" ht="13.5" customHeight="1" x14ac:dyDescent="0.3">
      <c r="B7" s="11" t="s">
        <v>293</v>
      </c>
      <c r="C7" s="16" t="s">
        <v>295</v>
      </c>
    </row>
    <row r="8" spans="1:3" ht="13.5" customHeight="1" x14ac:dyDescent="0.3">
      <c r="C8" s="161"/>
    </row>
    <row r="9" spans="1:3" ht="13.5" customHeight="1" x14ac:dyDescent="0.3">
      <c r="B9" s="11" t="s">
        <v>302</v>
      </c>
      <c r="C9" s="16" t="s">
        <v>296</v>
      </c>
    </row>
    <row r="10" spans="1:3" ht="13.5" customHeight="1" x14ac:dyDescent="0.3">
      <c r="C10" s="161"/>
    </row>
    <row r="11" spans="1:3" ht="13.5" customHeight="1" x14ac:dyDescent="0.3">
      <c r="B11" s="11" t="s">
        <v>303</v>
      </c>
      <c r="C11" s="16" t="s">
        <v>297</v>
      </c>
    </row>
    <row r="12" spans="1:3" ht="13.5" customHeight="1" x14ac:dyDescent="0.3">
      <c r="C12" s="161"/>
    </row>
    <row r="13" spans="1:3" ht="13.5" customHeight="1" x14ac:dyDescent="0.3">
      <c r="B13" s="11" t="s">
        <v>298</v>
      </c>
      <c r="C13" s="16" t="s">
        <v>299</v>
      </c>
    </row>
    <row r="14" spans="1:3" ht="13.5" customHeight="1" x14ac:dyDescent="0.3">
      <c r="C14" s="161"/>
    </row>
    <row r="15" spans="1:3" ht="13.5" customHeight="1" x14ac:dyDescent="0.3">
      <c r="B15" s="11" t="s">
        <v>300</v>
      </c>
      <c r="C15" s="16" t="s">
        <v>301</v>
      </c>
    </row>
    <row r="16" spans="1:3" ht="13.5" customHeight="1" x14ac:dyDescent="0.3">
      <c r="C16" s="161"/>
    </row>
    <row r="17" spans="2:3" ht="13.5" customHeight="1" x14ac:dyDescent="0.3">
      <c r="C17" s="161"/>
    </row>
    <row r="18" spans="2:3" ht="13.5" customHeight="1" x14ac:dyDescent="0.3"/>
    <row r="19" spans="2:3" ht="13.5" customHeight="1" x14ac:dyDescent="0.3">
      <c r="B19" s="16" t="s">
        <v>41</v>
      </c>
    </row>
    <row r="20" spans="2:3" ht="13.5" customHeight="1" x14ac:dyDescent="0.3"/>
    <row r="21" spans="2:3" ht="13.5" customHeight="1" x14ac:dyDescent="0.3"/>
    <row r="22" spans="2:3" ht="13.5" customHeight="1" x14ac:dyDescent="0.3"/>
    <row r="23" spans="2:3" ht="13.5" customHeight="1" x14ac:dyDescent="0.3"/>
    <row r="24" spans="2:3" ht="13.5" customHeight="1" x14ac:dyDescent="0.3"/>
    <row r="25" spans="2:3" ht="13.5" customHeight="1" x14ac:dyDescent="0.3"/>
  </sheetData>
  <mergeCells count="1">
    <mergeCell ref="A1:XFD1"/>
  </mergeCells>
  <hyperlinks>
    <hyperlink ref="B19" location="Information!A1" display="Return to information" xr:uid="{9F912569-5D79-4AF1-8FEE-B117DC1C1CBB}"/>
    <hyperlink ref="C7" location="'Figure 2.1'!A1" display="Figure 2.1." xr:uid="{587E49C3-91AD-4209-B2EE-3929011E303C}"/>
    <hyperlink ref="C9" location="'Figure 2.2'!A1" display="Figure 2.2." xr:uid="{7F2AA1B2-3BC3-42DA-8618-A3FF4B7F82C6}"/>
    <hyperlink ref="C11" location="'Figure 2.5'!A1" display="Figure 2.5." xr:uid="{5020052C-062F-449B-89EA-5A51372C714B}"/>
    <hyperlink ref="C13" location="'Figure 4.1'!A1" display="Figure 4.1." xr:uid="{53C4982C-134A-49AA-A0A6-79ABB73CC870}"/>
    <hyperlink ref="C15" location="'Figure 4.2'!A1" display="Figure 4.2." xr:uid="{2473DEE9-3A79-4B8D-8145-43C5394C6C42}"/>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3B15-131A-4ABC-88B7-2E258C97DACC}">
  <dimension ref="A1:F13"/>
  <sheetViews>
    <sheetView zoomScaleNormal="100" workbookViewId="0">
      <selection sqref="A1:XFD1"/>
    </sheetView>
  </sheetViews>
  <sheetFormatPr defaultColWidth="9.23046875" defaultRowHeight="13.5" x14ac:dyDescent="0.3"/>
  <cols>
    <col min="1" max="1" width="2.69140625" style="3" customWidth="1"/>
    <col min="2" max="2" width="36.23046875" style="3" customWidth="1"/>
    <col min="3" max="6" width="13.23046875" style="3" customWidth="1"/>
    <col min="7" max="16384" width="9.23046875" style="3"/>
  </cols>
  <sheetData>
    <row r="1" spans="1:6" s="271" customFormat="1" ht="56.9" customHeight="1" x14ac:dyDescent="0.3"/>
    <row r="2" spans="1:6" x14ac:dyDescent="0.3">
      <c r="A2" s="2"/>
    </row>
    <row r="4" spans="1:6" x14ac:dyDescent="0.3">
      <c r="B4" s="11" t="s">
        <v>304</v>
      </c>
    </row>
    <row r="6" spans="1:6" ht="18" customHeight="1" x14ac:dyDescent="0.3">
      <c r="C6" s="13" t="s">
        <v>8</v>
      </c>
      <c r="D6" s="13" t="s">
        <v>9</v>
      </c>
      <c r="E6" s="13" t="s">
        <v>10</v>
      </c>
      <c r="F6" s="13" t="s">
        <v>11</v>
      </c>
    </row>
    <row r="7" spans="1:6" ht="45.65" customHeight="1" x14ac:dyDescent="0.3">
      <c r="C7" s="14" t="s">
        <v>24</v>
      </c>
      <c r="D7" s="14" t="s">
        <v>25</v>
      </c>
      <c r="E7" s="14" t="s">
        <v>26</v>
      </c>
      <c r="F7" s="14" t="s">
        <v>27</v>
      </c>
    </row>
    <row r="8" spans="1:6" ht="18" customHeight="1" x14ac:dyDescent="0.3">
      <c r="B8" s="15" t="s">
        <v>12</v>
      </c>
      <c r="C8" s="12" t="s">
        <v>13</v>
      </c>
      <c r="D8" s="12" t="s">
        <v>14</v>
      </c>
      <c r="E8" s="12" t="s">
        <v>15</v>
      </c>
      <c r="F8" s="12" t="s">
        <v>15</v>
      </c>
    </row>
    <row r="9" spans="1:6" ht="18" customHeight="1" x14ac:dyDescent="0.3">
      <c r="B9" s="15" t="s">
        <v>16</v>
      </c>
      <c r="C9" s="12" t="s">
        <v>17</v>
      </c>
      <c r="D9" s="12" t="s">
        <v>18</v>
      </c>
      <c r="E9" s="12" t="s">
        <v>19</v>
      </c>
      <c r="F9" s="12" t="s">
        <v>19</v>
      </c>
    </row>
    <row r="10" spans="1:6" ht="18" customHeight="1" x14ac:dyDescent="0.3">
      <c r="B10" s="15" t="s">
        <v>20</v>
      </c>
      <c r="C10" s="12" t="s">
        <v>21</v>
      </c>
      <c r="D10" s="12" t="s">
        <v>22</v>
      </c>
      <c r="E10" s="12" t="s">
        <v>23</v>
      </c>
      <c r="F10" s="12" t="s">
        <v>23</v>
      </c>
    </row>
    <row r="13" spans="1:6" x14ac:dyDescent="0.3">
      <c r="B13" s="16" t="s">
        <v>41</v>
      </c>
    </row>
  </sheetData>
  <mergeCells count="1">
    <mergeCell ref="A1:XFD1"/>
  </mergeCells>
  <hyperlinks>
    <hyperlink ref="B13" location="Information!A1" display="Return to information" xr:uid="{DAED2A40-AB97-4E91-A029-F74F045ECC25}"/>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AB9A-75AC-4A71-9067-F87C5A0EDF39}">
  <dimension ref="A1:G13"/>
  <sheetViews>
    <sheetView zoomScaleNormal="100" workbookViewId="0">
      <selection sqref="A1:XFD1"/>
    </sheetView>
  </sheetViews>
  <sheetFormatPr defaultColWidth="9.23046875" defaultRowHeight="13.5" x14ac:dyDescent="0.3"/>
  <cols>
    <col min="1" max="1" width="2.69140625" style="3" customWidth="1"/>
    <col min="2" max="2" width="22.4609375" style="3" customWidth="1"/>
    <col min="3" max="7" width="13.23046875" style="3" customWidth="1"/>
    <col min="8" max="16384" width="9.23046875" style="3"/>
  </cols>
  <sheetData>
    <row r="1" spans="1:7" s="271" customFormat="1" ht="56.9" customHeight="1" x14ac:dyDescent="0.3"/>
    <row r="2" spans="1:7" x14ac:dyDescent="0.3">
      <c r="A2" s="2"/>
    </row>
    <row r="4" spans="1:7" x14ac:dyDescent="0.3">
      <c r="B4" s="11" t="s">
        <v>305</v>
      </c>
    </row>
    <row r="6" spans="1:7" ht="18" customHeight="1" x14ac:dyDescent="0.3">
      <c r="C6" s="13" t="s">
        <v>8</v>
      </c>
      <c r="D6" s="13" t="s">
        <v>9</v>
      </c>
      <c r="E6" s="13" t="s">
        <v>10</v>
      </c>
      <c r="F6" s="13" t="s">
        <v>11</v>
      </c>
    </row>
    <row r="7" spans="1:7" ht="45.65" customHeight="1" x14ac:dyDescent="0.3">
      <c r="C7" s="14" t="s">
        <v>24</v>
      </c>
      <c r="D7" s="14" t="s">
        <v>25</v>
      </c>
      <c r="E7" s="14" t="s">
        <v>26</v>
      </c>
      <c r="F7" s="14" t="s">
        <v>27</v>
      </c>
      <c r="G7" s="13" t="s">
        <v>28</v>
      </c>
    </row>
    <row r="8" spans="1:7" ht="18" customHeight="1" x14ac:dyDescent="0.3">
      <c r="B8" s="153" t="s">
        <v>29</v>
      </c>
      <c r="C8" s="12" t="s">
        <v>32</v>
      </c>
      <c r="D8" s="12" t="s">
        <v>33</v>
      </c>
      <c r="E8" s="12" t="s">
        <v>33</v>
      </c>
      <c r="F8" s="12" t="s">
        <v>33</v>
      </c>
      <c r="G8" s="12" t="s">
        <v>34</v>
      </c>
    </row>
    <row r="9" spans="1:7" ht="18" customHeight="1" x14ac:dyDescent="0.3">
      <c r="B9" s="153" t="s">
        <v>30</v>
      </c>
      <c r="C9" s="12" t="s">
        <v>35</v>
      </c>
      <c r="D9" s="12" t="s">
        <v>36</v>
      </c>
      <c r="E9" s="12" t="s">
        <v>36</v>
      </c>
      <c r="F9" s="12" t="s">
        <v>36</v>
      </c>
      <c r="G9" s="12" t="s">
        <v>37</v>
      </c>
    </row>
    <row r="10" spans="1:7" ht="18" customHeight="1" x14ac:dyDescent="0.3">
      <c r="B10" s="153" t="s">
        <v>31</v>
      </c>
      <c r="C10" s="12" t="s">
        <v>38</v>
      </c>
      <c r="D10" s="12" t="s">
        <v>39</v>
      </c>
      <c r="E10" s="12" t="s">
        <v>39</v>
      </c>
      <c r="F10" s="12" t="s">
        <v>39</v>
      </c>
      <c r="G10" s="12" t="s">
        <v>40</v>
      </c>
    </row>
    <row r="13" spans="1:7" x14ac:dyDescent="0.3">
      <c r="B13" s="16" t="s">
        <v>41</v>
      </c>
    </row>
  </sheetData>
  <mergeCells count="1">
    <mergeCell ref="A1:XFD1"/>
  </mergeCells>
  <hyperlinks>
    <hyperlink ref="B13" location="Information!A1" display="Return to information" xr:uid="{65D6E6B9-0116-4EE7-87E5-55324845BC83}"/>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CA0B-7815-4CDD-8A31-EE9EAFE6FC66}">
  <dimension ref="A1:E17"/>
  <sheetViews>
    <sheetView zoomScaleNormal="100" workbookViewId="0">
      <selection sqref="A1:XFD1"/>
    </sheetView>
  </sheetViews>
  <sheetFormatPr defaultColWidth="9.23046875" defaultRowHeight="13.5" x14ac:dyDescent="0.3"/>
  <cols>
    <col min="1" max="1" width="2.69140625" style="3" customWidth="1"/>
    <col min="2" max="2" width="45.4609375" style="3" bestFit="1" customWidth="1"/>
    <col min="3" max="3" width="9.4609375" style="3" customWidth="1"/>
    <col min="4" max="4" width="11.23046875" style="3" customWidth="1"/>
    <col min="5" max="5" width="69.4609375" style="3" customWidth="1"/>
    <col min="6" max="7" width="13.23046875" style="3" customWidth="1"/>
    <col min="8" max="16384" width="9.23046875" style="3"/>
  </cols>
  <sheetData>
    <row r="1" spans="1:5" s="271" customFormat="1" ht="56.9" customHeight="1" x14ac:dyDescent="0.3"/>
    <row r="2" spans="1:5" x14ac:dyDescent="0.3">
      <c r="A2" s="2"/>
    </row>
    <row r="4" spans="1:5" x14ac:dyDescent="0.3">
      <c r="B4" s="11" t="s">
        <v>307</v>
      </c>
    </row>
    <row r="6" spans="1:5" ht="18" customHeight="1" x14ac:dyDescent="0.3">
      <c r="B6" s="164" t="s">
        <v>42</v>
      </c>
      <c r="C6" s="87" t="s">
        <v>43</v>
      </c>
      <c r="D6" s="86" t="s">
        <v>44</v>
      </c>
      <c r="E6" s="165" t="s">
        <v>45</v>
      </c>
    </row>
    <row r="7" spans="1:5" ht="36" customHeight="1" x14ac:dyDescent="0.3">
      <c r="B7" s="18" t="s">
        <v>46</v>
      </c>
      <c r="C7" s="20" t="s">
        <v>47</v>
      </c>
      <c r="D7" s="21">
        <v>1.35</v>
      </c>
      <c r="E7" s="17" t="s">
        <v>48</v>
      </c>
    </row>
    <row r="8" spans="1:5" ht="49.25" customHeight="1" x14ac:dyDescent="0.3">
      <c r="B8" s="19" t="s">
        <v>59</v>
      </c>
      <c r="C8" s="20" t="s">
        <v>47</v>
      </c>
      <c r="D8" s="166">
        <v>4</v>
      </c>
      <c r="E8" s="17" t="s">
        <v>49</v>
      </c>
    </row>
    <row r="9" spans="1:5" ht="49.25" customHeight="1" x14ac:dyDescent="0.3">
      <c r="B9" s="19" t="s">
        <v>60</v>
      </c>
      <c r="C9" s="20" t="s">
        <v>47</v>
      </c>
      <c r="D9" s="166">
        <v>2</v>
      </c>
      <c r="E9" s="17" t="s">
        <v>50</v>
      </c>
    </row>
    <row r="10" spans="1:5" ht="36" customHeight="1" x14ac:dyDescent="0.3">
      <c r="B10" s="18" t="s">
        <v>51</v>
      </c>
      <c r="C10" s="20" t="s">
        <v>47</v>
      </c>
      <c r="D10" s="166">
        <v>2.4</v>
      </c>
      <c r="E10" s="17" t="s">
        <v>52</v>
      </c>
    </row>
    <row r="11" spans="1:5" ht="36" customHeight="1" x14ac:dyDescent="0.3">
      <c r="B11" s="18" t="s">
        <v>306</v>
      </c>
      <c r="C11" s="20" t="s">
        <v>47</v>
      </c>
      <c r="D11" s="166">
        <v>1.25</v>
      </c>
      <c r="E11" s="17" t="s">
        <v>53</v>
      </c>
    </row>
    <row r="12" spans="1:5" ht="36" customHeight="1" x14ac:dyDescent="0.3">
      <c r="B12" s="18" t="s">
        <v>54</v>
      </c>
      <c r="C12" s="20" t="s">
        <v>55</v>
      </c>
      <c r="D12" s="166">
        <v>1.25</v>
      </c>
      <c r="E12" s="17" t="s">
        <v>56</v>
      </c>
    </row>
    <row r="13" spans="1:5" ht="36" customHeight="1" x14ac:dyDescent="0.3">
      <c r="B13" s="18" t="s">
        <v>57</v>
      </c>
      <c r="C13" s="20" t="s">
        <v>55</v>
      </c>
      <c r="D13" s="166">
        <v>1.2</v>
      </c>
      <c r="E13" s="17" t="s">
        <v>58</v>
      </c>
    </row>
    <row r="17" spans="2:2" x14ac:dyDescent="0.3">
      <c r="B17" s="16" t="s">
        <v>41</v>
      </c>
    </row>
  </sheetData>
  <mergeCells count="1">
    <mergeCell ref="A1:XFD1"/>
  </mergeCells>
  <hyperlinks>
    <hyperlink ref="B17" location="Information!A1" display="Return to information" xr:uid="{106AC3C7-3744-45F3-A78E-B80D4DAAA718}"/>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E0BC-1CE5-4DB3-A775-E1AFF4681C42}">
  <dimension ref="A1:H50"/>
  <sheetViews>
    <sheetView showGridLines="0" zoomScaleNormal="100" workbookViewId="0">
      <selection sqref="A1:XFD1"/>
    </sheetView>
  </sheetViews>
  <sheetFormatPr defaultColWidth="9.23046875" defaultRowHeight="13.5" x14ac:dyDescent="0.3"/>
  <cols>
    <col min="1" max="1" width="2.69140625" style="3" customWidth="1"/>
    <col min="2" max="2" width="23.69140625" style="3" customWidth="1"/>
    <col min="3" max="7" width="13.23046875" style="3" customWidth="1"/>
    <col min="8" max="16384" width="9.23046875" style="3"/>
  </cols>
  <sheetData>
    <row r="1" spans="1:8" s="271" customFormat="1" ht="56.9" customHeight="1" x14ac:dyDescent="0.3"/>
    <row r="2" spans="1:8" x14ac:dyDescent="0.3">
      <c r="A2" s="2"/>
    </row>
    <row r="4" spans="1:8" x14ac:dyDescent="0.3">
      <c r="B4" s="11" t="s">
        <v>419</v>
      </c>
    </row>
    <row r="5" spans="1:8" x14ac:dyDescent="0.3">
      <c r="B5" s="11"/>
    </row>
    <row r="6" spans="1:8" x14ac:dyDescent="0.3">
      <c r="B6" s="44" t="s">
        <v>308</v>
      </c>
      <c r="C6" s="31"/>
      <c r="D6" s="31"/>
      <c r="E6" s="31"/>
      <c r="F6" s="31"/>
      <c r="G6" s="31"/>
      <c r="H6" s="31"/>
    </row>
    <row r="7" spans="1:8" x14ac:dyDescent="0.3">
      <c r="B7" s="47" t="s">
        <v>164</v>
      </c>
      <c r="C7" s="31"/>
      <c r="D7" s="31"/>
      <c r="E7" s="31"/>
      <c r="F7" s="31"/>
      <c r="G7" s="31"/>
      <c r="H7" s="31"/>
    </row>
    <row r="8" spans="1:8" x14ac:dyDescent="0.3">
      <c r="B8" s="47" t="s">
        <v>309</v>
      </c>
      <c r="C8" s="31"/>
      <c r="D8" s="31"/>
      <c r="E8" s="31"/>
      <c r="F8" s="31"/>
      <c r="G8" s="31"/>
      <c r="H8" s="31"/>
    </row>
    <row r="9" spans="1:8" x14ac:dyDescent="0.3">
      <c r="B9" s="11"/>
    </row>
    <row r="10" spans="1:8" ht="13.5" customHeight="1" x14ac:dyDescent="0.3">
      <c r="B10" s="22"/>
    </row>
    <row r="11" spans="1:8" ht="13.5" customHeight="1" x14ac:dyDescent="0.3"/>
    <row r="12" spans="1:8" ht="13.5" customHeight="1" x14ac:dyDescent="0.3"/>
    <row r="13" spans="1:8" ht="13.5" customHeight="1" x14ac:dyDescent="0.3"/>
    <row r="14" spans="1:8" ht="13.5" customHeight="1" x14ac:dyDescent="0.3"/>
    <row r="15" spans="1:8" ht="13.5" customHeight="1" x14ac:dyDescent="0.3"/>
    <row r="16" spans="1:8" ht="13.5" customHeight="1" x14ac:dyDescent="0.3"/>
    <row r="17" ht="13.5" customHeight="1" x14ac:dyDescent="0.3"/>
    <row r="40" spans="1:5" ht="40.5" x14ac:dyDescent="0.3">
      <c r="B40" s="170" t="s">
        <v>155</v>
      </c>
      <c r="C40" s="172" t="s">
        <v>156</v>
      </c>
      <c r="D40" s="173" t="s">
        <v>157</v>
      </c>
      <c r="E40" s="173" t="s">
        <v>28</v>
      </c>
    </row>
    <row r="41" spans="1:5" ht="27" x14ac:dyDescent="0.3">
      <c r="B41" s="167" t="s">
        <v>186</v>
      </c>
      <c r="C41" s="37">
        <v>0.12854149291166883</v>
      </c>
      <c r="D41" s="36">
        <v>0.90704923780055924</v>
      </c>
      <c r="E41" s="36">
        <f>SUM(C41:D41)</f>
        <v>1.0355907307122281</v>
      </c>
    </row>
    <row r="42" spans="1:5" ht="27" x14ac:dyDescent="0.3">
      <c r="B42" s="168" t="s">
        <v>187</v>
      </c>
      <c r="C42" s="37">
        <v>0.34597483339391555</v>
      </c>
      <c r="D42" s="38">
        <v>1.1269656609717662</v>
      </c>
      <c r="E42" s="36">
        <f t="shared" ref="E42:E43" si="0">SUM(C42:D42)</f>
        <v>1.4729404943656816</v>
      </c>
    </row>
    <row r="43" spans="1:5" ht="27" x14ac:dyDescent="0.3">
      <c r="B43" s="169" t="s">
        <v>188</v>
      </c>
      <c r="C43" s="37">
        <v>0.20384658807212166</v>
      </c>
      <c r="D43" s="38">
        <v>0.93550602080443535</v>
      </c>
      <c r="E43" s="38">
        <f t="shared" si="0"/>
        <v>1.1393526088765571</v>
      </c>
    </row>
    <row r="44" spans="1:5" ht="24.5" x14ac:dyDescent="0.45">
      <c r="D44" s="73"/>
      <c r="E44" s="72"/>
    </row>
    <row r="46" spans="1:5" x14ac:dyDescent="0.3">
      <c r="A46" s="66"/>
      <c r="B46" s="16" t="s">
        <v>41</v>
      </c>
      <c r="C46" s="66"/>
      <c r="D46" s="66"/>
      <c r="E46" s="66"/>
    </row>
    <row r="47" spans="1:5" ht="13.5" customHeight="1" x14ac:dyDescent="0.3">
      <c r="A47" s="66"/>
      <c r="B47" s="66"/>
      <c r="C47" s="66"/>
      <c r="D47" s="66"/>
    </row>
    <row r="48" spans="1:5" ht="13.5" customHeight="1" x14ac:dyDescent="0.3">
      <c r="A48" s="66"/>
      <c r="B48" s="66"/>
      <c r="C48" s="66"/>
      <c r="D48" s="66"/>
    </row>
    <row r="49" spans="1:5" ht="13.5" customHeight="1" x14ac:dyDescent="0.3">
      <c r="A49" s="66"/>
      <c r="B49" s="66"/>
      <c r="C49" s="66"/>
      <c r="D49" s="66"/>
      <c r="E49" s="171"/>
    </row>
    <row r="50" spans="1:5" x14ac:dyDescent="0.3">
      <c r="B50" s="66"/>
      <c r="D50" s="66"/>
    </row>
  </sheetData>
  <mergeCells count="1">
    <mergeCell ref="A1:XFD1"/>
  </mergeCells>
  <hyperlinks>
    <hyperlink ref="B46" location="Information!A1" display="Return to information" xr:uid="{F05D0D19-63CE-48E4-AD6B-D715DA473F6B}"/>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524C-F496-46D2-A4A4-BAC03506BB5E}">
  <dimension ref="A1:J50"/>
  <sheetViews>
    <sheetView showGridLines="0" zoomScaleNormal="100" workbookViewId="0">
      <selection sqref="A1:XFD1"/>
    </sheetView>
  </sheetViews>
  <sheetFormatPr defaultColWidth="9.23046875" defaultRowHeight="13.5" x14ac:dyDescent="0.3"/>
  <cols>
    <col min="1" max="1" width="2.69140625" style="3" customWidth="1"/>
    <col min="2" max="2" width="18.15234375" style="3" customWidth="1"/>
    <col min="3" max="3" width="14.07421875" style="3" customWidth="1"/>
    <col min="4" max="7" width="13.23046875" style="3" customWidth="1"/>
    <col min="8" max="16384" width="9.23046875" style="3"/>
  </cols>
  <sheetData>
    <row r="1" spans="1:10" s="271" customFormat="1" ht="56.9" customHeight="1" x14ac:dyDescent="0.3"/>
    <row r="2" spans="1:10" x14ac:dyDescent="0.3">
      <c r="A2" s="2"/>
    </row>
    <row r="4" spans="1:10" x14ac:dyDescent="0.3">
      <c r="B4" s="11" t="s">
        <v>310</v>
      </c>
    </row>
    <row r="5" spans="1:10" x14ac:dyDescent="0.3">
      <c r="B5" s="11"/>
    </row>
    <row r="6" spans="1:10" ht="13.5" customHeight="1" x14ac:dyDescent="0.3">
      <c r="B6" s="45" t="s">
        <v>311</v>
      </c>
      <c r="C6" s="45"/>
      <c r="D6" s="45"/>
      <c r="E6" s="45"/>
      <c r="F6" s="45"/>
      <c r="G6" s="45"/>
      <c r="H6" s="45"/>
      <c r="I6" s="45"/>
      <c r="J6" s="46"/>
    </row>
    <row r="7" spans="1:10" ht="13.5" customHeight="1" x14ac:dyDescent="0.3">
      <c r="B7" s="45" t="s">
        <v>312</v>
      </c>
      <c r="C7" s="45"/>
      <c r="D7" s="45"/>
      <c r="E7" s="45"/>
      <c r="F7" s="45"/>
      <c r="G7" s="45"/>
      <c r="H7" s="45"/>
      <c r="I7" s="45"/>
      <c r="J7" s="46"/>
    </row>
    <row r="8" spans="1:10" ht="13.5" customHeight="1" x14ac:dyDescent="0.3">
      <c r="B8" s="45" t="s">
        <v>165</v>
      </c>
      <c r="C8" s="45"/>
      <c r="D8" s="45"/>
      <c r="E8" s="45"/>
      <c r="F8" s="45"/>
      <c r="G8" s="45"/>
      <c r="H8" s="45"/>
      <c r="I8" s="45"/>
      <c r="J8" s="46"/>
    </row>
    <row r="9" spans="1:10" ht="13.5" customHeight="1" x14ac:dyDescent="0.3">
      <c r="B9" s="46"/>
      <c r="C9" s="46"/>
      <c r="D9" s="46"/>
      <c r="E9" s="46"/>
      <c r="F9" s="46"/>
      <c r="G9" s="46"/>
      <c r="H9" s="46"/>
      <c r="I9" s="46"/>
      <c r="J9" s="46"/>
    </row>
    <row r="10" spans="1:10" ht="13.5" customHeight="1" x14ac:dyDescent="0.3">
      <c r="B10" s="29"/>
      <c r="C10" s="29"/>
      <c r="D10" s="29"/>
      <c r="E10" s="29"/>
      <c r="F10" s="29"/>
      <c r="G10" s="29"/>
      <c r="H10" s="29"/>
      <c r="I10" s="29"/>
      <c r="J10" s="29"/>
    </row>
    <row r="11" spans="1:10" ht="13.5" customHeight="1" x14ac:dyDescent="0.3"/>
    <row r="12" spans="1:10" ht="13.5" customHeight="1" x14ac:dyDescent="0.3"/>
    <row r="13" spans="1:10" ht="13.5" customHeight="1" x14ac:dyDescent="0.3"/>
    <row r="14" spans="1:10" ht="13.5" customHeight="1" x14ac:dyDescent="0.3"/>
    <row r="15" spans="1:10" ht="13.5" customHeight="1" x14ac:dyDescent="0.3"/>
    <row r="16" spans="1:10" ht="13.5" customHeight="1" x14ac:dyDescent="0.3"/>
    <row r="17" ht="13.5" customHeight="1" x14ac:dyDescent="0.3"/>
    <row r="18" ht="13.5" customHeight="1" x14ac:dyDescent="0.3"/>
    <row r="19" ht="13.5" customHeight="1" x14ac:dyDescent="0.3"/>
    <row r="20" ht="13.5" customHeight="1" x14ac:dyDescent="0.3"/>
    <row r="34" spans="1:7" ht="12.65" customHeight="1" x14ac:dyDescent="0.3"/>
    <row r="35" spans="1:7" ht="12.65" customHeight="1" x14ac:dyDescent="0.3"/>
    <row r="36" spans="1:7" ht="12.65" customHeight="1" x14ac:dyDescent="0.3"/>
    <row r="37" spans="1:7" ht="12.65" customHeight="1" x14ac:dyDescent="0.3"/>
    <row r="38" spans="1:7" ht="12.65" customHeight="1" x14ac:dyDescent="0.45">
      <c r="C38" s="66"/>
      <c r="D38" s="73"/>
      <c r="E38" s="72"/>
      <c r="F38" s="73"/>
      <c r="G38" s="72"/>
    </row>
    <row r="39" spans="1:7" ht="12.65" customHeight="1" x14ac:dyDescent="0.45">
      <c r="C39" s="66"/>
      <c r="D39" s="73"/>
      <c r="E39" s="72"/>
      <c r="F39" s="73"/>
      <c r="G39" s="72"/>
    </row>
    <row r="40" spans="1:7" ht="12.65" customHeight="1" x14ac:dyDescent="0.45">
      <c r="C40" s="66"/>
      <c r="D40" s="73"/>
      <c r="E40" s="72"/>
      <c r="F40" s="73"/>
      <c r="G40" s="72"/>
    </row>
    <row r="41" spans="1:7" ht="12.65" customHeight="1" x14ac:dyDescent="0.45">
      <c r="C41" s="66"/>
      <c r="D41" s="73"/>
      <c r="E41" s="72"/>
      <c r="F41" s="73"/>
      <c r="G41" s="175"/>
    </row>
    <row r="42" spans="1:7" ht="12.65" customHeight="1" x14ac:dyDescent="0.45">
      <c r="C42" s="66"/>
      <c r="D42" s="73"/>
      <c r="E42" s="72"/>
      <c r="F42" s="73"/>
      <c r="G42" s="72"/>
    </row>
    <row r="43" spans="1:7" ht="12.65" customHeight="1" x14ac:dyDescent="0.45">
      <c r="C43" s="66"/>
      <c r="F43" s="73"/>
      <c r="G43" s="72"/>
    </row>
    <row r="44" spans="1:7" ht="28.25" customHeight="1" x14ac:dyDescent="0.3">
      <c r="B44" s="174" t="s">
        <v>158</v>
      </c>
      <c r="C44" s="173" t="s">
        <v>156</v>
      </c>
      <c r="D44" s="173" t="s">
        <v>157</v>
      </c>
      <c r="E44" s="173" t="s">
        <v>28</v>
      </c>
    </row>
    <row r="45" spans="1:7" ht="29.4" customHeight="1" x14ac:dyDescent="0.3">
      <c r="B45" s="176" t="s">
        <v>189</v>
      </c>
      <c r="C45" s="39">
        <v>2.7239492548164265E-2</v>
      </c>
      <c r="D45" s="41">
        <v>0.75892512492426889</v>
      </c>
      <c r="E45" s="38">
        <f>SUM(C45:D45)</f>
        <v>0.78616461747243316</v>
      </c>
    </row>
    <row r="46" spans="1:7" ht="29.4" customHeight="1" x14ac:dyDescent="0.3">
      <c r="B46" s="177" t="s">
        <v>190</v>
      </c>
      <c r="C46" s="39" t="s">
        <v>222</v>
      </c>
      <c r="D46" s="36">
        <v>5.5810419241487948E-2</v>
      </c>
      <c r="E46" s="38">
        <f t="shared" ref="E46:E47" si="0">SUM(C46:D46)</f>
        <v>5.5810419241487948E-2</v>
      </c>
    </row>
    <row r="47" spans="1:7" ht="29.4" customHeight="1" x14ac:dyDescent="0.3">
      <c r="A47" s="35"/>
      <c r="B47" s="178" t="s">
        <v>191</v>
      </c>
      <c r="C47" s="39">
        <v>1.7642579052274655E-2</v>
      </c>
      <c r="D47" s="38">
        <v>0.98588946845872083</v>
      </c>
      <c r="E47" s="38">
        <f t="shared" si="0"/>
        <v>1.0035320475109955</v>
      </c>
    </row>
    <row r="48" spans="1:7" ht="17.399999999999999" customHeight="1" x14ac:dyDescent="0.3">
      <c r="B48" s="30"/>
      <c r="C48" s="40"/>
      <c r="D48" s="42"/>
    </row>
    <row r="50" spans="2:2" x14ac:dyDescent="0.3">
      <c r="B50" s="16" t="s">
        <v>41</v>
      </c>
    </row>
  </sheetData>
  <mergeCells count="1">
    <mergeCell ref="A1:XFD1"/>
  </mergeCells>
  <hyperlinks>
    <hyperlink ref="B50" location="Information!A1" display="Return to information" xr:uid="{D1B1A7E3-1D1D-4769-8A08-D7113C85AFE3}"/>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A00E-47D2-4B70-A6BB-0CE59FCD4CE0}">
  <dimension ref="A1:K87"/>
  <sheetViews>
    <sheetView showGridLines="0" zoomScaleNormal="100" workbookViewId="0">
      <selection sqref="A1:XFD1"/>
    </sheetView>
  </sheetViews>
  <sheetFormatPr defaultColWidth="9.23046875" defaultRowHeight="13.5" x14ac:dyDescent="0.3"/>
  <cols>
    <col min="1" max="1" width="2.69140625" style="3" customWidth="1"/>
    <col min="2" max="5" width="13.23046875" style="3" customWidth="1"/>
    <col min="6" max="6" width="20.23046875" style="3" customWidth="1"/>
    <col min="7" max="7" width="25.23046875" style="3" customWidth="1"/>
    <col min="8" max="16384" width="9.23046875" style="3"/>
  </cols>
  <sheetData>
    <row r="1" spans="1:11" s="271" customFormat="1" ht="56.9" customHeight="1" x14ac:dyDescent="0.3"/>
    <row r="2" spans="1:11" x14ac:dyDescent="0.3">
      <c r="A2" s="2"/>
    </row>
    <row r="4" spans="1:11" x14ac:dyDescent="0.3">
      <c r="B4" s="11" t="s">
        <v>314</v>
      </c>
    </row>
    <row r="5" spans="1:11" x14ac:dyDescent="0.3">
      <c r="B5" s="22"/>
    </row>
    <row r="6" spans="1:11" ht="13.5" customHeight="1" x14ac:dyDescent="0.3">
      <c r="B6" s="32" t="s">
        <v>166</v>
      </c>
      <c r="C6" s="47"/>
      <c r="D6" s="47"/>
      <c r="E6" s="47"/>
      <c r="F6" s="47"/>
      <c r="G6" s="47"/>
      <c r="H6" s="47"/>
      <c r="I6" s="47"/>
      <c r="J6" s="47"/>
      <c r="K6" s="47"/>
    </row>
    <row r="7" spans="1:11" ht="13.5" customHeight="1" x14ac:dyDescent="0.3">
      <c r="B7" s="47" t="s">
        <v>313</v>
      </c>
      <c r="C7" s="47"/>
      <c r="D7" s="47"/>
      <c r="E7" s="47"/>
      <c r="F7" s="47"/>
      <c r="G7" s="47"/>
      <c r="H7" s="47"/>
      <c r="I7" s="47"/>
      <c r="J7" s="47"/>
      <c r="K7" s="47"/>
    </row>
    <row r="8" spans="1:11" ht="13.5" customHeight="1" x14ac:dyDescent="0.3">
      <c r="B8" s="47" t="s">
        <v>173</v>
      </c>
      <c r="C8" s="47"/>
      <c r="D8" s="47"/>
      <c r="E8" s="47"/>
      <c r="F8" s="47"/>
      <c r="G8" s="47"/>
      <c r="H8" s="47"/>
      <c r="I8" s="47"/>
      <c r="J8" s="47"/>
      <c r="K8" s="47"/>
    </row>
    <row r="9" spans="1:11" ht="13.5" customHeight="1" x14ac:dyDescent="0.3">
      <c r="B9" s="47"/>
      <c r="C9" s="47"/>
      <c r="D9" s="47"/>
      <c r="E9" s="47"/>
      <c r="F9" s="47"/>
      <c r="G9" s="47"/>
      <c r="H9" s="47"/>
      <c r="I9" s="47"/>
      <c r="J9" s="47"/>
      <c r="K9" s="47"/>
    </row>
    <row r="10" spans="1:11" ht="13.5" customHeight="1" x14ac:dyDescent="0.3">
      <c r="B10" s="31"/>
      <c r="C10" s="31"/>
      <c r="D10" s="31"/>
      <c r="E10" s="31"/>
      <c r="F10" s="31"/>
      <c r="G10" s="31"/>
      <c r="H10" s="31"/>
      <c r="I10" s="31"/>
      <c r="J10" s="31"/>
    </row>
    <row r="11" spans="1:11" ht="13.5" customHeight="1" x14ac:dyDescent="0.3">
      <c r="B11" s="31"/>
      <c r="C11" s="31"/>
      <c r="D11" s="31"/>
      <c r="E11" s="31"/>
      <c r="F11" s="31"/>
      <c r="G11" s="31"/>
      <c r="H11" s="31"/>
      <c r="I11" s="31"/>
      <c r="J11" s="31"/>
    </row>
    <row r="12" spans="1:11" ht="13.5" customHeight="1" x14ac:dyDescent="0.3">
      <c r="B12" s="31"/>
      <c r="C12" s="31"/>
      <c r="D12" s="31"/>
      <c r="E12" s="31"/>
      <c r="F12" s="31"/>
      <c r="G12" s="31"/>
      <c r="H12" s="31"/>
      <c r="I12" s="31"/>
      <c r="J12" s="31"/>
    </row>
    <row r="13" spans="1:11" ht="13.5" customHeight="1" x14ac:dyDescent="0.3">
      <c r="B13" s="31"/>
      <c r="C13" s="31"/>
      <c r="D13" s="31"/>
      <c r="E13" s="31"/>
      <c r="F13" s="31"/>
      <c r="G13" s="31"/>
      <c r="H13" s="31"/>
      <c r="I13" s="31"/>
      <c r="J13" s="31"/>
    </row>
    <row r="14" spans="1:11" ht="13.5" customHeight="1" x14ac:dyDescent="0.3">
      <c r="B14" s="31"/>
      <c r="C14" s="31"/>
      <c r="D14" s="31"/>
      <c r="E14" s="31"/>
      <c r="F14" s="31"/>
      <c r="G14" s="31"/>
      <c r="H14" s="31"/>
      <c r="I14" s="31"/>
      <c r="J14" s="31"/>
    </row>
    <row r="15" spans="1:11" ht="13.5" customHeight="1" x14ac:dyDescent="0.3">
      <c r="B15" s="31"/>
      <c r="C15" s="31"/>
      <c r="D15" s="31"/>
      <c r="E15" s="31"/>
      <c r="F15" s="31"/>
      <c r="G15" s="31"/>
      <c r="H15" s="31"/>
      <c r="I15" s="31"/>
      <c r="J15" s="31"/>
    </row>
    <row r="16" spans="1:11" ht="13.5" customHeight="1" x14ac:dyDescent="0.3">
      <c r="B16" s="31"/>
      <c r="C16" s="31"/>
      <c r="D16" s="31"/>
      <c r="E16" s="31"/>
      <c r="F16" s="31"/>
      <c r="G16" s="31"/>
      <c r="H16" s="31"/>
      <c r="I16" s="31"/>
      <c r="J16" s="31"/>
    </row>
    <row r="17" spans="2:10" ht="13.5" customHeight="1" x14ac:dyDescent="0.3">
      <c r="B17" s="31"/>
      <c r="C17" s="31"/>
      <c r="D17" s="31"/>
      <c r="E17" s="31"/>
      <c r="F17" s="31"/>
      <c r="G17" s="31"/>
      <c r="H17" s="31"/>
      <c r="I17" s="31"/>
      <c r="J17" s="31"/>
    </row>
    <row r="18" spans="2:10" ht="13.5" customHeight="1" x14ac:dyDescent="0.3">
      <c r="B18" s="31"/>
      <c r="C18" s="31"/>
      <c r="D18" s="31"/>
      <c r="E18" s="31"/>
      <c r="F18" s="31"/>
      <c r="G18" s="31"/>
      <c r="H18" s="31"/>
      <c r="I18" s="31"/>
      <c r="J18" s="31"/>
    </row>
    <row r="19" spans="2:10" ht="13.5" customHeight="1" x14ac:dyDescent="0.3">
      <c r="B19" s="31"/>
      <c r="C19" s="31"/>
      <c r="D19" s="31"/>
      <c r="E19" s="31"/>
      <c r="F19" s="31"/>
      <c r="G19" s="31"/>
      <c r="H19" s="31"/>
      <c r="I19" s="31"/>
      <c r="J19" s="31"/>
    </row>
    <row r="20" spans="2:10" ht="13.5" customHeight="1" x14ac:dyDescent="0.3">
      <c r="B20" s="31"/>
      <c r="C20" s="31"/>
      <c r="D20" s="31"/>
      <c r="E20" s="31"/>
      <c r="F20" s="31"/>
      <c r="G20" s="31"/>
      <c r="H20" s="31"/>
      <c r="I20" s="31"/>
      <c r="J20" s="31"/>
    </row>
    <row r="21" spans="2:10" ht="13.5" customHeight="1" x14ac:dyDescent="0.3">
      <c r="B21" s="31"/>
      <c r="C21" s="31"/>
      <c r="D21" s="31"/>
      <c r="E21" s="31"/>
      <c r="F21" s="31"/>
      <c r="G21" s="31"/>
      <c r="H21" s="31"/>
      <c r="I21" s="31"/>
      <c r="J21" s="31"/>
    </row>
    <row r="22" spans="2:10" ht="13.5" customHeight="1" x14ac:dyDescent="0.3">
      <c r="B22" s="31"/>
      <c r="C22" s="31"/>
      <c r="D22" s="31"/>
      <c r="E22" s="31"/>
      <c r="F22" s="31"/>
      <c r="G22" s="31"/>
      <c r="H22" s="31"/>
      <c r="I22" s="31"/>
      <c r="J22" s="31"/>
    </row>
    <row r="23" spans="2:10" ht="13.5" customHeight="1" x14ac:dyDescent="0.3">
      <c r="B23" s="31"/>
      <c r="C23" s="31"/>
      <c r="D23" s="31"/>
      <c r="E23" s="31"/>
      <c r="F23" s="31"/>
      <c r="G23" s="31"/>
      <c r="H23" s="31"/>
      <c r="I23" s="31"/>
      <c r="J23" s="31"/>
    </row>
    <row r="24" spans="2:10" ht="13.5" customHeight="1" x14ac:dyDescent="0.3">
      <c r="B24" s="31"/>
      <c r="C24" s="31"/>
      <c r="D24" s="31"/>
      <c r="E24" s="31"/>
      <c r="F24" s="31"/>
      <c r="G24" s="31"/>
      <c r="H24" s="31"/>
      <c r="I24" s="31"/>
      <c r="J24" s="31"/>
    </row>
    <row r="25" spans="2:10" ht="13.5" customHeight="1" x14ac:dyDescent="0.3">
      <c r="B25" s="31"/>
      <c r="C25" s="31"/>
      <c r="D25" s="31"/>
      <c r="E25" s="31"/>
      <c r="F25" s="31"/>
      <c r="G25" s="31"/>
      <c r="H25" s="31"/>
      <c r="I25" s="31"/>
      <c r="J25" s="31"/>
    </row>
    <row r="26" spans="2:10" ht="13.5" customHeight="1" x14ac:dyDescent="0.3">
      <c r="B26" s="31"/>
      <c r="C26" s="31"/>
      <c r="D26" s="31"/>
      <c r="E26" s="31"/>
      <c r="F26" s="31"/>
      <c r="G26" s="31"/>
      <c r="H26" s="31"/>
      <c r="I26" s="31"/>
      <c r="J26" s="31"/>
    </row>
    <row r="27" spans="2:10" ht="13.5" customHeight="1" x14ac:dyDescent="0.3">
      <c r="B27" s="31"/>
      <c r="C27" s="31"/>
      <c r="D27" s="31"/>
      <c r="E27" s="31"/>
      <c r="F27" s="31"/>
      <c r="G27" s="31"/>
      <c r="H27" s="31"/>
      <c r="I27" s="31"/>
      <c r="J27" s="31"/>
    </row>
    <row r="28" spans="2:10" ht="13.5" customHeight="1" x14ac:dyDescent="0.3">
      <c r="B28" s="31"/>
      <c r="C28" s="31"/>
      <c r="D28" s="31"/>
      <c r="E28" s="31"/>
      <c r="F28" s="31"/>
      <c r="G28" s="31"/>
      <c r="H28" s="31"/>
      <c r="I28" s="31"/>
      <c r="J28" s="31"/>
    </row>
    <row r="29" spans="2:10" ht="13.5" customHeight="1" x14ac:dyDescent="0.3">
      <c r="B29" s="31"/>
      <c r="C29" s="31"/>
      <c r="D29" s="31"/>
      <c r="E29" s="31"/>
      <c r="F29" s="31"/>
      <c r="G29" s="31"/>
      <c r="H29" s="31"/>
      <c r="I29" s="31"/>
      <c r="J29" s="31"/>
    </row>
    <row r="30" spans="2:10" ht="13.5" customHeight="1" x14ac:dyDescent="0.3">
      <c r="B30" s="31"/>
      <c r="C30" s="31"/>
      <c r="D30" s="31"/>
      <c r="E30" s="31"/>
      <c r="F30" s="31"/>
      <c r="G30" s="31"/>
      <c r="H30" s="31"/>
      <c r="I30" s="31"/>
      <c r="J30" s="31"/>
    </row>
    <row r="31" spans="2:10" ht="13.5" customHeight="1" x14ac:dyDescent="0.3">
      <c r="B31" s="31"/>
      <c r="C31" s="31"/>
      <c r="D31" s="31"/>
      <c r="E31" s="31"/>
      <c r="F31" s="31"/>
      <c r="G31" s="31"/>
      <c r="H31" s="31"/>
      <c r="I31" s="31"/>
      <c r="J31" s="31"/>
    </row>
    <row r="32" spans="2:10" ht="13.5" customHeight="1" x14ac:dyDescent="0.3">
      <c r="B32" s="31"/>
      <c r="C32" s="31"/>
      <c r="D32" s="31"/>
      <c r="E32" s="31"/>
      <c r="F32" s="31"/>
      <c r="G32" s="31"/>
      <c r="H32" s="31"/>
      <c r="I32" s="31"/>
      <c r="J32" s="31"/>
    </row>
    <row r="33" spans="2:11" ht="13.5" customHeight="1" x14ac:dyDescent="0.3">
      <c r="B33" s="31"/>
      <c r="C33" s="31"/>
      <c r="D33" s="31"/>
      <c r="E33" s="31"/>
      <c r="F33" s="31"/>
      <c r="G33" s="31"/>
      <c r="H33" s="31"/>
      <c r="I33" s="31"/>
      <c r="J33" s="31"/>
    </row>
    <row r="34" spans="2:11" ht="13.5" customHeight="1" x14ac:dyDescent="0.3">
      <c r="B34" s="31"/>
      <c r="C34" s="31"/>
      <c r="D34" s="31"/>
      <c r="E34" s="31"/>
      <c r="F34" s="31"/>
      <c r="G34" s="31"/>
      <c r="H34" s="31"/>
      <c r="I34" s="31"/>
      <c r="J34" s="31"/>
    </row>
    <row r="35" spans="2:11" ht="13.5" customHeight="1" x14ac:dyDescent="0.3">
      <c r="B35" s="31"/>
      <c r="C35" s="31"/>
      <c r="D35" s="31"/>
      <c r="E35" s="31"/>
      <c r="F35" s="31"/>
      <c r="G35" s="31"/>
      <c r="H35" s="31"/>
      <c r="I35" s="31"/>
      <c r="J35" s="31"/>
    </row>
    <row r="36" spans="2:11" ht="13.5" customHeight="1" x14ac:dyDescent="0.3">
      <c r="B36" s="31"/>
      <c r="C36" s="31"/>
      <c r="D36" s="31"/>
      <c r="E36" s="31"/>
      <c r="F36" s="31"/>
      <c r="G36" s="31"/>
      <c r="H36" s="31"/>
      <c r="I36" s="31"/>
      <c r="J36" s="31"/>
    </row>
    <row r="37" spans="2:11" ht="13.5" customHeight="1" x14ac:dyDescent="0.3">
      <c r="B37" s="31"/>
      <c r="C37" s="31"/>
      <c r="D37" s="31"/>
      <c r="E37" s="31"/>
      <c r="F37" s="31"/>
      <c r="G37" s="31"/>
      <c r="H37" s="31"/>
      <c r="I37" s="31"/>
      <c r="J37" s="31"/>
    </row>
    <row r="38" spans="2:11" ht="13.5" customHeight="1" x14ac:dyDescent="0.3">
      <c r="B38" s="31"/>
      <c r="C38" s="31"/>
      <c r="D38" s="31"/>
      <c r="E38" s="31"/>
      <c r="F38" s="31"/>
      <c r="G38" s="31"/>
      <c r="H38" s="31"/>
      <c r="I38" s="31"/>
      <c r="J38" s="31"/>
    </row>
    <row r="39" spans="2:11" ht="13.5" customHeight="1" x14ac:dyDescent="0.3">
      <c r="B39" s="31"/>
      <c r="C39" s="31"/>
      <c r="D39" s="31"/>
      <c r="E39" s="31"/>
      <c r="F39" s="31"/>
      <c r="G39" s="31"/>
      <c r="H39" s="31"/>
      <c r="I39" s="31"/>
      <c r="J39" s="31"/>
    </row>
    <row r="40" spans="2:11" ht="13.5" customHeight="1" x14ac:dyDescent="0.3">
      <c r="B40" s="31"/>
      <c r="C40" s="31"/>
      <c r="D40" s="31"/>
      <c r="E40" s="31"/>
      <c r="F40" s="31"/>
      <c r="G40" s="31"/>
      <c r="H40" s="31"/>
      <c r="I40" s="31"/>
      <c r="J40" s="31"/>
    </row>
    <row r="41" spans="2:11" ht="13.5" customHeight="1" x14ac:dyDescent="0.3">
      <c r="B41" s="31"/>
      <c r="C41" s="31"/>
      <c r="D41" s="31"/>
      <c r="E41" s="31"/>
      <c r="F41" s="31"/>
      <c r="G41" s="31"/>
      <c r="H41" s="31"/>
      <c r="I41" s="31"/>
      <c r="J41" s="31"/>
    </row>
    <row r="42" spans="2:11" ht="43.25" customHeight="1" x14ac:dyDescent="0.3">
      <c r="B42" s="179" t="s">
        <v>172</v>
      </c>
      <c r="C42" s="173" t="s">
        <v>171</v>
      </c>
      <c r="D42" s="173" t="s">
        <v>170</v>
      </c>
      <c r="E42" s="173" t="s">
        <v>169</v>
      </c>
      <c r="F42" s="173" t="s">
        <v>168</v>
      </c>
      <c r="G42" s="173" t="s">
        <v>196</v>
      </c>
      <c r="H42" s="31"/>
      <c r="I42" s="31"/>
      <c r="J42" s="31"/>
    </row>
    <row r="43" spans="2:11" ht="13.5" customHeight="1" x14ac:dyDescent="0.3">
      <c r="B43" s="180">
        <v>43374</v>
      </c>
      <c r="C43" s="56">
        <v>2879</v>
      </c>
      <c r="D43" s="56">
        <v>477</v>
      </c>
      <c r="E43" s="56">
        <v>105</v>
      </c>
      <c r="F43" s="56">
        <f>C43-SUM(D43:E43)</f>
        <v>2297</v>
      </c>
      <c r="G43" s="59">
        <v>1.0848714619999933</v>
      </c>
      <c r="H43" s="31"/>
      <c r="I43" s="31"/>
      <c r="J43" s="31"/>
    </row>
    <row r="44" spans="2:11" ht="13.5" customHeight="1" x14ac:dyDescent="0.3">
      <c r="B44" s="180">
        <v>43405</v>
      </c>
      <c r="C44" s="56">
        <v>7798</v>
      </c>
      <c r="D44" s="56">
        <v>1496</v>
      </c>
      <c r="E44" s="56">
        <v>419</v>
      </c>
      <c r="F44" s="56">
        <f t="shared" ref="F44:F84" si="0">C44-SUM(D44:E44)</f>
        <v>5883</v>
      </c>
      <c r="G44" s="59">
        <v>1.1574103399999931</v>
      </c>
      <c r="H44" s="31"/>
      <c r="I44" s="31"/>
      <c r="J44" s="31"/>
    </row>
    <row r="45" spans="2:11" ht="13.5" customHeight="1" x14ac:dyDescent="0.3">
      <c r="B45" s="180">
        <v>43435</v>
      </c>
      <c r="C45" s="56">
        <v>5754</v>
      </c>
      <c r="D45" s="56">
        <v>1175</v>
      </c>
      <c r="E45" s="56">
        <v>414</v>
      </c>
      <c r="F45" s="56">
        <f t="shared" si="0"/>
        <v>4165</v>
      </c>
      <c r="G45" s="59">
        <v>1.2109261439999934</v>
      </c>
      <c r="H45" s="31"/>
      <c r="I45" s="31"/>
      <c r="J45" s="31"/>
    </row>
    <row r="46" spans="2:11" ht="13.5" customHeight="1" x14ac:dyDescent="0.3">
      <c r="B46" s="180">
        <v>43466</v>
      </c>
      <c r="C46" s="56">
        <v>11403</v>
      </c>
      <c r="D46" s="56">
        <v>2226</v>
      </c>
      <c r="E46" s="56">
        <v>717</v>
      </c>
      <c r="F46" s="56">
        <f t="shared" si="0"/>
        <v>8460</v>
      </c>
      <c r="G46" s="59">
        <v>1.315448105999993</v>
      </c>
      <c r="H46" s="31"/>
      <c r="I46" s="31"/>
      <c r="J46" s="31"/>
      <c r="K46" s="31"/>
    </row>
    <row r="47" spans="2:11" ht="13.5" customHeight="1" x14ac:dyDescent="0.3">
      <c r="B47" s="180">
        <v>43497</v>
      </c>
      <c r="C47" s="56">
        <v>12729</v>
      </c>
      <c r="D47" s="56">
        <v>2246</v>
      </c>
      <c r="E47" s="56">
        <v>862</v>
      </c>
      <c r="F47" s="56">
        <f t="shared" si="0"/>
        <v>9621</v>
      </c>
      <c r="G47" s="59">
        <v>1.4345128649999932</v>
      </c>
      <c r="H47" s="31"/>
      <c r="I47" s="31"/>
      <c r="J47" s="31"/>
      <c r="K47" s="31"/>
    </row>
    <row r="48" spans="2:11" ht="13.5" customHeight="1" x14ac:dyDescent="0.3">
      <c r="B48" s="180">
        <v>43525</v>
      </c>
      <c r="C48" s="56">
        <v>14203</v>
      </c>
      <c r="D48" s="56">
        <v>2571</v>
      </c>
      <c r="E48" s="56">
        <v>1116</v>
      </c>
      <c r="F48" s="56">
        <f t="shared" si="0"/>
        <v>10516</v>
      </c>
      <c r="G48" s="59">
        <v>1.5685014859999922</v>
      </c>
      <c r="H48" s="31"/>
      <c r="I48" s="31"/>
      <c r="J48" s="31"/>
      <c r="K48" s="31"/>
    </row>
    <row r="49" spans="2:11" ht="13.5" customHeight="1" x14ac:dyDescent="0.3">
      <c r="B49" s="180">
        <v>43556</v>
      </c>
      <c r="C49" s="56">
        <v>13890</v>
      </c>
      <c r="D49" s="56">
        <v>2527</v>
      </c>
      <c r="E49" s="56">
        <v>1111</v>
      </c>
      <c r="F49" s="56">
        <f t="shared" si="0"/>
        <v>10252</v>
      </c>
      <c r="G49" s="59">
        <v>1.6978041279999916</v>
      </c>
      <c r="H49" s="31"/>
      <c r="I49" s="31"/>
      <c r="J49" s="31"/>
      <c r="K49" s="31"/>
    </row>
    <row r="50" spans="2:11" ht="13.5" customHeight="1" x14ac:dyDescent="0.3">
      <c r="B50" s="180">
        <v>43586</v>
      </c>
      <c r="C50" s="56">
        <v>14950</v>
      </c>
      <c r="D50" s="56">
        <v>2590</v>
      </c>
      <c r="E50" s="56">
        <v>1183</v>
      </c>
      <c r="F50" s="56">
        <f t="shared" si="0"/>
        <v>11177</v>
      </c>
      <c r="G50" s="59">
        <v>1.8338349099999918</v>
      </c>
      <c r="H50" s="31"/>
      <c r="I50" s="31"/>
      <c r="J50" s="31"/>
      <c r="K50" s="31"/>
    </row>
    <row r="51" spans="2:11" ht="13.5" customHeight="1" x14ac:dyDescent="0.3">
      <c r="B51" s="180">
        <v>43617</v>
      </c>
      <c r="C51" s="56">
        <v>16211</v>
      </c>
      <c r="D51" s="56">
        <v>2688</v>
      </c>
      <c r="E51" s="56">
        <v>1072</v>
      </c>
      <c r="F51" s="56">
        <f t="shared" si="0"/>
        <v>12451</v>
      </c>
      <c r="G51" s="59">
        <v>1.9849353519999915</v>
      </c>
      <c r="H51" s="31"/>
      <c r="I51" s="31"/>
      <c r="J51" s="31"/>
      <c r="K51" s="31"/>
    </row>
    <row r="52" spans="2:11" ht="13.5" customHeight="1" x14ac:dyDescent="0.3">
      <c r="B52" s="180">
        <v>43647</v>
      </c>
      <c r="C52" s="56">
        <v>18552</v>
      </c>
      <c r="D52" s="56">
        <v>2606</v>
      </c>
      <c r="E52" s="56">
        <v>1125</v>
      </c>
      <c r="F52" s="56">
        <f t="shared" si="0"/>
        <v>14821</v>
      </c>
      <c r="G52" s="59">
        <v>2.1534520869999914</v>
      </c>
      <c r="H52" s="31"/>
      <c r="I52" s="31"/>
      <c r="J52" s="31"/>
      <c r="K52" s="31"/>
    </row>
    <row r="53" spans="2:11" ht="13.5" customHeight="1" x14ac:dyDescent="0.3">
      <c r="B53" s="180">
        <v>43678</v>
      </c>
      <c r="C53" s="56">
        <v>19019</v>
      </c>
      <c r="D53" s="56">
        <v>2398</v>
      </c>
      <c r="E53" s="56">
        <v>1023</v>
      </c>
      <c r="F53" s="56">
        <f t="shared" si="0"/>
        <v>15598</v>
      </c>
      <c r="G53" s="59">
        <v>2.3261463679999927</v>
      </c>
      <c r="H53" s="31"/>
      <c r="I53" s="31"/>
      <c r="J53" s="31"/>
      <c r="K53" s="31"/>
    </row>
    <row r="54" spans="2:11" ht="13.5" customHeight="1" x14ac:dyDescent="0.3">
      <c r="B54" s="180">
        <v>43709</v>
      </c>
      <c r="C54" s="56">
        <v>21582</v>
      </c>
      <c r="D54" s="56">
        <v>2762</v>
      </c>
      <c r="E54" s="56">
        <v>1078</v>
      </c>
      <c r="F54" s="56">
        <f t="shared" si="0"/>
        <v>17742</v>
      </c>
      <c r="G54" s="59">
        <v>2.5210681949999918</v>
      </c>
      <c r="H54" s="31"/>
      <c r="I54" s="31"/>
      <c r="J54" s="31"/>
      <c r="K54" s="31"/>
    </row>
    <row r="55" spans="2:11" ht="13.5" customHeight="1" x14ac:dyDescent="0.3">
      <c r="B55" s="180">
        <v>43739</v>
      </c>
      <c r="C55" s="56">
        <v>26024</v>
      </c>
      <c r="D55" s="56">
        <v>3088</v>
      </c>
      <c r="E55" s="56">
        <v>1029</v>
      </c>
      <c r="F55" s="56">
        <f t="shared" si="0"/>
        <v>21907</v>
      </c>
      <c r="G55" s="59">
        <v>2.7463320229999928</v>
      </c>
      <c r="H55" s="31"/>
      <c r="I55" s="31"/>
      <c r="J55" s="31"/>
      <c r="K55" s="31"/>
    </row>
    <row r="56" spans="2:11" ht="13.5" customHeight="1" x14ac:dyDescent="0.3">
      <c r="B56" s="180">
        <v>43770</v>
      </c>
      <c r="C56" s="56">
        <v>26165</v>
      </c>
      <c r="D56" s="56">
        <v>2967</v>
      </c>
      <c r="E56" s="56">
        <v>953</v>
      </c>
      <c r="F56" s="56">
        <f t="shared" si="0"/>
        <v>22245</v>
      </c>
      <c r="G56" s="59">
        <v>2.964429865999989</v>
      </c>
      <c r="H56" s="31"/>
      <c r="I56" s="31"/>
      <c r="J56" s="31"/>
      <c r="K56" s="31"/>
    </row>
    <row r="57" spans="2:11" ht="13.5" customHeight="1" x14ac:dyDescent="0.3">
      <c r="B57" s="180">
        <v>43800</v>
      </c>
      <c r="C57" s="56">
        <v>28785</v>
      </c>
      <c r="D57" s="56">
        <v>2694</v>
      </c>
      <c r="E57" s="56">
        <v>969</v>
      </c>
      <c r="F57" s="56">
        <f t="shared" si="0"/>
        <v>25122</v>
      </c>
      <c r="G57" s="59">
        <v>3.2050087129999887</v>
      </c>
      <c r="H57" s="31"/>
      <c r="I57" s="31"/>
      <c r="J57" s="31"/>
      <c r="K57" s="31"/>
    </row>
    <row r="58" spans="2:11" ht="13.5" customHeight="1" x14ac:dyDescent="0.3">
      <c r="B58" s="180">
        <v>43831</v>
      </c>
      <c r="C58" s="56">
        <v>18516</v>
      </c>
      <c r="D58" s="56">
        <v>2452</v>
      </c>
      <c r="E58" s="56">
        <v>803</v>
      </c>
      <c r="F58" s="56">
        <f t="shared" si="0"/>
        <v>15261</v>
      </c>
      <c r="G58" s="59">
        <v>3.3344303049999886</v>
      </c>
      <c r="H58" s="31"/>
      <c r="I58" s="31"/>
      <c r="J58" s="31"/>
      <c r="K58" s="31"/>
    </row>
    <row r="59" spans="2:11" ht="13.5" customHeight="1" x14ac:dyDescent="0.3">
      <c r="B59" s="180">
        <v>43862</v>
      </c>
      <c r="C59" s="56">
        <v>23463</v>
      </c>
      <c r="D59" s="56">
        <v>3025</v>
      </c>
      <c r="E59" s="56">
        <v>1023</v>
      </c>
      <c r="F59" s="56">
        <f t="shared" si="0"/>
        <v>19415</v>
      </c>
      <c r="G59" s="59">
        <v>3.50627909799999</v>
      </c>
      <c r="H59" s="31"/>
      <c r="I59" s="31"/>
      <c r="J59" s="31"/>
      <c r="K59" s="31"/>
    </row>
    <row r="60" spans="2:11" ht="13.5" customHeight="1" x14ac:dyDescent="0.3">
      <c r="B60" s="180">
        <v>43891</v>
      </c>
      <c r="C60" s="56">
        <v>24887</v>
      </c>
      <c r="D60" s="56">
        <v>3133</v>
      </c>
      <c r="E60" s="56">
        <v>1085</v>
      </c>
      <c r="F60" s="56">
        <f t="shared" si="0"/>
        <v>20669</v>
      </c>
      <c r="G60" s="59">
        <v>3.6898916749999908</v>
      </c>
      <c r="H60" s="31"/>
      <c r="I60" s="31"/>
      <c r="J60" s="31"/>
      <c r="K60" s="31"/>
    </row>
    <row r="61" spans="2:11" ht="13.5" customHeight="1" x14ac:dyDescent="0.3">
      <c r="B61" s="180">
        <v>43922</v>
      </c>
      <c r="C61" s="56">
        <v>10736</v>
      </c>
      <c r="D61" s="56">
        <v>893</v>
      </c>
      <c r="E61" s="56">
        <v>235</v>
      </c>
      <c r="F61" s="56">
        <f t="shared" si="0"/>
        <v>9608</v>
      </c>
      <c r="G61" s="59">
        <v>3.7600737049999911</v>
      </c>
      <c r="H61" s="31"/>
      <c r="I61" s="31"/>
      <c r="J61" s="31"/>
      <c r="K61" s="31"/>
    </row>
    <row r="62" spans="2:11" ht="13.5" customHeight="1" x14ac:dyDescent="0.3">
      <c r="B62" s="180">
        <v>43952</v>
      </c>
      <c r="C62" s="56">
        <v>11946</v>
      </c>
      <c r="D62" s="56">
        <v>1037</v>
      </c>
      <c r="E62" s="56">
        <v>373</v>
      </c>
      <c r="F62" s="56">
        <f t="shared" si="0"/>
        <v>10536</v>
      </c>
      <c r="G62" s="59">
        <v>3.8403994729999913</v>
      </c>
      <c r="H62" s="31"/>
      <c r="I62" s="31"/>
      <c r="J62" s="31"/>
      <c r="K62" s="31"/>
    </row>
    <row r="63" spans="2:11" ht="13.5" customHeight="1" x14ac:dyDescent="0.3">
      <c r="B63" s="180">
        <v>43983</v>
      </c>
      <c r="C63" s="56">
        <v>27611</v>
      </c>
      <c r="D63" s="56">
        <v>2535</v>
      </c>
      <c r="E63" s="56">
        <v>657</v>
      </c>
      <c r="F63" s="56">
        <f t="shared" si="0"/>
        <v>24419</v>
      </c>
      <c r="G63" s="59">
        <v>4.0130805079999909</v>
      </c>
      <c r="H63" s="31"/>
      <c r="I63" s="31"/>
      <c r="J63" s="31"/>
      <c r="K63" s="31"/>
    </row>
    <row r="64" spans="2:11" ht="13.5" customHeight="1" x14ac:dyDescent="0.3">
      <c r="B64" s="180">
        <v>44013</v>
      </c>
      <c r="C64" s="56">
        <v>26060</v>
      </c>
      <c r="D64" s="56">
        <v>3319</v>
      </c>
      <c r="E64" s="56">
        <v>1067</v>
      </c>
      <c r="F64" s="56">
        <f t="shared" si="0"/>
        <v>21674</v>
      </c>
      <c r="G64" s="59">
        <v>4.1947959199999909</v>
      </c>
      <c r="H64" s="31"/>
      <c r="I64" s="31"/>
      <c r="J64" s="31"/>
      <c r="K64" s="31"/>
    </row>
    <row r="65" spans="2:7" ht="13.5" customHeight="1" x14ac:dyDescent="0.3">
      <c r="B65" s="180">
        <v>44044</v>
      </c>
      <c r="C65" s="56">
        <v>30662</v>
      </c>
      <c r="D65" s="56">
        <v>3405</v>
      </c>
      <c r="E65" s="56">
        <v>987</v>
      </c>
      <c r="F65" s="56">
        <f t="shared" si="0"/>
        <v>26270</v>
      </c>
      <c r="G65" s="59">
        <v>4.3936515929999924</v>
      </c>
    </row>
    <row r="66" spans="2:7" ht="13.5" customHeight="1" x14ac:dyDescent="0.3">
      <c r="B66" s="180">
        <v>44075</v>
      </c>
      <c r="C66" s="56">
        <v>36868</v>
      </c>
      <c r="D66" s="56">
        <v>3856</v>
      </c>
      <c r="E66" s="56">
        <v>945</v>
      </c>
      <c r="F66" s="56">
        <f t="shared" si="0"/>
        <v>32067</v>
      </c>
      <c r="G66" s="59">
        <v>4.619890403999996</v>
      </c>
    </row>
    <row r="67" spans="2:7" ht="13.5" customHeight="1" x14ac:dyDescent="0.3">
      <c r="B67" s="180">
        <v>44105</v>
      </c>
      <c r="C67" s="56">
        <v>40172</v>
      </c>
      <c r="D67" s="56">
        <v>4251</v>
      </c>
      <c r="E67" s="56">
        <v>1184</v>
      </c>
      <c r="F67" s="56">
        <f t="shared" si="0"/>
        <v>34737</v>
      </c>
      <c r="G67" s="59">
        <v>4.8649124189999959</v>
      </c>
    </row>
    <row r="68" spans="2:7" ht="13.5" customHeight="1" x14ac:dyDescent="0.3">
      <c r="B68" s="180">
        <v>44136</v>
      </c>
      <c r="C68" s="56">
        <v>40825</v>
      </c>
      <c r="D68" s="56">
        <v>4227</v>
      </c>
      <c r="E68" s="56">
        <v>1058</v>
      </c>
      <c r="F68" s="56">
        <f t="shared" si="0"/>
        <v>35540</v>
      </c>
      <c r="G68" s="59">
        <v>5.1098627419999971</v>
      </c>
    </row>
    <row r="69" spans="2:7" x14ac:dyDescent="0.3">
      <c r="B69" s="180">
        <v>44166</v>
      </c>
      <c r="C69" s="56">
        <v>34920</v>
      </c>
      <c r="D69" s="56">
        <v>3524</v>
      </c>
      <c r="E69" s="56">
        <v>797</v>
      </c>
      <c r="F69" s="56">
        <f t="shared" si="0"/>
        <v>30599</v>
      </c>
      <c r="G69" s="59">
        <v>5.3191817519999969</v>
      </c>
    </row>
    <row r="70" spans="2:7" x14ac:dyDescent="0.3">
      <c r="B70" s="180">
        <v>44197</v>
      </c>
      <c r="C70" s="56">
        <v>37248</v>
      </c>
      <c r="D70" s="56">
        <v>3363</v>
      </c>
      <c r="E70" s="56">
        <v>758</v>
      </c>
      <c r="F70" s="56">
        <f t="shared" si="0"/>
        <v>33127</v>
      </c>
      <c r="G70" s="59">
        <v>5.5424972379999984</v>
      </c>
    </row>
    <row r="71" spans="2:7" x14ac:dyDescent="0.3">
      <c r="B71" s="180">
        <v>44228</v>
      </c>
      <c r="C71" s="56">
        <v>39133</v>
      </c>
      <c r="D71" s="56">
        <v>3726</v>
      </c>
      <c r="E71" s="56">
        <v>915</v>
      </c>
      <c r="F71" s="56">
        <f t="shared" si="0"/>
        <v>34492</v>
      </c>
      <c r="G71" s="59">
        <v>5.7795158130000006</v>
      </c>
    </row>
    <row r="72" spans="2:7" x14ac:dyDescent="0.3">
      <c r="B72" s="180">
        <v>44256</v>
      </c>
      <c r="C72" s="56">
        <v>46401</v>
      </c>
      <c r="D72" s="56">
        <v>4966</v>
      </c>
      <c r="E72" s="56">
        <v>1098</v>
      </c>
      <c r="F72" s="56">
        <f t="shared" si="0"/>
        <v>40337</v>
      </c>
      <c r="G72" s="59">
        <v>6.0706717370000014</v>
      </c>
    </row>
    <row r="73" spans="2:7" x14ac:dyDescent="0.3">
      <c r="B73" s="180">
        <v>44287</v>
      </c>
      <c r="C73" s="56">
        <v>43604</v>
      </c>
      <c r="D73" s="56">
        <v>4251</v>
      </c>
      <c r="E73" s="56">
        <v>885</v>
      </c>
      <c r="F73" s="56">
        <f t="shared" si="0"/>
        <v>38468</v>
      </c>
      <c r="G73" s="59">
        <v>6.3407558910000024</v>
      </c>
    </row>
    <row r="74" spans="2:7" x14ac:dyDescent="0.3">
      <c r="B74" s="180">
        <v>44317</v>
      </c>
      <c r="C74" s="56">
        <v>40878</v>
      </c>
      <c r="D74" s="56">
        <v>4618</v>
      </c>
      <c r="E74" s="56">
        <v>1235</v>
      </c>
      <c r="F74" s="56">
        <f t="shared" si="0"/>
        <v>35025</v>
      </c>
      <c r="G74" s="59">
        <v>6.6082688850000029</v>
      </c>
    </row>
    <row r="75" spans="2:7" x14ac:dyDescent="0.3">
      <c r="B75" s="180">
        <v>44348</v>
      </c>
      <c r="C75" s="56">
        <v>55876</v>
      </c>
      <c r="D75" s="56">
        <v>6186</v>
      </c>
      <c r="E75" s="56">
        <v>1607</v>
      </c>
      <c r="F75" s="56">
        <f t="shared" si="0"/>
        <v>48083</v>
      </c>
      <c r="G75" s="59">
        <v>6.9887182640000036</v>
      </c>
    </row>
    <row r="76" spans="2:7" x14ac:dyDescent="0.3">
      <c r="B76" s="180">
        <v>44378</v>
      </c>
      <c r="C76" s="56">
        <v>13563</v>
      </c>
      <c r="D76" s="56">
        <v>1705</v>
      </c>
      <c r="E76" s="56">
        <v>224</v>
      </c>
      <c r="F76" s="56">
        <f t="shared" si="0"/>
        <v>11634</v>
      </c>
      <c r="G76" s="59">
        <v>7.0778759730000038</v>
      </c>
    </row>
    <row r="77" spans="2:7" x14ac:dyDescent="0.3">
      <c r="B77" s="180">
        <v>44409</v>
      </c>
      <c r="C77" s="56">
        <v>19182</v>
      </c>
      <c r="D77" s="56">
        <v>2513</v>
      </c>
      <c r="E77" s="56">
        <v>387</v>
      </c>
      <c r="F77" s="56">
        <f t="shared" si="0"/>
        <v>16282</v>
      </c>
      <c r="G77" s="59">
        <v>7.2028855070000048</v>
      </c>
    </row>
    <row r="78" spans="2:7" x14ac:dyDescent="0.3">
      <c r="B78" s="180">
        <v>44440</v>
      </c>
      <c r="C78" s="56">
        <v>24965</v>
      </c>
      <c r="D78" s="56">
        <v>3716</v>
      </c>
      <c r="E78" s="56">
        <v>489</v>
      </c>
      <c r="F78" s="56">
        <f t="shared" si="0"/>
        <v>20760</v>
      </c>
      <c r="G78" s="59">
        <v>7.3692985290000044</v>
      </c>
    </row>
    <row r="79" spans="2:7" x14ac:dyDescent="0.3">
      <c r="B79" s="180">
        <v>44470</v>
      </c>
      <c r="C79" s="56">
        <v>26055</v>
      </c>
      <c r="D79" s="56">
        <v>3703</v>
      </c>
      <c r="E79" s="56">
        <v>584</v>
      </c>
      <c r="F79" s="56">
        <f t="shared" si="0"/>
        <v>21768</v>
      </c>
      <c r="G79" s="59">
        <v>7.5521865910000034</v>
      </c>
    </row>
    <row r="80" spans="2:7" x14ac:dyDescent="0.3">
      <c r="B80" s="180">
        <v>44501</v>
      </c>
      <c r="C80" s="56">
        <v>30831</v>
      </c>
      <c r="D80" s="56">
        <v>4151</v>
      </c>
      <c r="E80" s="56">
        <v>663</v>
      </c>
      <c r="F80" s="56">
        <f t="shared" si="0"/>
        <v>26017</v>
      </c>
      <c r="G80" s="59">
        <v>7.7706806970000057</v>
      </c>
    </row>
    <row r="81" spans="2:7" x14ac:dyDescent="0.3">
      <c r="B81" s="180">
        <v>44531</v>
      </c>
      <c r="C81" s="56">
        <v>23567</v>
      </c>
      <c r="D81" s="56">
        <v>2669</v>
      </c>
      <c r="E81" s="56">
        <v>477</v>
      </c>
      <c r="F81" s="56">
        <f t="shared" si="0"/>
        <v>20421</v>
      </c>
      <c r="G81" s="59">
        <v>7.937962824000004</v>
      </c>
    </row>
    <row r="82" spans="2:7" x14ac:dyDescent="0.3">
      <c r="B82" s="180">
        <v>44562</v>
      </c>
      <c r="C82" s="56">
        <v>27836</v>
      </c>
      <c r="D82" s="56">
        <v>3389</v>
      </c>
      <c r="E82" s="56">
        <v>612</v>
      </c>
      <c r="F82" s="56">
        <f t="shared" si="0"/>
        <v>23835</v>
      </c>
      <c r="G82" s="59">
        <v>8.1302781120000009</v>
      </c>
    </row>
    <row r="83" spans="2:7" x14ac:dyDescent="0.3">
      <c r="B83" s="180">
        <v>44593</v>
      </c>
      <c r="C83" s="56">
        <v>26633</v>
      </c>
      <c r="D83" s="56">
        <v>3367</v>
      </c>
      <c r="E83" s="56">
        <v>710</v>
      </c>
      <c r="F83" s="56">
        <f t="shared" si="0"/>
        <v>22556</v>
      </c>
      <c r="G83" s="59">
        <v>8.3179248080000026</v>
      </c>
    </row>
    <row r="84" spans="2:7" x14ac:dyDescent="0.3">
      <c r="B84" s="180">
        <v>44621</v>
      </c>
      <c r="C84" s="56">
        <v>36676</v>
      </c>
      <c r="D84" s="56">
        <v>4966</v>
      </c>
      <c r="E84" s="56">
        <v>1293</v>
      </c>
      <c r="F84" s="56">
        <f t="shared" si="0"/>
        <v>30417</v>
      </c>
      <c r="G84" s="59">
        <v>8.5973154810000025</v>
      </c>
    </row>
    <row r="87" spans="2:7" x14ac:dyDescent="0.3">
      <c r="B87" s="16" t="s">
        <v>41</v>
      </c>
    </row>
  </sheetData>
  <mergeCells count="1">
    <mergeCell ref="A1:XFD1"/>
  </mergeCells>
  <hyperlinks>
    <hyperlink ref="B87" location="Information!A1" display="Return to information" xr:uid="{196E00F1-0F5A-43BB-A34C-ECFFC95D783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B333-64C9-4234-B14B-98DC571D3BFA}">
  <dimension ref="A1:E33"/>
  <sheetViews>
    <sheetView zoomScaleNormal="100" workbookViewId="0">
      <selection sqref="A1:XFD1"/>
    </sheetView>
  </sheetViews>
  <sheetFormatPr defaultColWidth="9.23046875" defaultRowHeight="13.5" x14ac:dyDescent="0.3"/>
  <cols>
    <col min="1" max="1" width="2.69140625" style="3" customWidth="1"/>
    <col min="2" max="3" width="13.23046875" style="3" customWidth="1"/>
    <col min="4" max="4" width="13.69140625" style="3" customWidth="1"/>
    <col min="5" max="7" width="13.23046875" style="3" customWidth="1"/>
    <col min="8" max="16384" width="9.23046875" style="3"/>
  </cols>
  <sheetData>
    <row r="1" spans="1:2" s="271" customFormat="1" ht="56.9" customHeight="1" x14ac:dyDescent="0.3"/>
    <row r="2" spans="1:2" x14ac:dyDescent="0.3">
      <c r="A2" s="2"/>
    </row>
    <row r="4" spans="1:2" x14ac:dyDescent="0.3">
      <c r="B4" s="11" t="s">
        <v>315</v>
      </c>
    </row>
    <row r="5" spans="1:2" x14ac:dyDescent="0.3">
      <c r="B5" s="22"/>
    </row>
    <row r="6" spans="1:2" ht="13.5" customHeight="1" x14ac:dyDescent="0.3">
      <c r="B6" s="32" t="s">
        <v>159</v>
      </c>
    </row>
    <row r="7" spans="1:2" ht="13.5" customHeight="1" x14ac:dyDescent="0.3"/>
    <row r="8" spans="1:2" ht="13.5" customHeight="1" x14ac:dyDescent="0.3"/>
    <row r="9" spans="1:2" ht="13.5" customHeight="1" x14ac:dyDescent="0.3"/>
    <row r="10" spans="1:2" ht="13.5" customHeight="1" x14ac:dyDescent="0.3"/>
    <row r="11" spans="1:2" ht="13.5" customHeight="1" x14ac:dyDescent="0.3"/>
    <row r="12" spans="1:2" ht="13.5" customHeight="1" x14ac:dyDescent="0.3"/>
    <row r="13" spans="1:2" ht="13.5" customHeight="1" x14ac:dyDescent="0.3"/>
    <row r="29" spans="2:5" x14ac:dyDescent="0.3">
      <c r="B29" s="173" t="s">
        <v>160</v>
      </c>
      <c r="C29" s="173" t="s">
        <v>161</v>
      </c>
      <c r="D29" s="173" t="s">
        <v>162</v>
      </c>
      <c r="E29" s="173" t="s">
        <v>28</v>
      </c>
    </row>
    <row r="30" spans="2:5" ht="15.65" customHeight="1" x14ac:dyDescent="0.3">
      <c r="B30" s="57">
        <v>884720</v>
      </c>
      <c r="C30" s="58">
        <v>104811</v>
      </c>
      <c r="D30" s="58">
        <v>46337</v>
      </c>
      <c r="E30" s="58">
        <f>SUM(B30:D30)</f>
        <v>1035868</v>
      </c>
    </row>
    <row r="31" spans="2:5" ht="14" customHeight="1" x14ac:dyDescent="0.3">
      <c r="B31" s="30"/>
      <c r="C31" s="33"/>
      <c r="D31" s="43"/>
      <c r="E31" s="43"/>
    </row>
    <row r="33" spans="2:2" x14ac:dyDescent="0.3">
      <c r="B33" s="16" t="s">
        <v>41</v>
      </c>
    </row>
  </sheetData>
  <mergeCells count="1">
    <mergeCell ref="A1:XFD1"/>
  </mergeCells>
  <hyperlinks>
    <hyperlink ref="B33" location="Information!A1" display="Return to information" xr:uid="{DF2912C6-7269-439F-A29D-6598AF376029}"/>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86AA-0303-4789-AAA8-A242A6014CB3}">
  <dimension ref="A1:G61"/>
  <sheetViews>
    <sheetView showGridLines="0" zoomScaleNormal="100" workbookViewId="0">
      <selection sqref="A1:XFD1"/>
    </sheetView>
  </sheetViews>
  <sheetFormatPr defaultColWidth="9.23046875" defaultRowHeight="13.5" x14ac:dyDescent="0.3"/>
  <cols>
    <col min="1" max="1" width="2.69140625" style="3" customWidth="1"/>
    <col min="2" max="2" width="31.921875" style="3" customWidth="1"/>
    <col min="3" max="3" width="23.921875" style="3" customWidth="1"/>
    <col min="4" max="4" width="13.23046875" style="3" customWidth="1"/>
    <col min="5" max="5" width="18.15234375" style="3" customWidth="1"/>
    <col min="6" max="6" width="13.23046875" style="3" customWidth="1"/>
    <col min="7" max="7" width="35.07421875" style="3" customWidth="1"/>
    <col min="8" max="8" width="17.61328125" style="3" customWidth="1"/>
    <col min="9" max="9" width="20.07421875" style="3" customWidth="1"/>
    <col min="10" max="16384" width="9.23046875" style="3"/>
  </cols>
  <sheetData>
    <row r="1" spans="1:7" s="271" customFormat="1" ht="56.9" customHeight="1" x14ac:dyDescent="0.3"/>
    <row r="2" spans="1:7" x14ac:dyDescent="0.3">
      <c r="A2" s="71"/>
    </row>
    <row r="4" spans="1:7" x14ac:dyDescent="0.3">
      <c r="B4" s="11" t="s">
        <v>328</v>
      </c>
    </row>
    <row r="5" spans="1:7" x14ac:dyDescent="0.3">
      <c r="B5" s="22"/>
    </row>
    <row r="6" spans="1:7" ht="13.5" customHeight="1" x14ac:dyDescent="0.3">
      <c r="B6" s="32" t="s">
        <v>194</v>
      </c>
      <c r="C6" s="31"/>
      <c r="D6" s="31"/>
      <c r="E6" s="31"/>
      <c r="F6" s="31"/>
    </row>
    <row r="7" spans="1:7" ht="13.5" customHeight="1" x14ac:dyDescent="0.3">
      <c r="B7" s="47" t="s">
        <v>195</v>
      </c>
      <c r="C7" s="31"/>
      <c r="D7" s="31"/>
      <c r="E7" s="31"/>
      <c r="F7" s="31"/>
    </row>
    <row r="8" spans="1:7" ht="13.5" customHeight="1" x14ac:dyDescent="0.3">
      <c r="B8" s="47" t="s">
        <v>329</v>
      </c>
      <c r="C8" s="31"/>
      <c r="D8" s="31"/>
      <c r="E8" s="31"/>
      <c r="F8" s="31"/>
      <c r="G8" s="11"/>
    </row>
    <row r="9" spans="1:7" ht="13.5" customHeight="1" x14ac:dyDescent="0.3">
      <c r="B9" s="47"/>
      <c r="C9" s="31"/>
      <c r="D9" s="31"/>
      <c r="E9" s="31"/>
      <c r="F9" s="31"/>
      <c r="G9" s="11"/>
    </row>
    <row r="10" spans="1:7" ht="13.5" customHeight="1" x14ac:dyDescent="0.3">
      <c r="G10" s="11"/>
    </row>
    <row r="11" spans="1:7" ht="13.5" customHeight="1" x14ac:dyDescent="0.3"/>
    <row r="12" spans="1:7" ht="13.5" customHeight="1" x14ac:dyDescent="0.3"/>
    <row r="13" spans="1:7" ht="13.5" customHeight="1" x14ac:dyDescent="0.3"/>
    <row r="14" spans="1:7" ht="13.5" customHeight="1" x14ac:dyDescent="0.3"/>
    <row r="15" spans="1:7" ht="13.5" customHeight="1" x14ac:dyDescent="0.3"/>
    <row r="16" spans="1:7"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41" spans="2:7" x14ac:dyDescent="0.3">
      <c r="B41" s="170" t="s">
        <v>180</v>
      </c>
      <c r="C41" s="187" t="s">
        <v>260</v>
      </c>
      <c r="D41" s="187" t="s">
        <v>192</v>
      </c>
      <c r="E41" s="187" t="s">
        <v>261</v>
      </c>
      <c r="F41" s="188" t="s">
        <v>193</v>
      </c>
    </row>
    <row r="42" spans="2:7" x14ac:dyDescent="0.3">
      <c r="B42" s="48" t="s">
        <v>316</v>
      </c>
      <c r="C42" s="128">
        <v>3160.1557669999906</v>
      </c>
      <c r="D42" s="131">
        <v>0.41917099900787375</v>
      </c>
      <c r="E42" s="133">
        <v>251741</v>
      </c>
      <c r="F42" s="134">
        <v>0.24302420771758565</v>
      </c>
      <c r="G42" s="126"/>
    </row>
    <row r="43" spans="2:7" x14ac:dyDescent="0.3">
      <c r="B43" s="48" t="s">
        <v>317</v>
      </c>
      <c r="C43" s="128">
        <v>1319.5552909999906</v>
      </c>
      <c r="D43" s="131">
        <v>0.1750291284216286</v>
      </c>
      <c r="E43" s="133">
        <v>152938</v>
      </c>
      <c r="F43" s="134">
        <v>0.14764236369884967</v>
      </c>
      <c r="G43" s="126"/>
    </row>
    <row r="44" spans="2:7" x14ac:dyDescent="0.3">
      <c r="B44" s="48" t="s">
        <v>318</v>
      </c>
      <c r="C44" s="128">
        <v>605.11590200000035</v>
      </c>
      <c r="D44" s="131">
        <v>8.0264093246797077E-2</v>
      </c>
      <c r="E44" s="133">
        <v>33697</v>
      </c>
      <c r="F44" s="134">
        <v>3.2530206551413886E-2</v>
      </c>
      <c r="G44" s="126"/>
    </row>
    <row r="45" spans="2:7" x14ac:dyDescent="0.3">
      <c r="B45" s="48" t="s">
        <v>319</v>
      </c>
      <c r="C45" s="128">
        <v>522.87214000000097</v>
      </c>
      <c r="D45" s="131">
        <v>6.9355074064988614E-2</v>
      </c>
      <c r="E45" s="133">
        <v>88588</v>
      </c>
      <c r="F45" s="134">
        <v>8.5520548950252351E-2</v>
      </c>
      <c r="G45" s="126"/>
    </row>
    <row r="46" spans="2:7" x14ac:dyDescent="0.3">
      <c r="B46" s="48" t="s">
        <v>320</v>
      </c>
      <c r="C46" s="128">
        <v>500.37673400000006</v>
      </c>
      <c r="D46" s="131">
        <v>6.6371226906384875E-2</v>
      </c>
      <c r="E46" s="133">
        <v>27472</v>
      </c>
      <c r="F46" s="134">
        <v>2.6520753609533262E-2</v>
      </c>
      <c r="G46" s="126"/>
    </row>
    <row r="47" spans="2:7" x14ac:dyDescent="0.3">
      <c r="B47" s="48" t="s">
        <v>275</v>
      </c>
      <c r="C47" s="128">
        <v>385.72721500000108</v>
      </c>
      <c r="D47" s="131">
        <v>5.1163826715278443E-2</v>
      </c>
      <c r="E47" s="133">
        <v>31481</v>
      </c>
      <c r="F47" s="134">
        <v>3.0390937841501042E-2</v>
      </c>
      <c r="G47" s="126"/>
    </row>
    <row r="48" spans="2:7" x14ac:dyDescent="0.3">
      <c r="B48" s="54" t="s">
        <v>271</v>
      </c>
      <c r="C48" s="128">
        <v>341.99768299999454</v>
      </c>
      <c r="D48" s="131">
        <v>4.5363431745510621E-2</v>
      </c>
      <c r="E48" s="133">
        <v>302426</v>
      </c>
      <c r="F48" s="134">
        <v>0.29195418721304262</v>
      </c>
      <c r="G48" s="126"/>
    </row>
    <row r="49" spans="2:7" x14ac:dyDescent="0.3">
      <c r="B49" s="74" t="s">
        <v>321</v>
      </c>
      <c r="C49" s="128">
        <v>335.29662799998653</v>
      </c>
      <c r="D49" s="131">
        <v>4.4474586977764692E-2</v>
      </c>
      <c r="E49" s="133">
        <v>133173</v>
      </c>
      <c r="F49" s="134">
        <v>0.12856174724964958</v>
      </c>
      <c r="G49" s="126"/>
    </row>
    <row r="50" spans="2:7" x14ac:dyDescent="0.3">
      <c r="B50" s="74" t="s">
        <v>322</v>
      </c>
      <c r="C50" s="128">
        <v>189.32021799999995</v>
      </c>
      <c r="D50" s="131">
        <v>2.511190927363191E-2</v>
      </c>
      <c r="E50" s="133">
        <v>7996</v>
      </c>
      <c r="F50" s="134">
        <v>7.7191302366710814E-3</v>
      </c>
      <c r="G50" s="126"/>
    </row>
    <row r="51" spans="2:7" x14ac:dyDescent="0.3">
      <c r="B51" s="182" t="s">
        <v>163</v>
      </c>
      <c r="C51" s="183">
        <f>SUM(C52:C57)</f>
        <v>178.64350800000005</v>
      </c>
      <c r="D51" s="184">
        <f>SUM(D52:D57)</f>
        <v>2.3695723640141476E-2</v>
      </c>
      <c r="E51" s="185">
        <f>SUM(E52:E57)</f>
        <v>6356</v>
      </c>
      <c r="F51" s="186">
        <f>SUM(F52:F57)</f>
        <v>6.1359169315009249E-3</v>
      </c>
      <c r="G51" s="66"/>
    </row>
    <row r="52" spans="2:7" x14ac:dyDescent="0.3">
      <c r="B52" s="111" t="s">
        <v>323</v>
      </c>
      <c r="C52" s="127">
        <v>122.87121200000003</v>
      </c>
      <c r="D52" s="125">
        <v>1.6297946202899437E-2</v>
      </c>
      <c r="E52" s="132">
        <v>2951</v>
      </c>
      <c r="F52" s="125">
        <v>2.848818575339715E-3</v>
      </c>
      <c r="G52" s="66"/>
    </row>
    <row r="53" spans="2:7" x14ac:dyDescent="0.3">
      <c r="B53" s="111" t="s">
        <v>167</v>
      </c>
      <c r="C53" s="127">
        <v>27.906205000000011</v>
      </c>
      <c r="D53" s="125">
        <v>3.7015491294826925E-3</v>
      </c>
      <c r="E53" s="132">
        <v>1712</v>
      </c>
      <c r="F53" s="125">
        <v>1.652720230762993E-3</v>
      </c>
      <c r="G53" s="66"/>
    </row>
    <row r="54" spans="2:7" x14ac:dyDescent="0.3">
      <c r="B54" s="111" t="s">
        <v>324</v>
      </c>
      <c r="C54" s="127">
        <v>15.208052000000007</v>
      </c>
      <c r="D54" s="125">
        <v>2.017234218759861E-3</v>
      </c>
      <c r="E54" s="132">
        <v>1008</v>
      </c>
      <c r="F54" s="125">
        <v>9.7309695829970609E-4</v>
      </c>
      <c r="G54" s="66"/>
    </row>
    <row r="55" spans="2:7" x14ac:dyDescent="0.3">
      <c r="B55" s="111" t="s">
        <v>325</v>
      </c>
      <c r="C55" s="127">
        <v>11.757628999999994</v>
      </c>
      <c r="D55" s="125">
        <v>1.5595614448374625E-3</v>
      </c>
      <c r="E55" s="132">
        <v>495</v>
      </c>
      <c r="F55" s="124">
        <v>4.7786011345074856E-4</v>
      </c>
      <c r="G55" s="130"/>
    </row>
    <row r="56" spans="2:7" x14ac:dyDescent="0.3">
      <c r="B56" s="111" t="s">
        <v>326</v>
      </c>
      <c r="C56" s="127">
        <v>0.69718800000000003</v>
      </c>
      <c r="D56" s="124">
        <v>9.2476767603684513E-5</v>
      </c>
      <c r="E56" s="132">
        <v>139</v>
      </c>
      <c r="F56" s="124">
        <v>1.3418698135283646E-4</v>
      </c>
    </row>
    <row r="57" spans="2:7" x14ac:dyDescent="0.3">
      <c r="B57" s="111" t="s">
        <v>327</v>
      </c>
      <c r="C57" s="127">
        <v>0.20322199999999999</v>
      </c>
      <c r="D57" s="129">
        <v>2.6955876558340034E-5</v>
      </c>
      <c r="E57" s="132">
        <v>51</v>
      </c>
      <c r="F57" s="129">
        <v>4.923407229492561E-5</v>
      </c>
    </row>
    <row r="58" spans="2:7" x14ac:dyDescent="0.3">
      <c r="B58" s="51" t="s">
        <v>28</v>
      </c>
      <c r="C58" s="181">
        <f>SUM(C42:C51)</f>
        <v>7539.0610859999642</v>
      </c>
      <c r="D58" s="189">
        <f>SUM(D42:D51)</f>
        <v>1</v>
      </c>
      <c r="E58" s="52">
        <f>SUM(E42:E51)</f>
        <v>1035868</v>
      </c>
      <c r="F58" s="53">
        <f>SUM(F42:F51)</f>
        <v>1</v>
      </c>
    </row>
    <row r="61" spans="2:7" x14ac:dyDescent="0.3">
      <c r="B61" s="16" t="s">
        <v>41</v>
      </c>
    </row>
  </sheetData>
  <mergeCells count="1">
    <mergeCell ref="A1:XFD1"/>
  </mergeCells>
  <hyperlinks>
    <hyperlink ref="B61" location="Information!A1" display="Return to information" xr:uid="{35F918C6-A37C-4DA7-8BD7-D04183AA5990}"/>
  </hyperlinks>
  <pageMargins left="0.7" right="0.7" top="0.75" bottom="0.75" header="0.3" footer="0.3"/>
  <pageSetup orientation="portrait" r:id="rId1"/>
  <ignoredErrors>
    <ignoredError sqref="E58"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F0E5-BB24-4CBA-BD29-4FC892785778}">
  <dimension ref="A1:F58"/>
  <sheetViews>
    <sheetView zoomScaleNormal="100" workbookViewId="0">
      <selection sqref="A1:XFD1"/>
    </sheetView>
  </sheetViews>
  <sheetFormatPr defaultColWidth="9.23046875" defaultRowHeight="13.5" x14ac:dyDescent="0.3"/>
  <cols>
    <col min="1" max="1" width="2.69140625" style="3" customWidth="1"/>
    <col min="2" max="2" width="35.921875" style="3" customWidth="1"/>
    <col min="3" max="3" width="22.921875" style="3" customWidth="1"/>
    <col min="4" max="4" width="13.3828125" style="3" customWidth="1"/>
    <col min="5" max="5" width="17.84375" style="3" customWidth="1"/>
    <col min="6" max="6" width="14.3828125" style="3" customWidth="1"/>
    <col min="7" max="7" width="18.23046875" style="3" customWidth="1"/>
    <col min="8" max="8" width="20.3828125" style="3" customWidth="1"/>
    <col min="9" max="16384" width="9.23046875" style="3"/>
  </cols>
  <sheetData>
    <row r="1" spans="1:2" s="271" customFormat="1" ht="56.9" customHeight="1" x14ac:dyDescent="0.3"/>
    <row r="2" spans="1:2" x14ac:dyDescent="0.3">
      <c r="A2" s="2"/>
    </row>
    <row r="4" spans="1:2" x14ac:dyDescent="0.3">
      <c r="B4" s="11" t="s">
        <v>330</v>
      </c>
    </row>
    <row r="5" spans="1:2" x14ac:dyDescent="0.3">
      <c r="B5" s="22"/>
    </row>
    <row r="6" spans="1:2" ht="13.5" customHeight="1" x14ac:dyDescent="0.3">
      <c r="B6" s="77" t="s">
        <v>197</v>
      </c>
    </row>
    <row r="7" spans="1:2" ht="13.5" customHeight="1" x14ac:dyDescent="0.3">
      <c r="B7" s="22" t="s">
        <v>198</v>
      </c>
    </row>
    <row r="8" spans="1:2" ht="13.5" customHeight="1" x14ac:dyDescent="0.3">
      <c r="B8" s="22" t="s">
        <v>199</v>
      </c>
    </row>
    <row r="9" spans="1:2" ht="13.5" customHeight="1" x14ac:dyDescent="0.3">
      <c r="B9" s="22"/>
    </row>
    <row r="10" spans="1:2" ht="13.5" customHeight="1" x14ac:dyDescent="0.3"/>
    <row r="11" spans="1:2" ht="13.5" customHeight="1" x14ac:dyDescent="0.3"/>
    <row r="12" spans="1:2" ht="13.5" customHeight="1" x14ac:dyDescent="0.3"/>
    <row r="13" spans="1:2" ht="13.5" customHeight="1" x14ac:dyDescent="0.3"/>
    <row r="14" spans="1:2" ht="13.5" customHeight="1" x14ac:dyDescent="0.3"/>
    <row r="36" spans="2:6" x14ac:dyDescent="0.3">
      <c r="B36" s="16"/>
    </row>
    <row r="38" spans="2:6" x14ac:dyDescent="0.3">
      <c r="B38" s="190" t="s">
        <v>180</v>
      </c>
      <c r="C38" s="191" t="s">
        <v>260</v>
      </c>
      <c r="D38" s="191" t="s">
        <v>192</v>
      </c>
      <c r="E38" s="191" t="s">
        <v>261</v>
      </c>
      <c r="F38" s="191" t="s">
        <v>193</v>
      </c>
    </row>
    <row r="39" spans="2:6" x14ac:dyDescent="0.3">
      <c r="B39" s="48" t="s">
        <v>317</v>
      </c>
      <c r="C39" s="135">
        <v>332.24841399999917</v>
      </c>
      <c r="D39" s="136">
        <v>0.23814920122620464</v>
      </c>
      <c r="E39" s="137">
        <v>29854</v>
      </c>
      <c r="F39" s="138">
        <v>0.23909404707559484</v>
      </c>
    </row>
    <row r="40" spans="2:6" x14ac:dyDescent="0.3">
      <c r="B40" s="48" t="s">
        <v>331</v>
      </c>
      <c r="C40" s="135">
        <v>255.61389499999993</v>
      </c>
      <c r="D40" s="136">
        <v>0.18321906847859049</v>
      </c>
      <c r="E40" s="137">
        <v>17191</v>
      </c>
      <c r="F40" s="138">
        <v>0.13767889607009282</v>
      </c>
    </row>
    <row r="41" spans="2:6" x14ac:dyDescent="0.3">
      <c r="B41" s="48" t="s">
        <v>318</v>
      </c>
      <c r="C41" s="135">
        <v>238.51383600000005</v>
      </c>
      <c r="D41" s="136">
        <v>0.17096207876796105</v>
      </c>
      <c r="E41" s="137">
        <v>7912</v>
      </c>
      <c r="F41" s="138">
        <v>6.3365448531590624E-2</v>
      </c>
    </row>
    <row r="42" spans="2:6" x14ac:dyDescent="0.3">
      <c r="B42" s="48" t="s">
        <v>319</v>
      </c>
      <c r="C42" s="135">
        <v>171.90889900000025</v>
      </c>
      <c r="D42" s="136">
        <v>0.12322095533171289</v>
      </c>
      <c r="E42" s="137">
        <v>24182</v>
      </c>
      <c r="F42" s="138">
        <v>0.19366826041341309</v>
      </c>
    </row>
    <row r="43" spans="2:6" x14ac:dyDescent="0.3">
      <c r="B43" s="48" t="s">
        <v>275</v>
      </c>
      <c r="C43" s="135">
        <v>115.05951999999998</v>
      </c>
      <c r="D43" s="136">
        <v>8.2472426133148008E-2</v>
      </c>
      <c r="E43" s="137">
        <v>6878</v>
      </c>
      <c r="F43" s="138">
        <v>5.5084372472229561E-2</v>
      </c>
    </row>
    <row r="44" spans="2:6" x14ac:dyDescent="0.3">
      <c r="B44" s="48" t="s">
        <v>332</v>
      </c>
      <c r="C44" s="135">
        <v>101.15901900000001</v>
      </c>
      <c r="D44" s="136">
        <v>7.2508817368429998E-2</v>
      </c>
      <c r="E44" s="137">
        <v>4435</v>
      </c>
      <c r="F44" s="138">
        <v>3.5518928745905509E-2</v>
      </c>
    </row>
    <row r="45" spans="2:6" x14ac:dyDescent="0.3">
      <c r="B45" s="54" t="s">
        <v>322</v>
      </c>
      <c r="C45" s="135">
        <v>85.319506999999987</v>
      </c>
      <c r="D45" s="136">
        <v>6.115536323090958E-2</v>
      </c>
      <c r="E45" s="137">
        <v>2829</v>
      </c>
      <c r="F45" s="138">
        <v>2.2656831887748974E-2</v>
      </c>
    </row>
    <row r="46" spans="2:6" x14ac:dyDescent="0.3">
      <c r="B46" s="74" t="s">
        <v>271</v>
      </c>
      <c r="C46" s="135">
        <v>34.712792000000015</v>
      </c>
      <c r="D46" s="136">
        <v>2.4881454173416796E-2</v>
      </c>
      <c r="E46" s="137">
        <v>24599</v>
      </c>
      <c r="F46" s="138">
        <v>0.19700792068106646</v>
      </c>
    </row>
    <row r="47" spans="2:6" x14ac:dyDescent="0.3">
      <c r="B47" s="74" t="s">
        <v>321</v>
      </c>
      <c r="C47" s="135">
        <v>26.063840999999996</v>
      </c>
      <c r="D47" s="136">
        <v>1.8682054310835076E-2</v>
      </c>
      <c r="E47" s="137">
        <v>5109</v>
      </c>
      <c r="F47" s="138">
        <v>4.0916844861968719E-2</v>
      </c>
    </row>
    <row r="48" spans="2:6" x14ac:dyDescent="0.3">
      <c r="B48" s="182" t="s">
        <v>163</v>
      </c>
      <c r="C48" s="193">
        <f>SUM(C49:C54)</f>
        <v>34.527416999999993</v>
      </c>
      <c r="D48" s="184">
        <f>SUM(D49:D54)</f>
        <v>2.4748580978791665E-2</v>
      </c>
      <c r="E48" s="185">
        <f>SUM(E49:E54)</f>
        <v>1874</v>
      </c>
      <c r="F48" s="192">
        <f>SUM(F49:F54)</f>
        <v>1.5008449260389385E-2</v>
      </c>
    </row>
    <row r="49" spans="2:6" x14ac:dyDescent="0.3">
      <c r="B49" s="111" t="s">
        <v>167</v>
      </c>
      <c r="C49" s="127">
        <v>22.348974999999996</v>
      </c>
      <c r="D49" s="125">
        <v>1.6019310612794765E-2</v>
      </c>
      <c r="E49" s="132">
        <v>1150</v>
      </c>
      <c r="F49" s="125">
        <v>9.2100942633125907E-3</v>
      </c>
    </row>
    <row r="50" spans="2:6" x14ac:dyDescent="0.3">
      <c r="B50" s="111" t="s">
        <v>324</v>
      </c>
      <c r="C50" s="127">
        <v>5.9184099999999997</v>
      </c>
      <c r="D50" s="125">
        <v>4.2422011803168016E-3</v>
      </c>
      <c r="E50" s="132">
        <v>450</v>
      </c>
      <c r="F50" s="125">
        <v>3.6039499291223181E-3</v>
      </c>
    </row>
    <row r="51" spans="2:6" x14ac:dyDescent="0.3">
      <c r="B51" s="111" t="s">
        <v>323</v>
      </c>
      <c r="C51" s="127">
        <v>5.2500320000000009</v>
      </c>
      <c r="D51" s="125">
        <v>3.7631208292600517E-3</v>
      </c>
      <c r="E51" s="132">
        <v>170</v>
      </c>
      <c r="F51" s="125">
        <v>1.3614921954462091E-3</v>
      </c>
    </row>
    <row r="52" spans="2:6" x14ac:dyDescent="0.3">
      <c r="B52" s="111" t="s">
        <v>333</v>
      </c>
      <c r="C52" s="127">
        <v>0.50067000000000006</v>
      </c>
      <c r="D52" s="124">
        <v>3.588705184245791E-4</v>
      </c>
      <c r="E52" s="132">
        <v>28</v>
      </c>
      <c r="F52" s="124">
        <v>2.242457733676109E-4</v>
      </c>
    </row>
    <row r="53" spans="2:6" x14ac:dyDescent="0.3">
      <c r="B53" s="111" t="s">
        <v>326</v>
      </c>
      <c r="C53" s="127">
        <v>0.44849600000000001</v>
      </c>
      <c r="D53" s="124">
        <v>3.2147320996135182E-4</v>
      </c>
      <c r="E53" s="132">
        <v>73</v>
      </c>
      <c r="F53" s="125">
        <v>5.8464076627984273E-4</v>
      </c>
    </row>
    <row r="54" spans="2:6" x14ac:dyDescent="0.3">
      <c r="B54" s="111" t="s">
        <v>327</v>
      </c>
      <c r="C54" s="127">
        <v>6.0833999999999999E-2</v>
      </c>
      <c r="D54" s="129">
        <v>4.3604628034115969E-5</v>
      </c>
      <c r="E54" s="132">
        <v>3</v>
      </c>
      <c r="F54" s="129">
        <v>2.4026332860815452E-5</v>
      </c>
    </row>
    <row r="55" spans="2:6" x14ac:dyDescent="0.3">
      <c r="B55" s="51" t="s">
        <v>28</v>
      </c>
      <c r="C55" s="181">
        <f>SUM(C39:C48)</f>
        <v>1395.1271399999991</v>
      </c>
      <c r="D55" s="189">
        <f>SUM(D39:D48)</f>
        <v>1</v>
      </c>
      <c r="E55" s="52">
        <f>SUM(E39:E48)</f>
        <v>124863</v>
      </c>
      <c r="F55" s="53">
        <f>SUM(F39:F48)</f>
        <v>0.99999999999999978</v>
      </c>
    </row>
    <row r="58" spans="2:6" x14ac:dyDescent="0.3">
      <c r="B58" s="16" t="s">
        <v>41</v>
      </c>
    </row>
  </sheetData>
  <mergeCells count="1">
    <mergeCell ref="A1:XFD1"/>
  </mergeCells>
  <hyperlinks>
    <hyperlink ref="B58" location="Information!A1" display="Return to information" xr:uid="{8682C9B9-07B7-420F-BD6A-513D8E14A6E9}"/>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D867-794C-4388-A6B1-10506CB86A6B}">
  <dimension ref="A1:F52"/>
  <sheetViews>
    <sheetView zoomScale="99" zoomScaleNormal="99" workbookViewId="0">
      <selection sqref="A1:XFD1"/>
    </sheetView>
  </sheetViews>
  <sheetFormatPr defaultColWidth="9.23046875" defaultRowHeight="13.5" x14ac:dyDescent="0.3"/>
  <cols>
    <col min="1" max="1" width="2.69140625" style="3" customWidth="1"/>
    <col min="2" max="2" width="26.3828125" style="3" customWidth="1"/>
    <col min="3" max="3" width="24" style="3" customWidth="1"/>
    <col min="4" max="4" width="14.4609375" style="3" customWidth="1"/>
    <col min="5" max="5" width="17.921875" style="3" customWidth="1"/>
    <col min="6" max="6" width="13.23046875" style="3" customWidth="1"/>
    <col min="7" max="7" width="36.921875" style="3" customWidth="1"/>
    <col min="8" max="8" width="18.69140625" style="3" customWidth="1"/>
    <col min="9" max="9" width="20.23046875" style="3" customWidth="1"/>
    <col min="10" max="16384" width="9.23046875" style="3"/>
  </cols>
  <sheetData>
    <row r="1" spans="1:2" s="271" customFormat="1" ht="56.9" customHeight="1" x14ac:dyDescent="0.3"/>
    <row r="2" spans="1:2" x14ac:dyDescent="0.3">
      <c r="A2" s="2"/>
    </row>
    <row r="4" spans="1:2" x14ac:dyDescent="0.3">
      <c r="B4" s="11" t="s">
        <v>334</v>
      </c>
    </row>
    <row r="5" spans="1:2" x14ac:dyDescent="0.3">
      <c r="B5" s="22"/>
    </row>
    <row r="6" spans="1:2" ht="13.5" customHeight="1" x14ac:dyDescent="0.3">
      <c r="B6" s="22" t="s">
        <v>200</v>
      </c>
    </row>
    <row r="7" spans="1:2" ht="13.5" customHeight="1" x14ac:dyDescent="0.3">
      <c r="B7" s="22" t="s">
        <v>201</v>
      </c>
    </row>
    <row r="8" spans="1:2" ht="13.5" customHeight="1" x14ac:dyDescent="0.3">
      <c r="B8" s="22" t="s">
        <v>202</v>
      </c>
    </row>
    <row r="9" spans="1:2" ht="13.5" customHeight="1" x14ac:dyDescent="0.3">
      <c r="B9" s="22"/>
    </row>
    <row r="10" spans="1:2" ht="13.5" customHeight="1" x14ac:dyDescent="0.3"/>
    <row r="11" spans="1:2" ht="13.5" customHeight="1" x14ac:dyDescent="0.3"/>
    <row r="12" spans="1:2" ht="13.5" customHeight="1" x14ac:dyDescent="0.3"/>
    <row r="13" spans="1:2" ht="13.5" customHeight="1" x14ac:dyDescent="0.3"/>
    <row r="34" spans="2:6" x14ac:dyDescent="0.3">
      <c r="B34" s="16"/>
    </row>
    <row r="37" spans="2:6" x14ac:dyDescent="0.3">
      <c r="B37" s="190" t="s">
        <v>180</v>
      </c>
      <c r="C37" s="191" t="s">
        <v>260</v>
      </c>
      <c r="D37" s="191" t="s">
        <v>192</v>
      </c>
      <c r="E37" s="191" t="s">
        <v>261</v>
      </c>
      <c r="F37" s="191" t="s">
        <v>193</v>
      </c>
    </row>
    <row r="38" spans="2:6" x14ac:dyDescent="0.3">
      <c r="B38" s="48" t="s">
        <v>318</v>
      </c>
      <c r="C38" s="194">
        <v>555.97571100000039</v>
      </c>
      <c r="D38" s="76">
        <v>0.82427849082324689</v>
      </c>
      <c r="E38" s="49">
        <v>29913</v>
      </c>
      <c r="F38" s="50">
        <v>0.87179412450454652</v>
      </c>
    </row>
    <row r="39" spans="2:6" x14ac:dyDescent="0.3">
      <c r="B39" s="48" t="s">
        <v>335</v>
      </c>
      <c r="C39" s="194">
        <v>78.674792000000025</v>
      </c>
      <c r="D39" s="76">
        <v>0.11664167612457593</v>
      </c>
      <c r="E39" s="49">
        <v>1778</v>
      </c>
      <c r="F39" s="50">
        <v>5.1818605735602707E-2</v>
      </c>
    </row>
    <row r="40" spans="2:6" x14ac:dyDescent="0.3">
      <c r="B40" s="48" t="s">
        <v>322</v>
      </c>
      <c r="C40" s="194">
        <v>33.558755000000005</v>
      </c>
      <c r="D40" s="76">
        <v>4.9753540268069503E-2</v>
      </c>
      <c r="E40" s="49">
        <v>1245</v>
      </c>
      <c r="F40" s="50">
        <v>3.6284681743996267E-2</v>
      </c>
    </row>
    <row r="41" spans="2:6" x14ac:dyDescent="0.3">
      <c r="B41" s="48" t="s">
        <v>319</v>
      </c>
      <c r="C41" s="194">
        <v>3.3868469999999999</v>
      </c>
      <c r="D41" s="76">
        <v>5.0212717544584227E-3</v>
      </c>
      <c r="E41" s="49">
        <v>335</v>
      </c>
      <c r="F41" s="50">
        <v>9.7633480997901603E-3</v>
      </c>
    </row>
    <row r="42" spans="2:6" x14ac:dyDescent="0.3">
      <c r="B42" s="198" t="s">
        <v>163</v>
      </c>
      <c r="C42" s="199">
        <f>SUM(C43:C48)</f>
        <v>2.9037359999999994</v>
      </c>
      <c r="D42" s="200">
        <f>SUM(D43:D48)</f>
        <v>4.3050210296491339E-3</v>
      </c>
      <c r="E42" s="185">
        <f>SUM(E43:E48)</f>
        <v>1041</v>
      </c>
      <c r="F42" s="186">
        <f>SUM(F43:F48)</f>
        <v>3.033923991606435E-2</v>
      </c>
    </row>
    <row r="43" spans="2:6" x14ac:dyDescent="0.3">
      <c r="B43" s="111" t="s">
        <v>336</v>
      </c>
      <c r="C43" s="195">
        <v>0.98219300000000032</v>
      </c>
      <c r="D43" s="113">
        <v>1.4561797354078242E-3</v>
      </c>
      <c r="E43" s="114">
        <v>271</v>
      </c>
      <c r="F43" s="112">
        <v>7.8981114478899519E-3</v>
      </c>
    </row>
    <row r="44" spans="2:6" x14ac:dyDescent="0.3">
      <c r="B44" s="116" t="s">
        <v>337</v>
      </c>
      <c r="C44" s="196">
        <v>0.88622399999999979</v>
      </c>
      <c r="D44" s="117">
        <v>1.3138980117268835E-3</v>
      </c>
      <c r="E44" s="118">
        <v>83</v>
      </c>
      <c r="F44" s="112">
        <v>2.4189787829330847E-3</v>
      </c>
    </row>
    <row r="45" spans="2:6" x14ac:dyDescent="0.3">
      <c r="B45" s="119" t="s">
        <v>338</v>
      </c>
      <c r="C45" s="197">
        <v>0.65078999999999998</v>
      </c>
      <c r="D45" s="120">
        <v>9.6484826302575735E-4</v>
      </c>
      <c r="E45" s="118">
        <v>647</v>
      </c>
      <c r="F45" s="115">
        <v>1.8856376777803684E-2</v>
      </c>
    </row>
    <row r="46" spans="2:6" x14ac:dyDescent="0.3">
      <c r="B46" s="119" t="s">
        <v>324</v>
      </c>
      <c r="C46" s="197">
        <v>0.32295799999999991</v>
      </c>
      <c r="D46" s="121">
        <v>4.7881108395991405E-4</v>
      </c>
      <c r="E46" s="118">
        <v>36</v>
      </c>
      <c r="F46" s="115">
        <v>1.049195616693868E-3</v>
      </c>
    </row>
    <row r="47" spans="2:6" x14ac:dyDescent="0.3">
      <c r="B47" s="119" t="s">
        <v>167</v>
      </c>
      <c r="C47" s="197">
        <v>3.1912999999999997E-2</v>
      </c>
      <c r="D47" s="122">
        <v>4.7313576757388701E-5</v>
      </c>
      <c r="E47" s="118">
        <v>2</v>
      </c>
      <c r="F47" s="123">
        <v>5.8288645371881555E-5</v>
      </c>
    </row>
    <row r="48" spans="2:6" x14ac:dyDescent="0.3">
      <c r="B48" s="119" t="s">
        <v>339</v>
      </c>
      <c r="C48" s="197">
        <v>2.9658E-2</v>
      </c>
      <c r="D48" s="122">
        <v>4.3970358771366972E-5</v>
      </c>
      <c r="E48" s="118">
        <v>2</v>
      </c>
      <c r="F48" s="123">
        <v>5.8288645371881555E-5</v>
      </c>
    </row>
    <row r="49" spans="2:6" x14ac:dyDescent="0.3">
      <c r="B49" s="51" t="s">
        <v>28</v>
      </c>
      <c r="C49" s="181">
        <f>SUM(C38:C42)</f>
        <v>674.4998410000004</v>
      </c>
      <c r="D49" s="189">
        <f>SUM(D38:D42)</f>
        <v>1</v>
      </c>
      <c r="E49" s="52">
        <f>SUM(E38:E42)</f>
        <v>34312</v>
      </c>
      <c r="F49" s="53">
        <f>SUM(F38:F42)</f>
        <v>1</v>
      </c>
    </row>
    <row r="52" spans="2:6" x14ac:dyDescent="0.3">
      <c r="B52" s="16" t="s">
        <v>41</v>
      </c>
    </row>
  </sheetData>
  <mergeCells count="1">
    <mergeCell ref="A1:XFD1"/>
  </mergeCells>
  <hyperlinks>
    <hyperlink ref="B52" location="Information!A1" display="Return to information" xr:uid="{9A484218-E07E-43D5-9C9E-F8CB267A37CC}"/>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13D7-9A73-45A6-A221-815D970F4AC3}">
  <dimension ref="A1:F58"/>
  <sheetViews>
    <sheetView zoomScale="98" zoomScaleNormal="98" workbookViewId="0">
      <selection sqref="A1:XFD1"/>
    </sheetView>
  </sheetViews>
  <sheetFormatPr defaultColWidth="9.23046875" defaultRowHeight="13.5" x14ac:dyDescent="0.3"/>
  <cols>
    <col min="1" max="1" width="2.69140625" style="3" customWidth="1"/>
    <col min="2" max="2" width="34.23046875" style="3" customWidth="1"/>
    <col min="3" max="3" width="22.69140625" style="3" customWidth="1"/>
    <col min="4" max="4" width="13.84375" style="3" customWidth="1"/>
    <col min="5" max="5" width="16.61328125" style="3" customWidth="1"/>
    <col min="6" max="6" width="14.69140625" style="3" customWidth="1"/>
    <col min="7" max="7" width="18.23046875" style="3" customWidth="1"/>
    <col min="8" max="8" width="20.4609375" style="3" customWidth="1"/>
    <col min="9" max="16384" width="9.23046875" style="3"/>
  </cols>
  <sheetData>
    <row r="1" spans="1:2" s="271" customFormat="1" ht="56.9" customHeight="1" x14ac:dyDescent="0.3"/>
    <row r="2" spans="1:2" x14ac:dyDescent="0.3">
      <c r="A2" s="2"/>
    </row>
    <row r="4" spans="1:2" x14ac:dyDescent="0.3">
      <c r="B4" s="11" t="s">
        <v>340</v>
      </c>
    </row>
    <row r="5" spans="1:2" x14ac:dyDescent="0.3">
      <c r="B5" s="22"/>
    </row>
    <row r="6" spans="1:2" ht="13.5" customHeight="1" x14ac:dyDescent="0.3">
      <c r="B6" s="63" t="s">
        <v>203</v>
      </c>
    </row>
    <row r="7" spans="1:2" ht="13.5" customHeight="1" x14ac:dyDescent="0.3">
      <c r="B7" s="22" t="s">
        <v>341</v>
      </c>
    </row>
    <row r="8" spans="1:2" ht="13.5" customHeight="1" x14ac:dyDescent="0.3">
      <c r="B8" s="22" t="s">
        <v>204</v>
      </c>
    </row>
    <row r="9" spans="1:2" ht="13.5" customHeight="1" x14ac:dyDescent="0.3">
      <c r="B9" s="22"/>
    </row>
    <row r="10" spans="1:2" ht="13.5" customHeight="1" x14ac:dyDescent="0.3"/>
    <row r="11" spans="1:2" ht="13.5" customHeight="1" x14ac:dyDescent="0.3"/>
    <row r="12" spans="1:2" ht="13.5" customHeight="1" x14ac:dyDescent="0.3"/>
    <row r="13" spans="1:2" ht="13.5" customHeight="1" x14ac:dyDescent="0.3"/>
    <row r="14" spans="1:2" ht="13.5" customHeight="1" x14ac:dyDescent="0.3"/>
    <row r="15" spans="1:2" ht="13.5" customHeight="1" x14ac:dyDescent="0.3"/>
    <row r="36" spans="2:6" x14ac:dyDescent="0.3">
      <c r="B36" s="16"/>
    </row>
    <row r="39" spans="2:6" x14ac:dyDescent="0.3">
      <c r="B39" s="190" t="s">
        <v>180</v>
      </c>
      <c r="C39" s="191" t="s">
        <v>260</v>
      </c>
      <c r="D39" s="191" t="s">
        <v>192</v>
      </c>
      <c r="E39" s="191" t="s">
        <v>261</v>
      </c>
      <c r="F39" s="191" t="s">
        <v>193</v>
      </c>
    </row>
    <row r="40" spans="2:6" x14ac:dyDescent="0.3">
      <c r="B40" s="48" t="s">
        <v>331</v>
      </c>
      <c r="C40" s="139">
        <v>467.75407199999972</v>
      </c>
      <c r="D40" s="140">
        <v>0.29872171388960606</v>
      </c>
      <c r="E40" s="141">
        <v>37634</v>
      </c>
      <c r="F40" s="142">
        <v>0.19127827191867852</v>
      </c>
    </row>
    <row r="41" spans="2:6" x14ac:dyDescent="0.3">
      <c r="B41" s="48" t="s">
        <v>317</v>
      </c>
      <c r="C41" s="139">
        <v>384.01300599999945</v>
      </c>
      <c r="D41" s="140">
        <v>0.24524216928296347</v>
      </c>
      <c r="E41" s="141">
        <v>41908</v>
      </c>
      <c r="F41" s="142">
        <v>0.21300127064803048</v>
      </c>
    </row>
    <row r="42" spans="2:6" x14ac:dyDescent="0.3">
      <c r="B42" s="48" t="s">
        <v>318</v>
      </c>
      <c r="C42" s="139">
        <v>186.45487900000003</v>
      </c>
      <c r="D42" s="140">
        <v>0.11907565182662731</v>
      </c>
      <c r="E42" s="141">
        <v>11578</v>
      </c>
      <c r="F42" s="142">
        <v>5.8846251588310035E-2</v>
      </c>
    </row>
    <row r="43" spans="2:6" x14ac:dyDescent="0.3">
      <c r="B43" s="48" t="s">
        <v>319</v>
      </c>
      <c r="C43" s="139">
        <v>150.79497700000005</v>
      </c>
      <c r="D43" s="140">
        <v>9.6302173881200909E-2</v>
      </c>
      <c r="E43" s="141">
        <v>25896</v>
      </c>
      <c r="F43" s="142">
        <v>0.13161880559085135</v>
      </c>
    </row>
    <row r="44" spans="2:6" x14ac:dyDescent="0.3">
      <c r="B44" s="48" t="s">
        <v>332</v>
      </c>
      <c r="C44" s="139">
        <v>134.35191000000003</v>
      </c>
      <c r="D44" s="140">
        <v>8.5801140432492345E-2</v>
      </c>
      <c r="E44" s="141">
        <v>7208</v>
      </c>
      <c r="F44" s="142">
        <v>3.6635324015247779E-2</v>
      </c>
    </row>
    <row r="45" spans="2:6" x14ac:dyDescent="0.3">
      <c r="B45" s="48" t="s">
        <v>275</v>
      </c>
      <c r="C45" s="139">
        <v>66.008770999999967</v>
      </c>
      <c r="D45" s="140">
        <v>4.2155171670780298E-2</v>
      </c>
      <c r="E45" s="141">
        <v>5115</v>
      </c>
      <c r="F45" s="142">
        <v>2.5997458703939009E-2</v>
      </c>
    </row>
    <row r="46" spans="2:6" x14ac:dyDescent="0.3">
      <c r="B46" s="54" t="s">
        <v>271</v>
      </c>
      <c r="C46" s="139">
        <v>56.749783000000264</v>
      </c>
      <c r="D46" s="140">
        <v>3.6242105532377535E-2</v>
      </c>
      <c r="E46" s="141">
        <v>45471</v>
      </c>
      <c r="F46" s="142">
        <v>0.23111054637865311</v>
      </c>
    </row>
    <row r="47" spans="2:6" x14ac:dyDescent="0.3">
      <c r="B47" s="74" t="s">
        <v>321</v>
      </c>
      <c r="C47" s="139">
        <v>56.203527999999849</v>
      </c>
      <c r="D47" s="140">
        <v>3.5893250782437713E-2</v>
      </c>
      <c r="E47" s="141">
        <v>19276</v>
      </c>
      <c r="F47" s="142">
        <v>9.79720457433291E-2</v>
      </c>
    </row>
    <row r="48" spans="2:6" x14ac:dyDescent="0.3">
      <c r="B48" s="74" t="s">
        <v>322</v>
      </c>
      <c r="C48" s="139">
        <v>45.151054999999985</v>
      </c>
      <c r="D48" s="140">
        <v>2.8834811583476436E-2</v>
      </c>
      <c r="E48" s="141">
        <v>1630</v>
      </c>
      <c r="F48" s="142">
        <v>8.2846251588310042E-3</v>
      </c>
    </row>
    <row r="49" spans="2:6" x14ac:dyDescent="0.3">
      <c r="B49" s="182" t="s">
        <v>163</v>
      </c>
      <c r="C49" s="193">
        <f>SUM(C50:C54)</f>
        <v>18.370283000000001</v>
      </c>
      <c r="D49" s="184">
        <f>SUM(D50:D54)</f>
        <v>1.1731811118037895E-2</v>
      </c>
      <c r="E49" s="185">
        <f>SUM(E50:E54)</f>
        <v>1034</v>
      </c>
      <c r="F49" s="192">
        <f>SUM(F50:F54)</f>
        <v>5.2554002541296057E-3</v>
      </c>
    </row>
    <row r="50" spans="2:6" x14ac:dyDescent="0.3">
      <c r="B50" s="111" t="s">
        <v>167</v>
      </c>
      <c r="C50" s="127">
        <v>14.492724000000003</v>
      </c>
      <c r="D50" s="125">
        <v>9.2554861867862707E-3</v>
      </c>
      <c r="E50" s="132">
        <v>639</v>
      </c>
      <c r="F50" s="125">
        <v>3.2477763659466328E-3</v>
      </c>
    </row>
    <row r="51" spans="2:6" x14ac:dyDescent="0.3">
      <c r="B51" s="111" t="s">
        <v>324</v>
      </c>
      <c r="C51" s="127">
        <v>2.4413040000000001</v>
      </c>
      <c r="D51" s="125">
        <v>1.5590896128116472E-3</v>
      </c>
      <c r="E51" s="132">
        <v>202</v>
      </c>
      <c r="F51" s="125">
        <v>1.0266836086404065E-3</v>
      </c>
    </row>
    <row r="52" spans="2:6" x14ac:dyDescent="0.3">
      <c r="B52" s="111" t="s">
        <v>333</v>
      </c>
      <c r="C52" s="127">
        <v>0.77198699999999987</v>
      </c>
      <c r="D52" s="124">
        <v>4.9301394374712238E-4</v>
      </c>
      <c r="E52" s="132">
        <v>55</v>
      </c>
      <c r="F52" s="124">
        <v>2.7954256670902159E-4</v>
      </c>
    </row>
    <row r="53" spans="2:6" x14ac:dyDescent="0.3">
      <c r="B53" s="111" t="s">
        <v>326</v>
      </c>
      <c r="C53" s="127">
        <v>0.60142000000000007</v>
      </c>
      <c r="D53" s="124">
        <v>3.8408476573879402E-4</v>
      </c>
      <c r="E53" s="132">
        <v>124</v>
      </c>
      <c r="F53" s="125">
        <v>6.3024142312579419E-4</v>
      </c>
    </row>
    <row r="54" spans="2:6" x14ac:dyDescent="0.3">
      <c r="B54" s="111" t="s">
        <v>327</v>
      </c>
      <c r="C54" s="127">
        <v>6.2848000000000001E-2</v>
      </c>
      <c r="D54" s="129">
        <v>4.0136608954061598E-5</v>
      </c>
      <c r="E54" s="132">
        <v>14</v>
      </c>
      <c r="F54" s="124">
        <v>7.1156289707750947E-5</v>
      </c>
    </row>
    <row r="55" spans="2:6" x14ac:dyDescent="0.3">
      <c r="B55" s="51" t="s">
        <v>28</v>
      </c>
      <c r="C55" s="181">
        <f>SUM(C40:C49)</f>
        <v>1565.8522639999994</v>
      </c>
      <c r="D55" s="189">
        <f>SUM(D40:D49)</f>
        <v>0.99999999999999989</v>
      </c>
      <c r="E55" s="52">
        <f>SUM(E40:E49)</f>
        <v>196750</v>
      </c>
      <c r="F55" s="53">
        <f>SUM(F40:F49)</f>
        <v>1</v>
      </c>
    </row>
    <row r="58" spans="2:6" x14ac:dyDescent="0.3">
      <c r="B58" s="16" t="s">
        <v>41</v>
      </c>
    </row>
  </sheetData>
  <mergeCells count="1">
    <mergeCell ref="A1:XFD1"/>
  </mergeCells>
  <hyperlinks>
    <hyperlink ref="B58" location="Information!A1" display="Return to information" xr:uid="{2C90BEA8-AD98-4ABE-B7E7-E1345FE59D56}"/>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5CCD-B849-40F8-A77F-92AD027AC8C4}">
  <dimension ref="A1:F51"/>
  <sheetViews>
    <sheetView zoomScaleNormal="100" workbookViewId="0">
      <selection sqref="A1:XFD1"/>
    </sheetView>
  </sheetViews>
  <sheetFormatPr defaultColWidth="9.23046875" defaultRowHeight="13.5" x14ac:dyDescent="0.3"/>
  <cols>
    <col min="1" max="1" width="2.69140625" style="3" customWidth="1"/>
    <col min="2" max="2" width="28.921875" style="3" customWidth="1"/>
    <col min="3" max="3" width="24.23046875" style="3" customWidth="1"/>
    <col min="4" max="4" width="13.23046875" style="3" customWidth="1"/>
    <col min="5" max="5" width="18.07421875" style="3" customWidth="1"/>
    <col min="6" max="6" width="14.61328125" style="3" customWidth="1"/>
    <col min="7" max="7" width="20.23046875" style="3" customWidth="1"/>
    <col min="8" max="8" width="21.69140625" style="3" customWidth="1"/>
    <col min="9" max="16384" width="9.23046875" style="3"/>
  </cols>
  <sheetData>
    <row r="1" spans="1:2" s="271" customFormat="1" ht="56.9" customHeight="1" x14ac:dyDescent="0.3"/>
    <row r="2" spans="1:2" x14ac:dyDescent="0.3">
      <c r="A2" s="2"/>
    </row>
    <row r="4" spans="1:2" x14ac:dyDescent="0.3">
      <c r="B4" s="11" t="s">
        <v>342</v>
      </c>
    </row>
    <row r="5" spans="1:2" x14ac:dyDescent="0.3">
      <c r="B5" s="22"/>
    </row>
    <row r="6" spans="1:2" ht="13.5" customHeight="1" x14ac:dyDescent="0.3">
      <c r="B6" s="63" t="s">
        <v>205</v>
      </c>
    </row>
    <row r="7" spans="1:2" ht="13.5" customHeight="1" x14ac:dyDescent="0.3">
      <c r="B7" s="22" t="s">
        <v>206</v>
      </c>
    </row>
    <row r="8" spans="1:2" ht="13.5" customHeight="1" x14ac:dyDescent="0.3">
      <c r="B8" s="22" t="s">
        <v>207</v>
      </c>
    </row>
    <row r="9" spans="1:2" ht="13.5" customHeight="1" x14ac:dyDescent="0.3">
      <c r="B9" s="22"/>
    </row>
    <row r="10" spans="1:2" ht="13.5" customHeight="1" x14ac:dyDescent="0.3"/>
    <row r="11" spans="1:2" ht="13.5" customHeight="1" x14ac:dyDescent="0.3"/>
    <row r="12" spans="1:2" ht="13.5" customHeight="1" x14ac:dyDescent="0.3"/>
    <row r="13" spans="1:2" ht="13.5" customHeight="1" x14ac:dyDescent="0.3"/>
    <row r="14" spans="1:2" ht="13.5" customHeight="1" x14ac:dyDescent="0.3"/>
    <row r="15" spans="1:2" ht="13.5" customHeight="1" x14ac:dyDescent="0.3"/>
    <row r="36" spans="2:6" x14ac:dyDescent="0.3">
      <c r="B36" s="16"/>
    </row>
    <row r="38" spans="2:6" x14ac:dyDescent="0.3">
      <c r="B38" s="170" t="s">
        <v>180</v>
      </c>
      <c r="C38" s="187" t="s">
        <v>260</v>
      </c>
      <c r="D38" s="187" t="s">
        <v>192</v>
      </c>
      <c r="E38" s="187" t="s">
        <v>261</v>
      </c>
      <c r="F38" s="187" t="s">
        <v>193</v>
      </c>
    </row>
    <row r="39" spans="2:6" x14ac:dyDescent="0.3">
      <c r="B39" s="48" t="s">
        <v>317</v>
      </c>
      <c r="C39" s="143">
        <v>17.96168400000002</v>
      </c>
      <c r="D39" s="144">
        <v>0.38995987415550759</v>
      </c>
      <c r="E39" s="145">
        <v>1817</v>
      </c>
      <c r="F39" s="146">
        <v>0.24233128834355827</v>
      </c>
    </row>
    <row r="40" spans="2:6" x14ac:dyDescent="0.3">
      <c r="B40" s="48" t="s">
        <v>343</v>
      </c>
      <c r="C40" s="143">
        <v>11.757628999999994</v>
      </c>
      <c r="D40" s="144">
        <v>0.25526579385357961</v>
      </c>
      <c r="E40" s="145">
        <v>495</v>
      </c>
      <c r="F40" s="146">
        <v>6.6017604694585216E-2</v>
      </c>
    </row>
    <row r="41" spans="2:6" x14ac:dyDescent="0.3">
      <c r="B41" s="48" t="s">
        <v>271</v>
      </c>
      <c r="C41" s="143">
        <v>7.1806549999999989</v>
      </c>
      <c r="D41" s="144">
        <v>0.15589670323529312</v>
      </c>
      <c r="E41" s="145">
        <v>3894</v>
      </c>
      <c r="F41" s="146">
        <v>0.51933849026407042</v>
      </c>
    </row>
    <row r="42" spans="2:6" x14ac:dyDescent="0.3">
      <c r="B42" s="48" t="s">
        <v>318</v>
      </c>
      <c r="C42" s="143">
        <v>4.7937749999999948</v>
      </c>
      <c r="D42" s="144">
        <v>0.10407598172475443</v>
      </c>
      <c r="E42" s="145">
        <v>495</v>
      </c>
      <c r="F42" s="146">
        <v>6.6017604694585216E-2</v>
      </c>
    </row>
    <row r="43" spans="2:6" x14ac:dyDescent="0.3">
      <c r="B43" s="198" t="s">
        <v>163</v>
      </c>
      <c r="C43" s="199">
        <f>SUM(C44:C47)</f>
        <v>4.3665960000000004</v>
      </c>
      <c r="D43" s="200">
        <f>SUM(D44:D47)</f>
        <v>9.4801647030865299E-2</v>
      </c>
      <c r="E43" s="185">
        <f>SUM(E44:E47)</f>
        <v>797</v>
      </c>
      <c r="F43" s="186">
        <f>SUM(F44:F47)</f>
        <v>0.10629501200320085</v>
      </c>
    </row>
    <row r="44" spans="2:6" x14ac:dyDescent="0.3">
      <c r="B44" s="111" t="s">
        <v>336</v>
      </c>
      <c r="C44" s="127">
        <v>2.6208489999999998</v>
      </c>
      <c r="D44" s="125">
        <v>5.6900341093885552E-2</v>
      </c>
      <c r="E44" s="132">
        <v>629</v>
      </c>
      <c r="F44" s="125">
        <v>8.3889037076553749E-2</v>
      </c>
    </row>
    <row r="45" spans="2:6" x14ac:dyDescent="0.3">
      <c r="B45" s="116" t="s">
        <v>167</v>
      </c>
      <c r="C45" s="127">
        <v>1.3612520000000001</v>
      </c>
      <c r="D45" s="125">
        <v>2.9553668721370024E-2</v>
      </c>
      <c r="E45" s="132">
        <v>137</v>
      </c>
      <c r="F45" s="125">
        <v>1.8271539077087222E-2</v>
      </c>
    </row>
    <row r="46" spans="2:6" x14ac:dyDescent="0.3">
      <c r="B46" s="119" t="s">
        <v>345</v>
      </c>
      <c r="C46" s="127">
        <v>0.38223100000000004</v>
      </c>
      <c r="D46" s="125">
        <v>8.2984842990408737E-3</v>
      </c>
      <c r="E46" s="132">
        <v>30</v>
      </c>
      <c r="F46" s="125">
        <v>4.0010669511869835E-3</v>
      </c>
    </row>
    <row r="47" spans="2:6" x14ac:dyDescent="0.3">
      <c r="B47" s="119" t="s">
        <v>344</v>
      </c>
      <c r="C47" s="127">
        <v>2.264E-3</v>
      </c>
      <c r="D47" s="129">
        <v>4.9152916568851124E-5</v>
      </c>
      <c r="E47" s="132">
        <v>1</v>
      </c>
      <c r="F47" s="124">
        <v>1.3336889837289943E-4</v>
      </c>
    </row>
    <row r="48" spans="2:6" x14ac:dyDescent="0.3">
      <c r="B48" s="51" t="s">
        <v>28</v>
      </c>
      <c r="C48" s="181">
        <f>SUM(C39:C43)</f>
        <v>46.060339000000013</v>
      </c>
      <c r="D48" s="189">
        <f>SUM(D39:D43)</f>
        <v>1</v>
      </c>
      <c r="E48" s="52">
        <f>SUM(E39:E43)</f>
        <v>7498</v>
      </c>
      <c r="F48" s="53">
        <f>SUM(F39:F43)</f>
        <v>1</v>
      </c>
    </row>
    <row r="51" spans="2:2" x14ac:dyDescent="0.3">
      <c r="B51" s="16" t="s">
        <v>41</v>
      </c>
    </row>
  </sheetData>
  <mergeCells count="1">
    <mergeCell ref="A1:XFD1"/>
  </mergeCells>
  <hyperlinks>
    <hyperlink ref="B51" location="Information!A1" display="Return to information" xr:uid="{70B49349-3F96-44D1-83EC-19F54D368B81}"/>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F441-AF26-4DAE-8F2C-D4E21304F318}">
  <dimension ref="A1:G13"/>
  <sheetViews>
    <sheetView showGridLines="0" zoomScaleNormal="100" workbookViewId="0">
      <selection sqref="A1:XFD1"/>
    </sheetView>
  </sheetViews>
  <sheetFormatPr defaultColWidth="9.23046875" defaultRowHeight="13.5" x14ac:dyDescent="0.3"/>
  <cols>
    <col min="1" max="1" width="2.69140625" style="3" customWidth="1"/>
    <col min="2" max="2" width="23.53515625" style="3" customWidth="1"/>
    <col min="3" max="3" width="23.3046875" style="3" bestFit="1" customWidth="1"/>
    <col min="4" max="4" width="13.4609375" style="3" customWidth="1"/>
    <col min="5" max="5" width="20.921875" style="3" customWidth="1"/>
    <col min="6" max="6" width="15.921875" style="3" customWidth="1"/>
    <col min="7" max="7" width="20.07421875" style="3" customWidth="1"/>
    <col min="8" max="8" width="20.23046875" style="3" customWidth="1"/>
    <col min="9" max="16384" width="9.23046875" style="3"/>
  </cols>
  <sheetData>
    <row r="1" spans="1:7" s="271" customFormat="1" ht="56.9" customHeight="1" x14ac:dyDescent="0.3"/>
    <row r="2" spans="1:7" x14ac:dyDescent="0.3">
      <c r="A2" s="2"/>
    </row>
    <row r="4" spans="1:7" x14ac:dyDescent="0.3">
      <c r="B4" s="11" t="s">
        <v>346</v>
      </c>
    </row>
    <row r="5" spans="1:7" x14ac:dyDescent="0.3">
      <c r="B5" s="22"/>
    </row>
    <row r="7" spans="1:7" ht="22" customHeight="1" x14ac:dyDescent="0.3">
      <c r="B7" s="174" t="s">
        <v>208</v>
      </c>
      <c r="C7" s="187" t="s">
        <v>260</v>
      </c>
      <c r="D7" s="188" t="s">
        <v>192</v>
      </c>
      <c r="E7" s="188" t="s">
        <v>209</v>
      </c>
      <c r="F7" s="188" t="s">
        <v>210</v>
      </c>
    </row>
    <row r="8" spans="1:7" x14ac:dyDescent="0.3">
      <c r="B8" s="60" t="s">
        <v>331</v>
      </c>
      <c r="C8" s="82">
        <v>1709.5922389999946</v>
      </c>
      <c r="D8" s="62">
        <v>0.99944241137692402</v>
      </c>
      <c r="E8" s="64">
        <v>103634.70396823202</v>
      </c>
      <c r="F8" s="62">
        <v>0.99893006699540543</v>
      </c>
    </row>
    <row r="9" spans="1:7" x14ac:dyDescent="0.3">
      <c r="B9" s="60" t="s">
        <v>347</v>
      </c>
      <c r="C9" s="82">
        <v>0.95378099999999988</v>
      </c>
      <c r="D9" s="62">
        <v>5.5758862307604153E-4</v>
      </c>
      <c r="E9" s="64">
        <v>111.00095378100001</v>
      </c>
      <c r="F9" s="62">
        <v>1.0699330045946564E-3</v>
      </c>
    </row>
    <row r="10" spans="1:7" x14ac:dyDescent="0.3">
      <c r="B10" s="61" t="s">
        <v>28</v>
      </c>
      <c r="C10" s="83">
        <f>SUM(C8:C9)</f>
        <v>1710.5460199999945</v>
      </c>
      <c r="D10" s="85">
        <f t="shared" ref="D10:E10" si="0">SUM(D8:D9)</f>
        <v>1</v>
      </c>
      <c r="E10" s="84">
        <f t="shared" si="0"/>
        <v>103745.70492201301</v>
      </c>
      <c r="F10" s="65">
        <f>SUM(F8:F9)</f>
        <v>1</v>
      </c>
    </row>
    <row r="11" spans="1:7" x14ac:dyDescent="0.3">
      <c r="B11" s="78"/>
      <c r="C11" s="79"/>
      <c r="D11" s="79"/>
      <c r="E11" s="79"/>
      <c r="F11" s="80"/>
      <c r="G11" s="81"/>
    </row>
    <row r="13" spans="1:7" x14ac:dyDescent="0.3">
      <c r="B13" s="16" t="s">
        <v>41</v>
      </c>
    </row>
  </sheetData>
  <mergeCells count="1">
    <mergeCell ref="A1:XFD1"/>
  </mergeCells>
  <hyperlinks>
    <hyperlink ref="B13" location="Information!A1" display="Return to information" xr:uid="{85A0E47B-BC7B-41AE-B52C-4FA4A456B439}"/>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E182-9143-4D9E-95B6-53C890B8C137}">
  <dimension ref="A1:E26"/>
  <sheetViews>
    <sheetView zoomScaleNormal="100" workbookViewId="0">
      <selection sqref="A1:XFD1"/>
    </sheetView>
  </sheetViews>
  <sheetFormatPr defaultColWidth="9.23046875" defaultRowHeight="13.5" x14ac:dyDescent="0.3"/>
  <cols>
    <col min="1" max="1" width="2.69140625" style="3" customWidth="1"/>
    <col min="2" max="2" width="33.61328125" style="3" customWidth="1"/>
    <col min="3" max="3" width="27.921875" style="3" customWidth="1"/>
    <col min="4" max="4" width="66.3828125" style="3" customWidth="1"/>
    <col min="5" max="5" width="27.69140625" style="3" bestFit="1" customWidth="1"/>
    <col min="6" max="7" width="13.23046875" style="3" customWidth="1"/>
    <col min="8" max="16384" width="9.23046875" style="3"/>
  </cols>
  <sheetData>
    <row r="1" spans="1:5" s="271" customFormat="1" ht="56.9" customHeight="1" x14ac:dyDescent="0.3"/>
    <row r="2" spans="1:5" x14ac:dyDescent="0.3">
      <c r="A2" s="2"/>
    </row>
    <row r="4" spans="1:5" x14ac:dyDescent="0.3">
      <c r="B4" s="11" t="s">
        <v>348</v>
      </c>
    </row>
    <row r="5" spans="1:5" x14ac:dyDescent="0.3">
      <c r="B5" s="22"/>
    </row>
    <row r="6" spans="1:5" ht="22" customHeight="1" x14ac:dyDescent="0.3">
      <c r="B6" s="174" t="s">
        <v>61</v>
      </c>
      <c r="C6" s="174" t="s">
        <v>62</v>
      </c>
      <c r="D6" s="174" t="s">
        <v>63</v>
      </c>
      <c r="E6" s="13" t="s">
        <v>179</v>
      </c>
    </row>
    <row r="7" spans="1:5" ht="35.15" customHeight="1" x14ac:dyDescent="0.3">
      <c r="B7" s="23" t="s">
        <v>64</v>
      </c>
      <c r="C7" s="24" t="s">
        <v>65</v>
      </c>
      <c r="D7" s="25" t="s">
        <v>66</v>
      </c>
      <c r="E7" s="201">
        <v>1633</v>
      </c>
    </row>
    <row r="8" spans="1:5" ht="71.400000000000006" customHeight="1" x14ac:dyDescent="0.3">
      <c r="B8" s="23" t="s">
        <v>67</v>
      </c>
      <c r="C8" s="24" t="s">
        <v>68</v>
      </c>
      <c r="D8" s="25" t="s">
        <v>69</v>
      </c>
      <c r="E8" s="201">
        <v>184</v>
      </c>
    </row>
    <row r="9" spans="1:5" ht="64.25" customHeight="1" x14ac:dyDescent="0.3">
      <c r="B9" s="23" t="s">
        <v>70</v>
      </c>
      <c r="C9" s="24" t="s">
        <v>71</v>
      </c>
      <c r="D9" s="25" t="s">
        <v>72</v>
      </c>
      <c r="E9" s="201">
        <v>52</v>
      </c>
    </row>
    <row r="10" spans="1:5" ht="44.4" customHeight="1" x14ac:dyDescent="0.3">
      <c r="B10" s="23" t="s">
        <v>73</v>
      </c>
      <c r="C10" s="24" t="s">
        <v>74</v>
      </c>
      <c r="D10" s="25" t="s">
        <v>106</v>
      </c>
      <c r="E10" s="201">
        <v>1</v>
      </c>
    </row>
    <row r="11" spans="1:5" ht="47" customHeight="1" x14ac:dyDescent="0.3">
      <c r="B11" s="23" t="s">
        <v>75</v>
      </c>
      <c r="C11" s="24" t="s">
        <v>76</v>
      </c>
      <c r="D11" s="25" t="s">
        <v>77</v>
      </c>
      <c r="E11" s="201">
        <v>0</v>
      </c>
    </row>
    <row r="12" spans="1:5" ht="49.25" customHeight="1" x14ac:dyDescent="0.3">
      <c r="B12" s="23" t="s">
        <v>78</v>
      </c>
      <c r="C12" s="24" t="s">
        <v>79</v>
      </c>
      <c r="D12" s="25" t="s">
        <v>80</v>
      </c>
      <c r="E12" s="201">
        <v>26</v>
      </c>
    </row>
    <row r="13" spans="1:5" ht="35.15" customHeight="1" x14ac:dyDescent="0.3">
      <c r="B13" s="23" t="s">
        <v>81</v>
      </c>
      <c r="C13" s="24" t="s">
        <v>82</v>
      </c>
      <c r="D13" s="25" t="s">
        <v>83</v>
      </c>
      <c r="E13" s="201">
        <v>3531</v>
      </c>
    </row>
    <row r="14" spans="1:5" ht="42" customHeight="1" x14ac:dyDescent="0.3">
      <c r="B14" s="23" t="s">
        <v>84</v>
      </c>
      <c r="C14" s="24" t="s">
        <v>85</v>
      </c>
      <c r="D14" s="25" t="s">
        <v>86</v>
      </c>
      <c r="E14" s="201">
        <v>632</v>
      </c>
    </row>
    <row r="15" spans="1:5" ht="90.65" customHeight="1" x14ac:dyDescent="0.3">
      <c r="B15" s="23" t="s">
        <v>87</v>
      </c>
      <c r="C15" s="24" t="s">
        <v>88</v>
      </c>
      <c r="D15" s="25" t="s">
        <v>89</v>
      </c>
      <c r="E15" s="201">
        <v>0</v>
      </c>
    </row>
    <row r="16" spans="1:5" ht="49.25" customHeight="1" x14ac:dyDescent="0.3">
      <c r="B16" s="23" t="s">
        <v>90</v>
      </c>
      <c r="C16" s="24" t="s">
        <v>79</v>
      </c>
      <c r="D16" s="25" t="s">
        <v>91</v>
      </c>
      <c r="E16" s="201">
        <v>4</v>
      </c>
    </row>
    <row r="17" spans="2:5" ht="71" customHeight="1" x14ac:dyDescent="0.3">
      <c r="B17" s="23" t="s">
        <v>92</v>
      </c>
      <c r="C17" s="24" t="s">
        <v>74</v>
      </c>
      <c r="D17" s="25" t="s">
        <v>93</v>
      </c>
      <c r="E17" s="201">
        <v>142</v>
      </c>
    </row>
    <row r="18" spans="2:5" ht="78.650000000000006" customHeight="1" x14ac:dyDescent="0.3">
      <c r="B18" s="23" t="s">
        <v>94</v>
      </c>
      <c r="C18" s="24" t="s">
        <v>74</v>
      </c>
      <c r="D18" s="25" t="s">
        <v>95</v>
      </c>
      <c r="E18" s="201">
        <v>298</v>
      </c>
    </row>
    <row r="19" spans="2:5" ht="49.25" customHeight="1" x14ac:dyDescent="0.3">
      <c r="B19" s="23" t="s">
        <v>96</v>
      </c>
      <c r="C19" s="24" t="s">
        <v>82</v>
      </c>
      <c r="D19" s="25" t="s">
        <v>97</v>
      </c>
      <c r="E19" s="201">
        <v>363</v>
      </c>
    </row>
    <row r="20" spans="2:5" ht="64.25" customHeight="1" x14ac:dyDescent="0.3">
      <c r="B20" s="23" t="s">
        <v>98</v>
      </c>
      <c r="C20" s="24" t="s">
        <v>99</v>
      </c>
      <c r="D20" s="25" t="s">
        <v>100</v>
      </c>
      <c r="E20" s="201">
        <v>135</v>
      </c>
    </row>
    <row r="21" spans="2:5" ht="64.25" customHeight="1" x14ac:dyDescent="0.3">
      <c r="B21" s="23" t="s">
        <v>101</v>
      </c>
      <c r="C21" s="25" t="s">
        <v>105</v>
      </c>
      <c r="D21" s="25" t="s">
        <v>102</v>
      </c>
      <c r="E21" s="201">
        <v>0</v>
      </c>
    </row>
    <row r="22" spans="2:5" ht="64.25" customHeight="1" x14ac:dyDescent="0.3">
      <c r="B22" s="23" t="s">
        <v>103</v>
      </c>
      <c r="C22" s="24" t="s">
        <v>74</v>
      </c>
      <c r="D22" s="25" t="s">
        <v>104</v>
      </c>
      <c r="E22" s="201">
        <v>0</v>
      </c>
    </row>
    <row r="26" spans="2:5" x14ac:dyDescent="0.3">
      <c r="B26" s="16" t="s">
        <v>41</v>
      </c>
    </row>
  </sheetData>
  <mergeCells count="1">
    <mergeCell ref="A1:XFD1"/>
  </mergeCells>
  <hyperlinks>
    <hyperlink ref="B26" location="Information!A1" display="Return to information" xr:uid="{0C0F0AF2-6B74-4BEF-A52F-684C01D52A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D03A-A640-4C28-A221-7391899D6D9C}">
  <dimension ref="A1:F15"/>
  <sheetViews>
    <sheetView zoomScale="92" zoomScaleNormal="92" workbookViewId="0"/>
  </sheetViews>
  <sheetFormatPr defaultColWidth="9.23046875" defaultRowHeight="13.5" x14ac:dyDescent="0.3"/>
  <cols>
    <col min="1" max="1" width="2.69140625" style="3" customWidth="1"/>
    <col min="2" max="2" width="12.23046875" style="3" customWidth="1"/>
    <col min="3" max="3" width="9.61328125" style="3" customWidth="1"/>
    <col min="4" max="4" width="22.61328125" style="3" customWidth="1"/>
    <col min="5" max="5" width="79.07421875" style="3" customWidth="1"/>
    <col min="6" max="6" width="28.07421875" style="3" customWidth="1"/>
    <col min="7" max="7" width="13.23046875" style="3" customWidth="1"/>
    <col min="8" max="16384" width="9.23046875" style="3"/>
  </cols>
  <sheetData>
    <row r="1" spans="1:6" s="27" customFormat="1" ht="56.9" customHeight="1" x14ac:dyDescent="0.3"/>
    <row r="2" spans="1:6" x14ac:dyDescent="0.3">
      <c r="A2" s="2"/>
    </row>
    <row r="4" spans="1:6" x14ac:dyDescent="0.3">
      <c r="B4" s="11" t="s">
        <v>349</v>
      </c>
      <c r="C4" s="11"/>
    </row>
    <row r="5" spans="1:6" x14ac:dyDescent="0.3">
      <c r="B5" s="22"/>
      <c r="C5" s="22"/>
    </row>
    <row r="6" spans="1:6" ht="22" customHeight="1" x14ac:dyDescent="0.3">
      <c r="B6" s="174" t="s">
        <v>61</v>
      </c>
      <c r="C6" s="174" t="s">
        <v>107</v>
      </c>
      <c r="D6" s="174" t="s">
        <v>62</v>
      </c>
      <c r="E6" s="174" t="s">
        <v>63</v>
      </c>
      <c r="F6" s="13" t="s">
        <v>179</v>
      </c>
    </row>
    <row r="7" spans="1:6" ht="78.650000000000006" customHeight="1" x14ac:dyDescent="0.3">
      <c r="B7" s="23" t="s">
        <v>108</v>
      </c>
      <c r="C7" s="23" t="s">
        <v>109</v>
      </c>
      <c r="D7" s="24" t="s">
        <v>110</v>
      </c>
      <c r="E7" s="25" t="s">
        <v>120</v>
      </c>
      <c r="F7" s="201">
        <v>95</v>
      </c>
    </row>
    <row r="8" spans="1:6" ht="64.5" customHeight="1" x14ac:dyDescent="0.3">
      <c r="B8" s="23" t="s">
        <v>111</v>
      </c>
      <c r="C8" s="23" t="s">
        <v>109</v>
      </c>
      <c r="D8" s="24" t="s">
        <v>110</v>
      </c>
      <c r="E8" s="25" t="s">
        <v>112</v>
      </c>
      <c r="F8" s="201">
        <v>234</v>
      </c>
    </row>
    <row r="9" spans="1:6" ht="76.5" customHeight="1" x14ac:dyDescent="0.3">
      <c r="B9" s="23" t="s">
        <v>113</v>
      </c>
      <c r="C9" s="23" t="s">
        <v>114</v>
      </c>
      <c r="D9" s="24" t="s">
        <v>115</v>
      </c>
      <c r="E9" s="25" t="s">
        <v>116</v>
      </c>
      <c r="F9" s="201">
        <v>85</v>
      </c>
    </row>
    <row r="10" spans="1:6" ht="202.25" customHeight="1" x14ac:dyDescent="0.3">
      <c r="B10" s="23" t="s">
        <v>117</v>
      </c>
      <c r="C10" s="23" t="s">
        <v>118</v>
      </c>
      <c r="D10" s="24" t="s">
        <v>119</v>
      </c>
      <c r="E10" s="25" t="s">
        <v>350</v>
      </c>
      <c r="F10" s="201">
        <v>11</v>
      </c>
    </row>
    <row r="11" spans="1:6" ht="67.25" customHeight="1" x14ac:dyDescent="0.3">
      <c r="B11" s="23" t="s">
        <v>121</v>
      </c>
      <c r="C11" s="23" t="s">
        <v>109</v>
      </c>
      <c r="D11" s="24" t="s">
        <v>122</v>
      </c>
      <c r="E11" s="25" t="s">
        <v>123</v>
      </c>
      <c r="F11" s="201">
        <v>70</v>
      </c>
    </row>
    <row r="15" spans="1:6" x14ac:dyDescent="0.3">
      <c r="B15" s="16" t="s">
        <v>41</v>
      </c>
      <c r="C15" s="16"/>
    </row>
  </sheetData>
  <hyperlinks>
    <hyperlink ref="B15" location="Information!A1" display="Return to information" xr:uid="{14648929-B632-44F4-8B43-609A33B00DC7}"/>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0643-434F-42F5-AFF9-FB335DCEEA10}">
  <dimension ref="A1:G26"/>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5" width="15.69140625" style="3" customWidth="1"/>
    <col min="6" max="7" width="13.23046875" style="3" customWidth="1"/>
    <col min="8" max="16384" width="9.23046875" style="3"/>
  </cols>
  <sheetData>
    <row r="1" spans="1:7" s="271" customFormat="1" ht="56.9" customHeight="1" x14ac:dyDescent="0.3"/>
    <row r="2" spans="1:7" x14ac:dyDescent="0.3">
      <c r="A2" s="2"/>
    </row>
    <row r="4" spans="1:7" x14ac:dyDescent="0.3">
      <c r="B4" s="11" t="s">
        <v>351</v>
      </c>
    </row>
    <row r="6" spans="1:7" ht="34.25" customHeight="1" x14ac:dyDescent="0.3">
      <c r="B6" s="164" t="s">
        <v>124</v>
      </c>
      <c r="C6" s="202" t="s">
        <v>29</v>
      </c>
      <c r="D6" s="202" t="s">
        <v>212</v>
      </c>
      <c r="E6" s="202" t="s">
        <v>213</v>
      </c>
    </row>
    <row r="7" spans="1:7" ht="18" customHeight="1" x14ac:dyDescent="0.3">
      <c r="B7" s="206" t="s">
        <v>125</v>
      </c>
      <c r="C7" s="203">
        <v>1.0540016677061859</v>
      </c>
      <c r="D7" s="203">
        <v>1.4777738946937031</v>
      </c>
      <c r="E7" s="204">
        <v>1.1002544488156303</v>
      </c>
      <c r="G7" s="147"/>
    </row>
    <row r="8" spans="1:7" ht="18" customHeight="1" x14ac:dyDescent="0.3">
      <c r="B8" s="207" t="s">
        <v>126</v>
      </c>
      <c r="C8" s="203">
        <v>1.0047789169080672</v>
      </c>
      <c r="D8" s="203">
        <v>1.0378218887875708</v>
      </c>
      <c r="E8" s="204">
        <v>1.0696799905240757</v>
      </c>
      <c r="G8" s="147"/>
    </row>
    <row r="9" spans="1:7" ht="18" customHeight="1" x14ac:dyDescent="0.3">
      <c r="B9" s="207" t="s">
        <v>127</v>
      </c>
      <c r="C9" s="205">
        <v>0.36372216310710259</v>
      </c>
      <c r="D9" s="205">
        <v>0.3055643541241192</v>
      </c>
      <c r="E9" s="205">
        <v>0.23067016852983091</v>
      </c>
      <c r="G9" s="147"/>
    </row>
    <row r="10" spans="1:7" ht="18" customHeight="1" x14ac:dyDescent="0.3">
      <c r="B10" s="206" t="s">
        <v>128</v>
      </c>
      <c r="C10" s="203">
        <v>1.0812868858293525</v>
      </c>
      <c r="D10" s="203">
        <v>2.0763305914784183</v>
      </c>
      <c r="E10" s="204">
        <v>1.1958862179686101</v>
      </c>
      <c r="G10" s="147"/>
    </row>
    <row r="11" spans="1:7" ht="18" customHeight="1" x14ac:dyDescent="0.3">
      <c r="B11" s="206" t="s">
        <v>129</v>
      </c>
      <c r="C11" s="203">
        <v>1.024113334653485</v>
      </c>
      <c r="D11" s="203">
        <v>1.3497607633917441</v>
      </c>
      <c r="E11" s="204">
        <v>1.0804898716287648</v>
      </c>
      <c r="G11" s="147"/>
    </row>
    <row r="12" spans="1:7" ht="18" customHeight="1" x14ac:dyDescent="0.3">
      <c r="B12" s="206" t="s">
        <v>130</v>
      </c>
      <c r="C12" s="203">
        <v>1.0764806438418153</v>
      </c>
      <c r="D12" s="203">
        <v>1.4156656459077359</v>
      </c>
      <c r="E12" s="204">
        <v>1.1603142952722172</v>
      </c>
      <c r="G12" s="147"/>
    </row>
    <row r="13" spans="1:7" ht="18" customHeight="1" x14ac:dyDescent="0.3">
      <c r="B13" s="206" t="s">
        <v>131</v>
      </c>
      <c r="C13" s="203">
        <v>1.0818791563099954</v>
      </c>
      <c r="D13" s="203">
        <v>1.62610054536654</v>
      </c>
      <c r="E13" s="204">
        <v>1.120273010581895</v>
      </c>
      <c r="G13" s="147"/>
    </row>
    <row r="14" spans="1:7" ht="18" customHeight="1" x14ac:dyDescent="0.3">
      <c r="B14" s="208" t="s">
        <v>132</v>
      </c>
      <c r="C14" s="203">
        <v>1.0001293876334414</v>
      </c>
      <c r="D14" s="203">
        <v>1.5697921280206453</v>
      </c>
      <c r="E14" s="204">
        <v>1.0119733913117852</v>
      </c>
      <c r="G14" s="147"/>
    </row>
    <row r="15" spans="1:7" ht="18" customHeight="1" x14ac:dyDescent="0.3">
      <c r="B15" s="208" t="s">
        <v>133</v>
      </c>
      <c r="C15" s="203">
        <v>1.0300371216684729</v>
      </c>
      <c r="D15" s="203">
        <v>1.0951253226847744</v>
      </c>
      <c r="E15" s="204">
        <v>1.211047043831444</v>
      </c>
      <c r="G15" s="147"/>
    </row>
    <row r="16" spans="1:7" ht="18" customHeight="1" x14ac:dyDescent="0.3">
      <c r="B16" s="208" t="s">
        <v>134</v>
      </c>
      <c r="C16" s="203">
        <v>1.0143153392367301</v>
      </c>
      <c r="D16" s="203">
        <v>1.0539288183121767</v>
      </c>
      <c r="E16" s="204">
        <v>1.0419383673738545</v>
      </c>
      <c r="G16" s="147"/>
    </row>
    <row r="17" spans="2:7" ht="18" customHeight="1" x14ac:dyDescent="0.3">
      <c r="B17" s="208" t="s">
        <v>135</v>
      </c>
      <c r="C17" s="203">
        <v>1.0393012335107912</v>
      </c>
      <c r="D17" s="203">
        <v>1.1240715155050074</v>
      </c>
      <c r="E17" s="204">
        <v>1.0701090604891066</v>
      </c>
      <c r="G17" s="147"/>
    </row>
    <row r="18" spans="2:7" ht="18" customHeight="1" x14ac:dyDescent="0.3">
      <c r="B18" s="208" t="s">
        <v>136</v>
      </c>
      <c r="C18" s="203">
        <v>1.0089837369790602</v>
      </c>
      <c r="D18" s="203">
        <v>1.2096445153454509</v>
      </c>
      <c r="E18" s="204">
        <v>1.091668168193562</v>
      </c>
      <c r="G18" s="147"/>
    </row>
    <row r="19" spans="2:7" ht="18" customHeight="1" x14ac:dyDescent="0.3">
      <c r="B19" s="208" t="s">
        <v>137</v>
      </c>
      <c r="C19" s="203">
        <v>1.0520005711280114</v>
      </c>
      <c r="D19" s="203">
        <v>1.4261981352016222</v>
      </c>
      <c r="E19" s="204">
        <v>1.0636337846222288</v>
      </c>
      <c r="G19" s="147"/>
    </row>
    <row r="20" spans="2:7" ht="18" customHeight="1" x14ac:dyDescent="0.3">
      <c r="B20" s="209" t="s">
        <v>138</v>
      </c>
      <c r="C20" s="203">
        <v>1.0773933579048607</v>
      </c>
      <c r="D20" s="203">
        <v>1.8115091894568385</v>
      </c>
      <c r="E20" s="204">
        <v>1.6898041069378233</v>
      </c>
      <c r="G20" s="147"/>
    </row>
    <row r="21" spans="2:7" ht="18" customHeight="1" x14ac:dyDescent="0.3">
      <c r="B21" s="209" t="s">
        <v>139</v>
      </c>
      <c r="C21" s="203">
        <v>1.0494313088879803</v>
      </c>
      <c r="D21" s="203">
        <v>1.7156282017343061</v>
      </c>
      <c r="E21" s="204">
        <v>1.2345340588640472</v>
      </c>
      <c r="G21" s="147"/>
    </row>
    <row r="22" spans="2:7" ht="18" customHeight="1" x14ac:dyDescent="0.3">
      <c r="B22" s="209" t="s">
        <v>140</v>
      </c>
      <c r="C22" s="203">
        <v>1.0139063495441756</v>
      </c>
      <c r="D22" s="203">
        <v>1.0348116097430029</v>
      </c>
      <c r="E22" s="204">
        <v>1.0223332914005476</v>
      </c>
      <c r="G22" s="147"/>
    </row>
    <row r="23" spans="2:7" ht="18" customHeight="1" x14ac:dyDescent="0.3">
      <c r="B23" s="66" t="s">
        <v>181</v>
      </c>
      <c r="C23" s="67"/>
      <c r="D23" s="68"/>
      <c r="E23" s="67"/>
    </row>
    <row r="26" spans="2:7" x14ac:dyDescent="0.3">
      <c r="B26" s="16" t="s">
        <v>41</v>
      </c>
    </row>
  </sheetData>
  <mergeCells count="1">
    <mergeCell ref="A1:XFD1"/>
  </mergeCells>
  <hyperlinks>
    <hyperlink ref="B26" location="Information!A1" display="Return to information" xr:uid="{801359ED-DEF4-4959-ACE9-CA6F78A40BDD}"/>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F480-2A85-4683-A229-DE2509F83BDC}">
  <dimension ref="A1:E25"/>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5" width="15.69140625" style="3" customWidth="1"/>
    <col min="6" max="7" width="13.23046875" style="3" customWidth="1"/>
    <col min="8" max="16384" width="9.23046875" style="3"/>
  </cols>
  <sheetData>
    <row r="1" spans="1:5" s="271" customFormat="1" ht="56.9" customHeight="1" x14ac:dyDescent="0.3"/>
    <row r="2" spans="1:5" x14ac:dyDescent="0.3">
      <c r="A2" s="2"/>
    </row>
    <row r="4" spans="1:5" x14ac:dyDescent="0.3">
      <c r="B4" s="11" t="s">
        <v>352</v>
      </c>
    </row>
    <row r="6" spans="1:5" ht="18" customHeight="1" x14ac:dyDescent="0.3">
      <c r="B6" s="164" t="s">
        <v>124</v>
      </c>
      <c r="C6" s="202" t="s">
        <v>141</v>
      </c>
      <c r="D6" s="202" t="s">
        <v>142</v>
      </c>
      <c r="E6" s="202" t="s">
        <v>143</v>
      </c>
    </row>
    <row r="7" spans="1:5" ht="18" customHeight="1" x14ac:dyDescent="0.3">
      <c r="B7" s="206" t="s">
        <v>125</v>
      </c>
      <c r="C7" s="203">
        <v>0.74399999999999999</v>
      </c>
      <c r="D7" s="210">
        <v>3.5999999999999997E-2</v>
      </c>
      <c r="E7" s="205">
        <v>1.038</v>
      </c>
    </row>
    <row r="8" spans="1:5" ht="18" customHeight="1" x14ac:dyDescent="0.3">
      <c r="B8" s="207" t="s">
        <v>126</v>
      </c>
      <c r="C8" s="203">
        <v>0.83</v>
      </c>
      <c r="D8" s="210">
        <v>3.0000000000000001E-3</v>
      </c>
      <c r="E8" s="205">
        <v>1.0629999999999999</v>
      </c>
    </row>
    <row r="9" spans="1:5" ht="18" customHeight="1" x14ac:dyDescent="0.3">
      <c r="B9" s="207" t="s">
        <v>127</v>
      </c>
      <c r="C9" s="203">
        <v>0.20699999999999999</v>
      </c>
      <c r="D9" s="210">
        <v>0</v>
      </c>
      <c r="E9" s="203">
        <v>0.17100000000000001</v>
      </c>
    </row>
    <row r="10" spans="1:5" ht="18" customHeight="1" x14ac:dyDescent="0.3">
      <c r="B10" s="206" t="s">
        <v>128</v>
      </c>
      <c r="C10" s="203">
        <v>0.97799999999999998</v>
      </c>
      <c r="D10" s="210">
        <v>0.26800000000000002</v>
      </c>
      <c r="E10" s="203">
        <v>0.995</v>
      </c>
    </row>
    <row r="11" spans="1:5" ht="18" customHeight="1" x14ac:dyDescent="0.3">
      <c r="B11" s="206" t="s">
        <v>129</v>
      </c>
      <c r="C11" s="203">
        <v>0.59199999999999997</v>
      </c>
      <c r="D11" s="210">
        <v>0</v>
      </c>
      <c r="E11" s="203">
        <v>0.995</v>
      </c>
    </row>
    <row r="12" spans="1:5" ht="18" customHeight="1" x14ac:dyDescent="0.3">
      <c r="B12" s="206" t="s">
        <v>130</v>
      </c>
      <c r="C12" s="205">
        <v>1.0009999999999999</v>
      </c>
      <c r="D12" s="210">
        <v>2.3E-2</v>
      </c>
      <c r="E12" s="205">
        <v>1.06</v>
      </c>
    </row>
    <row r="13" spans="1:5" ht="18" customHeight="1" x14ac:dyDescent="0.3">
      <c r="B13" s="206" t="s">
        <v>131</v>
      </c>
      <c r="C13" s="203">
        <v>0.73899999999999999</v>
      </c>
      <c r="D13" s="210">
        <v>8.0000000000000002E-3</v>
      </c>
      <c r="E13" s="205">
        <v>1.016</v>
      </c>
    </row>
    <row r="14" spans="1:5" ht="18" customHeight="1" x14ac:dyDescent="0.3">
      <c r="B14" s="208" t="s">
        <v>132</v>
      </c>
      <c r="C14" s="203">
        <v>0.999</v>
      </c>
      <c r="D14" s="210">
        <v>0</v>
      </c>
      <c r="E14" s="203">
        <v>0.995</v>
      </c>
    </row>
    <row r="15" spans="1:5" ht="18" customHeight="1" x14ac:dyDescent="0.3">
      <c r="B15" s="208" t="s">
        <v>133</v>
      </c>
      <c r="C15" s="212">
        <v>0.99997000000000003</v>
      </c>
      <c r="D15" s="210">
        <v>0</v>
      </c>
      <c r="E15" s="203">
        <v>0.999</v>
      </c>
    </row>
    <row r="16" spans="1:5" ht="18" customHeight="1" x14ac:dyDescent="0.3">
      <c r="B16" s="208" t="s">
        <v>134</v>
      </c>
      <c r="C16" s="203">
        <v>0.996</v>
      </c>
      <c r="D16" s="210">
        <v>0</v>
      </c>
      <c r="E16" s="205">
        <v>1.018</v>
      </c>
    </row>
    <row r="17" spans="2:5" ht="18" customHeight="1" x14ac:dyDescent="0.3">
      <c r="B17" s="208" t="s">
        <v>135</v>
      </c>
      <c r="C17" s="203">
        <v>0.67700000000000005</v>
      </c>
      <c r="D17" s="210">
        <v>2.5999999999999999E-2</v>
      </c>
      <c r="E17" s="203">
        <v>0.99299999999999999</v>
      </c>
    </row>
    <row r="18" spans="2:5" ht="18" customHeight="1" x14ac:dyDescent="0.3">
      <c r="B18" s="208" t="s">
        <v>136</v>
      </c>
      <c r="C18" s="203">
        <v>0.98099999999999998</v>
      </c>
      <c r="D18" s="210">
        <v>0.05</v>
      </c>
      <c r="E18" s="205">
        <v>1.1759999999999999</v>
      </c>
    </row>
    <row r="19" spans="2:5" ht="18" customHeight="1" x14ac:dyDescent="0.3">
      <c r="B19" s="208" t="s">
        <v>137</v>
      </c>
      <c r="C19" s="203">
        <v>0.95499999999999996</v>
      </c>
      <c r="D19" s="210">
        <v>1E-3</v>
      </c>
      <c r="E19" s="203">
        <v>0.96899999999999997</v>
      </c>
    </row>
    <row r="20" spans="2:5" ht="18" customHeight="1" x14ac:dyDescent="0.3">
      <c r="B20" s="211" t="s">
        <v>138</v>
      </c>
      <c r="C20" s="203">
        <v>0.93300000000000005</v>
      </c>
      <c r="D20" s="210">
        <v>0.09</v>
      </c>
      <c r="E20" s="205">
        <v>1.034</v>
      </c>
    </row>
    <row r="21" spans="2:5" ht="18" customHeight="1" x14ac:dyDescent="0.3">
      <c r="B21" s="211" t="s">
        <v>139</v>
      </c>
      <c r="C21" s="205">
        <v>1.18</v>
      </c>
      <c r="D21" s="210">
        <v>4.0000000000000001E-3</v>
      </c>
      <c r="E21" s="205">
        <v>1.147</v>
      </c>
    </row>
    <row r="22" spans="2:5" ht="18" customHeight="1" x14ac:dyDescent="0.3">
      <c r="B22" s="211" t="s">
        <v>140</v>
      </c>
      <c r="C22" s="203">
        <v>0.64600000000000002</v>
      </c>
      <c r="D22" s="210">
        <v>1.9E-2</v>
      </c>
      <c r="E22" s="205">
        <v>1.0189999999999999</v>
      </c>
    </row>
    <row r="25" spans="2:5" x14ac:dyDescent="0.3">
      <c r="B25" s="16" t="s">
        <v>41</v>
      </c>
    </row>
  </sheetData>
  <mergeCells count="1">
    <mergeCell ref="A1:XFD1"/>
  </mergeCells>
  <hyperlinks>
    <hyperlink ref="B25" location="Information!A1" display="Return to information" xr:uid="{25F58253-075C-4235-A2ED-F8C26C02513A}"/>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C21A-CC58-4167-AF41-8FEAB3F6C527}">
  <dimension ref="A1:AF66"/>
  <sheetViews>
    <sheetView showGridLines="0" zoomScaleNormal="100" workbookViewId="0">
      <selection activeCell="A2" sqref="A2"/>
    </sheetView>
  </sheetViews>
  <sheetFormatPr defaultColWidth="9.23046875" defaultRowHeight="13.5" x14ac:dyDescent="0.3"/>
  <cols>
    <col min="1" max="1" width="2.69140625" style="3" customWidth="1"/>
    <col min="2" max="2" width="26.84375" style="3" customWidth="1"/>
    <col min="3" max="3" width="23.61328125" style="3" bestFit="1" customWidth="1"/>
    <col min="4" max="4" width="28.4609375" style="3" bestFit="1" customWidth="1"/>
    <col min="5" max="5" width="26.3046875" style="3" bestFit="1" customWidth="1"/>
    <col min="6" max="6" width="15" style="3" bestFit="1" customWidth="1"/>
    <col min="7" max="7" width="27.07421875" style="3" customWidth="1"/>
    <col min="8" max="32" width="17.69140625" style="3" customWidth="1"/>
    <col min="33" max="16384" width="9.23046875" style="3"/>
  </cols>
  <sheetData>
    <row r="1" spans="1:10" s="271" customFormat="1" ht="56.9" customHeight="1" x14ac:dyDescent="0.3"/>
    <row r="2" spans="1:10" x14ac:dyDescent="0.3">
      <c r="A2" s="75"/>
    </row>
    <row r="4" spans="1:10" x14ac:dyDescent="0.3">
      <c r="B4" s="11" t="s">
        <v>405</v>
      </c>
    </row>
    <row r="6" spans="1:10" ht="18" customHeight="1" x14ac:dyDescent="0.3">
      <c r="B6" s="26" t="s">
        <v>184</v>
      </c>
    </row>
    <row r="7" spans="1:10" ht="18" customHeight="1" x14ac:dyDescent="0.3">
      <c r="B7" s="236"/>
      <c r="C7" s="261" t="s">
        <v>400</v>
      </c>
      <c r="D7" s="260"/>
      <c r="E7" s="260"/>
      <c r="F7" s="260"/>
      <c r="G7" s="260"/>
    </row>
    <row r="8" spans="1:10" ht="18" customHeight="1" x14ac:dyDescent="0.3"/>
    <row r="9" spans="1:10" ht="18" customHeight="1" x14ac:dyDescent="0.3">
      <c r="B9" s="66"/>
    </row>
    <row r="10" spans="1:10" ht="18" customHeight="1" x14ac:dyDescent="0.3">
      <c r="B10" s="244" t="str">
        <f>B7&amp;" overall achievement against ECO3 obligations"</f>
        <v xml:space="preserve"> overall achievement against ECO3 obligations</v>
      </c>
      <c r="G10" s="11" t="str">
        <f>B7&amp;" overall achievement against ECO3 caps"</f>
        <v xml:space="preserve"> overall achievement against ECO3 caps</v>
      </c>
    </row>
    <row r="12" spans="1:10" ht="40.5" x14ac:dyDescent="0.3">
      <c r="B12" s="70"/>
      <c r="C12" s="88" t="e">
        <f>"HHCRO"&amp;CHAR(10)&amp;"(Obligation £"&amp;IF(VLOOKUP($B$7,$B$45:$AB$60,2,0)&gt;=1000,TEXT(VLOOKUP($B$7,$B$45:$AB$60,2,0),"0,0"),IF(AND(VLOOKUP($B$7,$B$45:$AB$60,2,0)&lt;1000,VLOOKUP($B$7,$B$45:$AB$60,2,0)&gt;=10),TEXT(VLOOKUP($B$7,$B$45:$AB$60,2,0),"0"),TEXT(VLOOKUP($B$7,$B$45:$AB$60,2,0),"0.0")))&amp;" million)"</f>
        <v>#N/A</v>
      </c>
      <c r="D12" s="88" t="e">
        <f>"HHCRO rural"&amp;CHAR(10)&amp;"(Sub-obligation £"&amp;IF(VLOOKUP($B$7,$B$45:$AB$60,7,0)&gt;=1000,TEXT(VLOOKUP($B$7,$B$45:$AB$60,7,0),"0,0"),IF(AND(VLOOKUP($B$7,$B$45:$AB$60,7,0)&lt;1000,VLOOKUP($B$7,$B$45:$AB$60,7,0)&gt;=10),TEXT(VLOOKUP($B$7,$B$45:$AB$60,7,0),"0"),TEXT(VLOOKUP($B$7,$B$45:$AB$60,7,0),"0.0")))&amp;" million)"</f>
        <v>#N/A</v>
      </c>
      <c r="E12" s="88" t="e">
        <f>"SWMR"&amp;CHAR(10)&amp;"(Sub-obligation £"&amp;IF(VLOOKUP($B$7,$B$45:$AB$60,12,0)&gt;=1000,TEXT(VLOOKUP($B$7,$B$45:$AB$60,12,0),"0,0"),IF(AND(VLOOKUP($B$7,$B$45:$AB$60,12,0)&lt;1000,VLOOKUP($B$7,$B$45:$AB$60,12,0)&gt;=10),TEXT(VLOOKUP($B$7,$B$45:$AB$60,12,0),"0"),TEXT(VLOOKUP($B$7,$B$45:$AB$60,12,0),"0.0")))&amp;" million)"</f>
        <v>#N/A</v>
      </c>
      <c r="H12" s="88" t="e">
        <f>"LA Flex"&amp;CHAR(10)&amp;"(Cap £"&amp;IF(VLOOKUP($B$7,$B$45:$AB$60,17,0)&gt;=1000,TEXT(VLOOKUP($B$7,$B$45:$AB$60,17,0),"0,0"),IF(AND(VLOOKUP($B$7,$B$45:$AB$60,17,0)&lt;1000,VLOOKUP($B$7,$B$45:$AB$60,17,0)&gt;=10),TEXT(VLOOKUP($B$7,$B$45:$AB$60,17,0),"0"),TEXT(VLOOKUP($B$7,$B$45:$AB$60,17,0),"0.0")))&amp;" million)"</f>
        <v>#N/A</v>
      </c>
      <c r="I12" s="88" t="e">
        <f>"Innovation"&amp;CHAR(10)&amp;"(Cap £"&amp;IF(VLOOKUP($B$7,$B$45:$AB$60,22,0)&gt;=1000,TEXT(VLOOKUP($B$7,$B$45:$AB$60,22,0),"0,0"),IF(AND(VLOOKUP($B$7,$B$45:$AB$60,22,0)&lt;1000,VLOOKUP($B$7,$B$45:$AB$60,22,0)&gt;=10),TEXT(VLOOKUP($B$7,$B$45:$AB$60,22,0),"0"),TEXT(VLOOKUP($B$7,$B$45:$AB$60,22,0),"0.0")))&amp;" million)"</f>
        <v>#N/A</v>
      </c>
      <c r="J12" s="88" t="e">
        <f>"Broken Heating"&amp;CHAR(10)&amp;"(Cap £"&amp;IF(VLOOKUP($B$7,$B$45:$AB$60,27,0)&gt;=1000,TEXT(VLOOKUP($B$7,$B$45:$AB$60,27,0),"0,0"),IF(AND(VLOOKUP($B$7,$B$45:$AB$60,27,0)&lt;1000,VLOOKUP($B$7,$B$45:$AB$60,27,0)&gt;=10),TEXT(VLOOKUP($B$7,$B$45:$AB$60,27,0),"0"),TEXT(VLOOKUP($B$7,$B$45:$AB$60,27,0),"0.0")))&amp;" million)"</f>
        <v>#N/A</v>
      </c>
    </row>
    <row r="13" spans="1:10" ht="18" customHeight="1" x14ac:dyDescent="0.3">
      <c r="B13" s="235" t="s">
        <v>395</v>
      </c>
      <c r="C13" s="239" t="e">
        <f>VLOOKUP($B$7,$B$45:$AF$60,3,0)</f>
        <v>#N/A</v>
      </c>
      <c r="D13" s="240" t="e">
        <f>VLOOKUP($B$7,$B$45:$AF$60,8,0)</f>
        <v>#N/A</v>
      </c>
      <c r="E13" s="240" t="e">
        <f>VLOOKUP($B$7,$B$45:$AF$60,13,0)</f>
        <v>#N/A</v>
      </c>
      <c r="G13" s="235" t="s">
        <v>395</v>
      </c>
      <c r="H13" s="240" t="e">
        <f>VLOOKUP($B$7,$B$45:$AF$60,18,0)</f>
        <v>#N/A</v>
      </c>
      <c r="I13" s="240" t="e">
        <f>VLOOKUP($B$7,$B$45:$AF$60,23,0)</f>
        <v>#N/A</v>
      </c>
      <c r="J13" s="240" t="e">
        <f>VLOOKUP($B$7,$B$45:$AF$60,28,0)</f>
        <v>#N/A</v>
      </c>
    </row>
    <row r="14" spans="1:10" ht="18" customHeight="1" x14ac:dyDescent="0.3">
      <c r="B14" s="235" t="s">
        <v>396</v>
      </c>
      <c r="C14" s="263" t="e">
        <f>VLOOKUP($B$7,$B$45:$AF$60,4,0)</f>
        <v>#N/A</v>
      </c>
      <c r="D14" s="262" t="e">
        <f>VLOOKUP($B$7,$B$45:$AF$60,9,0)</f>
        <v>#N/A</v>
      </c>
      <c r="E14" s="262" t="e">
        <f>VLOOKUP($B$7,$B$45:$AF$60,14,0)</f>
        <v>#N/A</v>
      </c>
      <c r="G14" s="235" t="s">
        <v>396</v>
      </c>
      <c r="H14" s="262" t="e">
        <f>VLOOKUP($B$7,$B$45:$AF$60,19,0)</f>
        <v>#N/A</v>
      </c>
      <c r="I14" s="262" t="e">
        <f>VLOOKUP($B$7,$B$45:$AF$60,24,0)</f>
        <v>#N/A</v>
      </c>
      <c r="J14" s="262" t="e">
        <f>VLOOKUP($B$7,$B$45:$AF$60,29,0)</f>
        <v>#N/A</v>
      </c>
    </row>
    <row r="15" spans="1:10" ht="27" x14ac:dyDescent="0.3">
      <c r="B15" s="264" t="s">
        <v>401</v>
      </c>
      <c r="C15" s="263" t="e">
        <f>VLOOKUP($B$7,$B$45:$AF$60,5,0)</f>
        <v>#N/A</v>
      </c>
      <c r="D15" s="262" t="e">
        <f>VLOOKUP($B$7,$B$45:$AF$60,10,0)</f>
        <v>#N/A</v>
      </c>
      <c r="E15" s="262" t="e">
        <f>VLOOKUP($B$7,$B$45:$AF$60,15,0)</f>
        <v>#N/A</v>
      </c>
      <c r="G15" s="28" t="s">
        <v>397</v>
      </c>
      <c r="H15" s="240" t="e">
        <f>IF(H13&gt;VLOOKUP($B$7,$B$45:$AF$60,17,0),H13-VLOOKUP($B$7,$B$45:$AF$60,17,0),"-")</f>
        <v>#N/A</v>
      </c>
      <c r="I15" s="240" t="e">
        <f>IF(I13&gt;VLOOKUP($B$7,$B$45:$AF$60,22,0),I13-VLOOKUP($B$7,$B$45:$AF$60,22,0),"-")</f>
        <v>#N/A</v>
      </c>
      <c r="J15" s="240" t="e">
        <f>IF(J13&gt;VLOOKUP($B$7,$B$45:$AF$60,27,0),J13-VLOOKUP($B$7,$B$45:$AF$60,27,0),"-")</f>
        <v>#N/A</v>
      </c>
    </row>
    <row r="16" spans="1:10" ht="27" x14ac:dyDescent="0.3">
      <c r="B16" s="167" t="s">
        <v>402</v>
      </c>
      <c r="C16" s="263" t="e">
        <f>VLOOKUP($B$7,$B$45:$AF$60,6,0)</f>
        <v>#N/A</v>
      </c>
      <c r="D16" s="262" t="e">
        <f>VLOOKUP($B$7,$B$45:$AF$60,11,0)</f>
        <v>#N/A</v>
      </c>
      <c r="E16" s="262" t="e">
        <f>VLOOKUP($B$7,$B$45:$AF$60,16,0)</f>
        <v>#N/A</v>
      </c>
      <c r="G16" s="264" t="s">
        <v>403</v>
      </c>
      <c r="H16" s="262" t="e">
        <f>VLOOKUP($B$7,$B$45:$AF$60,20,0)</f>
        <v>#N/A</v>
      </c>
      <c r="I16" s="262" t="s">
        <v>222</v>
      </c>
      <c r="J16" s="262" t="e">
        <f>VLOOKUP($B$7,$B$45:$AF$60,30,0)</f>
        <v>#N/A</v>
      </c>
    </row>
    <row r="17" spans="1:24" ht="27" x14ac:dyDescent="0.3">
      <c r="B17" s="237"/>
      <c r="C17" s="238"/>
      <c r="D17" s="66"/>
      <c r="E17" s="66"/>
      <c r="G17" s="167" t="s">
        <v>404</v>
      </c>
      <c r="H17" s="262" t="e">
        <f>VLOOKUP($B$7,$B$45:$AF$60,21,0)</f>
        <v>#N/A</v>
      </c>
      <c r="I17" s="262" t="e">
        <f>VLOOKUP($B$7,$B$45:$AF$60,26,0)</f>
        <v>#N/A</v>
      </c>
      <c r="J17" s="262" t="e">
        <f>VLOOKUP($B$7,$B$45:$AF$60,31,0)</f>
        <v>#N/A</v>
      </c>
      <c r="K17"/>
      <c r="L17"/>
      <c r="M17"/>
      <c r="N17"/>
      <c r="O17"/>
      <c r="P17"/>
      <c r="Q17"/>
      <c r="R17"/>
      <c r="S17"/>
      <c r="T17"/>
      <c r="U17"/>
      <c r="V17"/>
      <c r="W17"/>
      <c r="X17"/>
    </row>
    <row r="18" spans="1:24" ht="18" customHeight="1" x14ac:dyDescent="0.3">
      <c r="B18"/>
      <c r="C18"/>
      <c r="D18"/>
      <c r="E18"/>
      <c r="F18"/>
      <c r="G18"/>
      <c r="H18"/>
      <c r="I18"/>
      <c r="J18"/>
      <c r="K18"/>
      <c r="L18"/>
      <c r="M18"/>
      <c r="N18"/>
      <c r="O18"/>
      <c r="P18"/>
      <c r="Q18"/>
      <c r="R18"/>
      <c r="S18"/>
      <c r="T18"/>
      <c r="U18"/>
      <c r="V18"/>
      <c r="W18"/>
      <c r="X18"/>
    </row>
    <row r="19" spans="1:24" ht="13.5" customHeight="1" x14ac:dyDescent="0.3">
      <c r="A19" s="66"/>
      <c r="B19" s="252" t="str">
        <f>"Obligations ("&amp;B7&amp;")"</f>
        <v>Obligations ()</v>
      </c>
      <c r="C19" s="245"/>
      <c r="D19" s="245"/>
      <c r="E19" s="246"/>
      <c r="F19"/>
      <c r="G19" s="252" t="str">
        <f>"Caps ("&amp;B7&amp;")"</f>
        <v>Caps ()</v>
      </c>
      <c r="H19" s="245"/>
      <c r="I19" s="245"/>
      <c r="J19" s="245"/>
      <c r="K19" s="246"/>
      <c r="L19"/>
      <c r="M19"/>
      <c r="N19"/>
      <c r="O19"/>
      <c r="P19"/>
      <c r="Q19"/>
      <c r="R19"/>
      <c r="S19"/>
      <c r="T19"/>
      <c r="U19"/>
      <c r="V19"/>
      <c r="W19"/>
      <c r="X19"/>
    </row>
    <row r="20" spans="1:24" ht="18" customHeight="1" x14ac:dyDescent="0.3">
      <c r="A20" s="66"/>
      <c r="B20" s="253" t="s">
        <v>398</v>
      </c>
      <c r="C20" s="103"/>
      <c r="D20" s="103"/>
      <c r="E20" s="247"/>
      <c r="G20" s="258" t="s">
        <v>398</v>
      </c>
      <c r="H20" s="66"/>
      <c r="I20" s="66"/>
      <c r="J20" s="66"/>
      <c r="K20" s="35"/>
    </row>
    <row r="21" spans="1:24" ht="18" customHeight="1" x14ac:dyDescent="0.3">
      <c r="A21" s="66"/>
      <c r="B21" s="255" t="e">
        <f>"HHCRO - surplus actions ("&amp;TEXT(C15,"0.00%")&amp;"), ECO3 measures ("&amp;TEXT(C16,"0.00%")&amp;"), TOTAL ("&amp;TEXT(C14,"0.00%")&amp;")"</f>
        <v>#N/A</v>
      </c>
      <c r="C21" s="66"/>
      <c r="D21" s="66"/>
      <c r="E21" s="35"/>
      <c r="G21" s="269" t="e">
        <f>"LA Flex - surplus actions ("&amp;TEXT(H16,"0.00%")&amp;"), ECO3 measures ("&amp;TEXT(H17,"0.00%")&amp;"), TOTAL ("&amp;TEXT(H14,"0.00%")&amp;")"</f>
        <v>#N/A</v>
      </c>
      <c r="H21" s="66"/>
      <c r="I21" s="66"/>
      <c r="J21" s="66"/>
      <c r="K21" s="35"/>
    </row>
    <row r="22" spans="1:24" ht="18" customHeight="1" x14ac:dyDescent="0.3">
      <c r="A22" s="66"/>
      <c r="B22" s="268" t="e">
        <f>"HHCRO rural - surplus actions ("&amp;TEXT(D15,"0.00%")&amp;"), ECO3 measures ("&amp;TEXT(D16,"0.00%")&amp;"), TOTAL ("&amp;TEXT(D14,"0.00%")&amp;")"</f>
        <v>#N/A</v>
      </c>
      <c r="C22" s="66"/>
      <c r="D22" s="66"/>
      <c r="E22" s="35"/>
      <c r="G22" s="269" t="e">
        <f>"Innovation - ECO3 measures ("&amp;TEXT(IF(I17&gt;0,I17,"No measures submitted"),"0.00%")&amp;"), TOTAL ("&amp;TEXT(I14,"0.00%")&amp;")"</f>
        <v>#N/A</v>
      </c>
      <c r="H22" s="66"/>
      <c r="I22" s="66"/>
      <c r="J22" s="69"/>
      <c r="K22" s="35"/>
    </row>
    <row r="23" spans="1:24" ht="18" customHeight="1" x14ac:dyDescent="0.3">
      <c r="A23" s="66"/>
      <c r="B23" s="268" t="e">
        <f>"SWMR - surplus actions ("&amp;TEXT(E15,"0.00%")&amp;"), ECO3 measures ("&amp;TEXT(E16,"0.00%")&amp;"), TOTAL ("&amp;TEXT(E14,"0.00%")&amp;")"</f>
        <v>#N/A</v>
      </c>
      <c r="C23" s="66"/>
      <c r="D23" s="66"/>
      <c r="E23" s="35"/>
      <c r="G23" s="269" t="e">
        <f>"Broken heating - surplus actions ("&amp;TEXT(J16,"0.00%")&amp;"), ECO3 measures ("&amp;TEXT(J17,"0.00%")&amp;"), TOTAL ("&amp;TEXT(J14,"0.00%")&amp;")"</f>
        <v>#N/A</v>
      </c>
      <c r="H23" s="66"/>
      <c r="I23" s="66"/>
      <c r="J23" s="69"/>
      <c r="K23" s="35"/>
    </row>
    <row r="24" spans="1:24" ht="18" customHeight="1" x14ac:dyDescent="0.3">
      <c r="A24" s="66"/>
      <c r="B24" s="254"/>
      <c r="C24" s="66"/>
      <c r="D24" s="66"/>
      <c r="E24" s="35"/>
      <c r="G24" s="34"/>
      <c r="H24" s="66"/>
      <c r="I24" s="66"/>
      <c r="J24" s="69"/>
      <c r="K24" s="35"/>
    </row>
    <row r="25" spans="1:24" ht="18" customHeight="1" x14ac:dyDescent="0.3">
      <c r="A25" s="66"/>
      <c r="B25" s="254"/>
      <c r="C25" s="66"/>
      <c r="D25" s="66"/>
      <c r="E25" s="35"/>
      <c r="G25" s="34"/>
      <c r="H25" s="66"/>
      <c r="I25" s="66"/>
      <c r="J25" s="69"/>
      <c r="K25" s="35"/>
    </row>
    <row r="26" spans="1:24" ht="18" customHeight="1" x14ac:dyDescent="0.3">
      <c r="A26" s="66"/>
      <c r="B26" s="254"/>
      <c r="C26" s="66"/>
      <c r="D26" s="66"/>
      <c r="E26" s="35"/>
      <c r="G26" s="34"/>
      <c r="H26" s="66"/>
      <c r="I26" s="66"/>
      <c r="J26" s="69"/>
      <c r="K26" s="35"/>
    </row>
    <row r="27" spans="1:24" ht="18" customHeight="1" x14ac:dyDescent="0.3">
      <c r="A27" s="66"/>
      <c r="B27" s="254"/>
      <c r="C27" s="66"/>
      <c r="D27" s="66"/>
      <c r="E27" s="35"/>
      <c r="G27" s="34"/>
      <c r="H27" s="66"/>
      <c r="I27" s="66"/>
      <c r="J27" s="69"/>
      <c r="K27" s="35"/>
    </row>
    <row r="28" spans="1:24" ht="18" customHeight="1" x14ac:dyDescent="0.3">
      <c r="A28" s="66"/>
      <c r="B28" s="255"/>
      <c r="C28" s="66"/>
      <c r="D28" s="66"/>
      <c r="E28" s="35"/>
      <c r="G28" s="34"/>
      <c r="H28" s="66"/>
      <c r="I28" s="66"/>
      <c r="J28" s="66"/>
      <c r="K28" s="35"/>
    </row>
    <row r="29" spans="1:24" ht="18" customHeight="1" x14ac:dyDescent="0.3">
      <c r="A29" s="66"/>
      <c r="B29" s="256"/>
      <c r="C29" s="66"/>
      <c r="D29" s="66"/>
      <c r="E29" s="35"/>
      <c r="G29" s="34"/>
      <c r="H29" s="66"/>
      <c r="I29" s="66"/>
      <c r="J29" s="66"/>
      <c r="K29" s="35"/>
    </row>
    <row r="30" spans="1:24" ht="18" customHeight="1" x14ac:dyDescent="0.3">
      <c r="A30" s="66"/>
      <c r="B30" s="256"/>
      <c r="C30" s="66"/>
      <c r="D30" s="66"/>
      <c r="E30" s="35"/>
      <c r="G30" s="34"/>
      <c r="H30" s="66"/>
      <c r="I30" s="66"/>
      <c r="J30" s="66"/>
      <c r="K30" s="35"/>
    </row>
    <row r="31" spans="1:24" ht="18" customHeight="1" x14ac:dyDescent="0.3">
      <c r="A31" s="66"/>
      <c r="B31" s="256"/>
      <c r="C31" s="66"/>
      <c r="D31" s="66"/>
      <c r="E31" s="35"/>
      <c r="G31" s="34"/>
      <c r="H31" s="66"/>
      <c r="I31" s="66"/>
      <c r="J31" s="66"/>
      <c r="K31" s="35"/>
    </row>
    <row r="32" spans="1:24" ht="18" customHeight="1" x14ac:dyDescent="0.3">
      <c r="A32" s="66"/>
      <c r="B32" s="256"/>
      <c r="C32" s="66"/>
      <c r="D32" s="66"/>
      <c r="E32" s="35"/>
      <c r="G32" s="34"/>
      <c r="H32" s="66"/>
      <c r="I32" s="66"/>
      <c r="J32" s="66"/>
      <c r="K32" s="35"/>
    </row>
    <row r="33" spans="1:32" ht="18" customHeight="1" x14ac:dyDescent="0.3">
      <c r="A33" s="66"/>
      <c r="B33" s="256"/>
      <c r="C33" s="66"/>
      <c r="D33" s="66"/>
      <c r="E33" s="35"/>
      <c r="G33" s="34"/>
      <c r="H33" s="66"/>
      <c r="I33" s="66"/>
      <c r="J33" s="66"/>
      <c r="K33" s="35"/>
    </row>
    <row r="34" spans="1:32" ht="18" customHeight="1" x14ac:dyDescent="0.3">
      <c r="A34" s="66"/>
      <c r="B34" s="256"/>
      <c r="C34" s="66"/>
      <c r="D34" s="66"/>
      <c r="E34" s="35"/>
      <c r="G34" s="34"/>
      <c r="H34" s="66"/>
      <c r="I34" s="66"/>
      <c r="J34" s="66"/>
      <c r="K34" s="35"/>
    </row>
    <row r="35" spans="1:32" ht="18" customHeight="1" x14ac:dyDescent="0.3">
      <c r="A35" s="66"/>
      <c r="B35" s="256"/>
      <c r="C35" s="66"/>
      <c r="D35" s="66"/>
      <c r="E35" s="35"/>
      <c r="G35" s="34"/>
      <c r="H35" s="66"/>
      <c r="I35" s="66"/>
      <c r="J35" s="66"/>
      <c r="K35" s="35"/>
    </row>
    <row r="36" spans="1:32" ht="18" customHeight="1" x14ac:dyDescent="0.45">
      <c r="A36" s="66"/>
      <c r="B36" s="256"/>
      <c r="C36" s="66"/>
      <c r="D36" s="66"/>
      <c r="E36" s="35"/>
      <c r="G36" s="34"/>
      <c r="H36" s="66"/>
      <c r="I36" s="248"/>
      <c r="J36" s="66"/>
      <c r="K36" s="35"/>
    </row>
    <row r="37" spans="1:32" ht="18" customHeight="1" x14ac:dyDescent="0.3">
      <c r="A37" s="66"/>
      <c r="B37" s="256"/>
      <c r="C37" s="66"/>
      <c r="D37" s="66"/>
      <c r="E37" s="35"/>
      <c r="G37" s="34"/>
      <c r="H37" s="66"/>
      <c r="I37" s="66"/>
      <c r="J37" s="259"/>
      <c r="K37" s="35"/>
    </row>
    <row r="38" spans="1:32" ht="18" customHeight="1" x14ac:dyDescent="0.3">
      <c r="A38" s="66"/>
      <c r="B38" s="256"/>
      <c r="C38" s="66"/>
      <c r="D38" s="66"/>
      <c r="E38" s="35"/>
      <c r="G38" s="34"/>
      <c r="H38" s="66"/>
      <c r="I38" s="66"/>
      <c r="J38" s="66"/>
      <c r="K38" s="35"/>
    </row>
    <row r="39" spans="1:32" ht="18" customHeight="1" x14ac:dyDescent="0.3">
      <c r="A39" s="66"/>
      <c r="B39" s="256"/>
      <c r="C39" s="66"/>
      <c r="D39" s="66"/>
      <c r="E39" s="35"/>
      <c r="G39" s="34"/>
      <c r="H39" s="66"/>
      <c r="I39" s="66"/>
      <c r="J39" s="66"/>
      <c r="K39" s="35"/>
    </row>
    <row r="40" spans="1:32" ht="18" customHeight="1" x14ac:dyDescent="0.3">
      <c r="A40" s="66"/>
      <c r="B40" s="257"/>
      <c r="C40" s="250"/>
      <c r="D40" s="250"/>
      <c r="E40" s="251"/>
      <c r="G40" s="249"/>
      <c r="H40" s="250"/>
      <c r="I40" s="250"/>
      <c r="J40" s="250"/>
      <c r="K40" s="251"/>
    </row>
    <row r="41" spans="1:32" ht="18" customHeight="1" x14ac:dyDescent="0.3">
      <c r="A41" s="66"/>
      <c r="B41" s="70"/>
      <c r="C41" s="66"/>
      <c r="D41" s="66"/>
      <c r="E41" s="66"/>
    </row>
    <row r="42" spans="1:32" ht="18" customHeight="1" x14ac:dyDescent="0.45">
      <c r="C42"/>
      <c r="D42" s="73"/>
      <c r="E42" s="72"/>
    </row>
    <row r="43" spans="1:32" ht="18" customHeight="1" x14ac:dyDescent="0.3">
      <c r="B43" s="102" t="s">
        <v>399</v>
      </c>
      <c r="C43"/>
      <c r="D43" s="94"/>
      <c r="E43"/>
      <c r="F43" s="94"/>
      <c r="G43"/>
      <c r="H43" s="94"/>
      <c r="I43"/>
      <c r="J43" s="94"/>
      <c r="K43"/>
      <c r="L43" s="94"/>
      <c r="M43"/>
      <c r="N43" s="94"/>
      <c r="O43"/>
      <c r="P43" s="94"/>
      <c r="Q43"/>
      <c r="R43" s="94"/>
      <c r="S43"/>
      <c r="T43" s="94"/>
      <c r="U43"/>
      <c r="V43" s="94"/>
      <c r="W43"/>
      <c r="X43" s="94"/>
      <c r="Y43"/>
      <c r="Z43" s="94"/>
      <c r="AA43"/>
      <c r="AB43" s="94"/>
      <c r="AC43"/>
      <c r="AD43" s="94"/>
      <c r="AE43"/>
      <c r="AF43" s="94"/>
    </row>
    <row r="44" spans="1:32" ht="40.5" x14ac:dyDescent="0.3">
      <c r="B44" s="165" t="s">
        <v>124</v>
      </c>
      <c r="C44" s="213" t="s">
        <v>182</v>
      </c>
      <c r="D44" s="213" t="s">
        <v>406</v>
      </c>
      <c r="E44" s="213" t="s">
        <v>412</v>
      </c>
      <c r="F44" s="213" t="s">
        <v>379</v>
      </c>
      <c r="G44" s="213" t="s">
        <v>380</v>
      </c>
      <c r="H44" s="213" t="s">
        <v>183</v>
      </c>
      <c r="I44" s="213" t="s">
        <v>407</v>
      </c>
      <c r="J44" s="213" t="s">
        <v>413</v>
      </c>
      <c r="K44" s="213" t="s">
        <v>381</v>
      </c>
      <c r="L44" s="213" t="s">
        <v>382</v>
      </c>
      <c r="M44" s="213" t="s">
        <v>383</v>
      </c>
      <c r="N44" s="213" t="s">
        <v>408</v>
      </c>
      <c r="O44" s="213" t="s">
        <v>414</v>
      </c>
      <c r="P44" s="213" t="s">
        <v>384</v>
      </c>
      <c r="Q44" s="213" t="s">
        <v>385</v>
      </c>
      <c r="R44" s="213" t="s">
        <v>386</v>
      </c>
      <c r="S44" s="213" t="s">
        <v>409</v>
      </c>
      <c r="T44" s="213" t="s">
        <v>415</v>
      </c>
      <c r="U44" s="213" t="s">
        <v>387</v>
      </c>
      <c r="V44" s="213" t="s">
        <v>388</v>
      </c>
      <c r="W44" s="213" t="s">
        <v>389</v>
      </c>
      <c r="X44" s="213" t="s">
        <v>410</v>
      </c>
      <c r="Y44" s="213" t="s">
        <v>417</v>
      </c>
      <c r="Z44" s="213" t="s">
        <v>390</v>
      </c>
      <c r="AA44" s="213" t="s">
        <v>391</v>
      </c>
      <c r="AB44" s="213" t="s">
        <v>392</v>
      </c>
      <c r="AC44" s="213" t="s">
        <v>411</v>
      </c>
      <c r="AD44" s="213" t="s">
        <v>416</v>
      </c>
      <c r="AE44" s="213" t="s">
        <v>393</v>
      </c>
      <c r="AF44" s="213" t="s">
        <v>394</v>
      </c>
    </row>
    <row r="45" spans="1:32" ht="18" customHeight="1" x14ac:dyDescent="0.3">
      <c r="B45" s="60" t="s">
        <v>118</v>
      </c>
      <c r="C45" s="243">
        <v>2056.6142446065901</v>
      </c>
      <c r="D45" s="243">
        <v>2167.6748436436437</v>
      </c>
      <c r="E45" s="241">
        <v>1.0540016677061859</v>
      </c>
      <c r="F45" s="241">
        <v>0.13653602747155619</v>
      </c>
      <c r="G45" s="241">
        <v>0.91746564023462973</v>
      </c>
      <c r="H45" s="243">
        <v>308.49213715098801</v>
      </c>
      <c r="I45" s="243">
        <v>455.88162699999958</v>
      </c>
      <c r="J45" s="241">
        <v>1.4777738946937031</v>
      </c>
      <c r="K45" s="241">
        <v>0.45883220009176995</v>
      </c>
      <c r="L45" s="241">
        <v>1.0189416946019334</v>
      </c>
      <c r="M45" s="243">
        <v>179.67028737106799</v>
      </c>
      <c r="N45" s="243">
        <v>197.68303300000031</v>
      </c>
      <c r="O45" s="241">
        <v>1.1002544488156303</v>
      </c>
      <c r="P45" s="241">
        <v>0.33424372988268786</v>
      </c>
      <c r="Q45" s="241">
        <v>0.76601071893294248</v>
      </c>
      <c r="R45" s="243">
        <v>514.15356115164752</v>
      </c>
      <c r="S45" s="243">
        <v>382.41600399999913</v>
      </c>
      <c r="T45" s="241">
        <v>0.74377779888060924</v>
      </c>
      <c r="U45" s="241">
        <v>2.1823363383630325E-3</v>
      </c>
      <c r="V45" s="241">
        <v>0.74159546254224629</v>
      </c>
      <c r="W45" s="243">
        <v>205.66142446065905</v>
      </c>
      <c r="X45" s="243">
        <v>7.4758760000000084</v>
      </c>
      <c r="Y45" s="241">
        <v>3.6350404649803776E-2</v>
      </c>
      <c r="Z45" s="241">
        <v>0</v>
      </c>
      <c r="AA45" s="241">
        <v>3.6350404649803776E-2</v>
      </c>
      <c r="AB45" s="243">
        <v>432.36201264364348</v>
      </c>
      <c r="AC45" s="243">
        <v>448.71961399999856</v>
      </c>
      <c r="AD45" s="241">
        <v>1.0378331140988493</v>
      </c>
      <c r="AE45" s="241">
        <v>5.5159795038831392E-5</v>
      </c>
      <c r="AF45" s="241">
        <v>1.0377779543038104</v>
      </c>
    </row>
    <row r="46" spans="1:32" ht="18" customHeight="1" x14ac:dyDescent="0.3">
      <c r="B46" s="60" t="s">
        <v>126</v>
      </c>
      <c r="C46" s="243">
        <v>336.76677710575706</v>
      </c>
      <c r="D46" s="243">
        <v>338.37615755094305</v>
      </c>
      <c r="E46" s="241">
        <v>1.0047789169080672</v>
      </c>
      <c r="F46" s="241">
        <v>0</v>
      </c>
      <c r="G46" s="241">
        <v>1.0047789169080672</v>
      </c>
      <c r="H46" s="243">
        <v>50.515016657863995</v>
      </c>
      <c r="I46" s="243">
        <v>52.425590000000007</v>
      </c>
      <c r="J46" s="241">
        <v>1.0378218887875708</v>
      </c>
      <c r="K46" s="241">
        <v>0</v>
      </c>
      <c r="L46" s="241">
        <v>1.0378218887875708</v>
      </c>
      <c r="M46" s="243">
        <v>29.420676537644997</v>
      </c>
      <c r="N46" s="243">
        <v>31.470708999999999</v>
      </c>
      <c r="O46" s="241">
        <v>1.0696799905240757</v>
      </c>
      <c r="P46" s="241">
        <v>0</v>
      </c>
      <c r="Q46" s="241">
        <v>1.0696799905240757</v>
      </c>
      <c r="R46" s="243">
        <v>84.191694276439264</v>
      </c>
      <c r="S46" s="243">
        <v>69.850360999999978</v>
      </c>
      <c r="T46" s="241">
        <v>0.82965857380954677</v>
      </c>
      <c r="U46" s="241">
        <v>0</v>
      </c>
      <c r="V46" s="241">
        <v>0.82965857380954666</v>
      </c>
      <c r="W46" s="243">
        <v>33.676677710575703</v>
      </c>
      <c r="X46" s="243">
        <v>8.7500999999999995E-2</v>
      </c>
      <c r="Y46" s="241">
        <v>2.5982669891609139E-3</v>
      </c>
      <c r="Z46" s="241">
        <v>0</v>
      </c>
      <c r="AA46" s="241">
        <v>2.5982669891609139E-3</v>
      </c>
      <c r="AB46" s="243">
        <v>70.798479550943298</v>
      </c>
      <c r="AC46" s="243">
        <v>75.276450999999994</v>
      </c>
      <c r="AD46" s="241">
        <v>1.0632495426096624</v>
      </c>
      <c r="AE46" s="241">
        <v>0</v>
      </c>
      <c r="AF46" s="241">
        <v>1.0632495426096622</v>
      </c>
    </row>
    <row r="47" spans="1:32" ht="18" customHeight="1" x14ac:dyDescent="0.3">
      <c r="B47" s="60" t="s">
        <v>185</v>
      </c>
      <c r="C47" s="243">
        <v>56.06404577</v>
      </c>
      <c r="D47" s="243">
        <v>20.391736000000009</v>
      </c>
      <c r="E47" s="241">
        <v>0.36372216310710259</v>
      </c>
      <c r="F47" s="241">
        <v>0.14064102744827645</v>
      </c>
      <c r="G47" s="241">
        <v>0.22308113565882617</v>
      </c>
      <c r="H47" s="243">
        <v>8.4096065700000011</v>
      </c>
      <c r="I47" s="243">
        <v>2.5696759999999998</v>
      </c>
      <c r="J47" s="241">
        <v>0.3055643541241192</v>
      </c>
      <c r="K47" s="241">
        <v>0.11389177270393989</v>
      </c>
      <c r="L47" s="241">
        <v>0.19167258142017932</v>
      </c>
      <c r="M47" s="243">
        <v>4.8978765099999997</v>
      </c>
      <c r="N47" s="243">
        <v>1.129794</v>
      </c>
      <c r="O47" s="241">
        <v>0.23067016852983091</v>
      </c>
      <c r="P47" s="241">
        <v>0</v>
      </c>
      <c r="Q47" s="241">
        <v>0.23067016852983091</v>
      </c>
      <c r="R47" s="243">
        <v>14.0160114425</v>
      </c>
      <c r="S47" s="243">
        <v>2.9062250000000001</v>
      </c>
      <c r="T47" s="241">
        <v>0.20735035868960622</v>
      </c>
      <c r="U47" s="241">
        <v>1.0548150635187381E-2</v>
      </c>
      <c r="V47" s="241">
        <v>0.19680220805441884</v>
      </c>
      <c r="W47" s="243">
        <v>5.6064045770000002</v>
      </c>
      <c r="X47" s="243">
        <v>0</v>
      </c>
      <c r="Y47" s="241">
        <v>0</v>
      </c>
      <c r="Z47" s="241">
        <v>0</v>
      </c>
      <c r="AA47" s="241">
        <v>0</v>
      </c>
      <c r="AB47" s="243">
        <v>11.7863443422271</v>
      </c>
      <c r="AC47" s="243">
        <v>2.0197069999999999</v>
      </c>
      <c r="AD47" s="241">
        <v>0.17135991799967762</v>
      </c>
      <c r="AE47" s="241">
        <v>4.6986154817818364E-2</v>
      </c>
      <c r="AF47" s="241">
        <v>0.12437376318185925</v>
      </c>
    </row>
    <row r="48" spans="1:32" ht="18" customHeight="1" x14ac:dyDescent="0.3">
      <c r="B48" s="60" t="s">
        <v>128</v>
      </c>
      <c r="C48" s="243">
        <v>922.11953651434601</v>
      </c>
      <c r="D48" s="243">
        <v>997.07576200000301</v>
      </c>
      <c r="E48" s="241">
        <v>1.0812868858293525</v>
      </c>
      <c r="F48" s="241">
        <v>0.13589620763668897</v>
      </c>
      <c r="G48" s="241">
        <v>0.94539067819266343</v>
      </c>
      <c r="H48" s="243">
        <v>138.317930284651</v>
      </c>
      <c r="I48" s="243">
        <v>287.19375000000002</v>
      </c>
      <c r="J48" s="241">
        <v>2.0763305914784183</v>
      </c>
      <c r="K48" s="241">
        <v>0.34938348123448459</v>
      </c>
      <c r="L48" s="241">
        <v>1.7269471102439338</v>
      </c>
      <c r="M48" s="243">
        <v>80.558364627402</v>
      </c>
      <c r="N48" s="243">
        <v>96.338638000000032</v>
      </c>
      <c r="O48" s="241">
        <v>1.1958862179686101</v>
      </c>
      <c r="P48" s="241">
        <v>0.14111205028277407</v>
      </c>
      <c r="Q48" s="241">
        <v>1.054774167685836</v>
      </c>
      <c r="R48" s="243">
        <v>230.5298841285865</v>
      </c>
      <c r="S48" s="243">
        <v>225.48964299999975</v>
      </c>
      <c r="T48" s="241">
        <v>0.97813627874043707</v>
      </c>
      <c r="U48" s="241">
        <v>3.3684023350606815E-2</v>
      </c>
      <c r="V48" s="241">
        <v>0.94445225538983024</v>
      </c>
      <c r="W48" s="243">
        <v>92.211953651434598</v>
      </c>
      <c r="X48" s="243">
        <v>24.714200000000002</v>
      </c>
      <c r="Y48" s="241">
        <v>0.26801514360514267</v>
      </c>
      <c r="Z48" s="241">
        <v>0</v>
      </c>
      <c r="AA48" s="241">
        <v>0.26801514360514267</v>
      </c>
      <c r="AB48" s="243">
        <v>193.85719016141095</v>
      </c>
      <c r="AC48" s="243">
        <v>192.79299199999977</v>
      </c>
      <c r="AD48" s="241">
        <v>0.9945104013912246</v>
      </c>
      <c r="AE48" s="241">
        <v>2.8957641423183342E-2</v>
      </c>
      <c r="AF48" s="241">
        <v>0.96555275996804135</v>
      </c>
    </row>
    <row r="49" spans="2:32" ht="18" customHeight="1" x14ac:dyDescent="0.3">
      <c r="B49" s="60" t="s">
        <v>129</v>
      </c>
      <c r="C49" s="243">
        <v>2.9350189068840002</v>
      </c>
      <c r="D49" s="243">
        <v>3.0057919999999996</v>
      </c>
      <c r="E49" s="241">
        <v>1.024113334653485</v>
      </c>
      <c r="F49" s="241">
        <v>0</v>
      </c>
      <c r="G49" s="241">
        <v>1.024113334653485</v>
      </c>
      <c r="H49" s="243">
        <v>0.440252833033</v>
      </c>
      <c r="I49" s="243">
        <v>0.5942360000000001</v>
      </c>
      <c r="J49" s="241">
        <v>1.3497607633917441</v>
      </c>
      <c r="K49" s="241">
        <v>0</v>
      </c>
      <c r="L49" s="241">
        <v>1.3497607633917439</v>
      </c>
      <c r="M49" s="243">
        <v>0.25640962240800003</v>
      </c>
      <c r="N49" s="243">
        <v>0.27704800000000002</v>
      </c>
      <c r="O49" s="241">
        <v>1.0804898716287648</v>
      </c>
      <c r="P49" s="241">
        <v>0</v>
      </c>
      <c r="Q49" s="241">
        <v>1.080489871628765</v>
      </c>
      <c r="R49" s="243">
        <v>0.73375472672100006</v>
      </c>
      <c r="S49" s="243">
        <v>0.43407000000000001</v>
      </c>
      <c r="T49" s="241">
        <v>0.591573701936845</v>
      </c>
      <c r="U49" s="241">
        <v>0</v>
      </c>
      <c r="V49" s="241">
        <v>0.59157370193684489</v>
      </c>
      <c r="W49" s="243">
        <v>0.29350189068840005</v>
      </c>
      <c r="X49" s="243">
        <v>0</v>
      </c>
      <c r="Y49" s="241">
        <v>0</v>
      </c>
      <c r="Z49" s="241">
        <v>0</v>
      </c>
      <c r="AA49" s="241">
        <v>0</v>
      </c>
      <c r="AB49" s="243">
        <v>0.61702902479422339</v>
      </c>
      <c r="AC49" s="243">
        <v>0.61400800000000011</v>
      </c>
      <c r="AD49" s="241">
        <v>0.99510391785016794</v>
      </c>
      <c r="AE49" s="241">
        <v>0</v>
      </c>
      <c r="AF49" s="241">
        <v>0.99510391785016794</v>
      </c>
    </row>
    <row r="50" spans="2:32" ht="18" customHeight="1" x14ac:dyDescent="0.3">
      <c r="B50" s="60" t="s">
        <v>130</v>
      </c>
      <c r="C50" s="243">
        <v>15.861659695902999</v>
      </c>
      <c r="D50" s="243">
        <v>17.074769641845432</v>
      </c>
      <c r="E50" s="241">
        <v>1.0764806438418153</v>
      </c>
      <c r="F50" s="241">
        <v>0</v>
      </c>
      <c r="G50" s="241">
        <v>1.0764806438418153</v>
      </c>
      <c r="H50" s="243">
        <v>2.3792489488859996</v>
      </c>
      <c r="I50" s="243">
        <v>3.3682210000000001</v>
      </c>
      <c r="J50" s="241">
        <v>1.4156656459077359</v>
      </c>
      <c r="K50" s="241">
        <v>0</v>
      </c>
      <c r="L50" s="241">
        <v>1.4156656459077357</v>
      </c>
      <c r="M50" s="243">
        <v>1.3857090329330002</v>
      </c>
      <c r="N50" s="243">
        <v>1.6078579999999996</v>
      </c>
      <c r="O50" s="241">
        <v>1.1603142952722172</v>
      </c>
      <c r="P50" s="241">
        <v>0</v>
      </c>
      <c r="Q50" s="241">
        <v>1.160314295272217</v>
      </c>
      <c r="R50" s="243">
        <v>3.9654149239757497</v>
      </c>
      <c r="S50" s="243">
        <v>3.9685780000000013</v>
      </c>
      <c r="T50" s="241">
        <v>1.0007976658394881</v>
      </c>
      <c r="U50" s="241">
        <v>0</v>
      </c>
      <c r="V50" s="241">
        <v>1.0007976658394881</v>
      </c>
      <c r="W50" s="243">
        <v>1.5861659695903001</v>
      </c>
      <c r="X50" s="243">
        <v>3.7217999999999994E-2</v>
      </c>
      <c r="Y50" s="241">
        <v>2.3464127155377847E-2</v>
      </c>
      <c r="Z50" s="241">
        <v>0</v>
      </c>
      <c r="AA50" s="241">
        <v>2.3464127155377851E-2</v>
      </c>
      <c r="AB50" s="243">
        <v>3.3345967178696871</v>
      </c>
      <c r="AC50" s="243">
        <v>3.5333160000000001</v>
      </c>
      <c r="AD50" s="241">
        <v>1.0595931979016837</v>
      </c>
      <c r="AE50" s="241">
        <v>0</v>
      </c>
      <c r="AF50" s="241">
        <v>1.0595931979016837</v>
      </c>
    </row>
    <row r="51" spans="2:32" ht="18" customHeight="1" x14ac:dyDescent="0.3">
      <c r="B51" s="60" t="s">
        <v>131</v>
      </c>
      <c r="C51" s="243">
        <v>1757.1204491079432</v>
      </c>
      <c r="D51" s="243">
        <v>1900.9919890159417</v>
      </c>
      <c r="E51" s="241">
        <v>1.0818791563099954</v>
      </c>
      <c r="F51" s="241">
        <v>0.18463354015639424</v>
      </c>
      <c r="G51" s="241">
        <v>0.89724561615360121</v>
      </c>
      <c r="H51" s="243">
        <v>263.56806731369198</v>
      </c>
      <c r="I51" s="243">
        <v>428.58817799999946</v>
      </c>
      <c r="J51" s="241">
        <v>1.62610054536654</v>
      </c>
      <c r="K51" s="241">
        <v>0.35094798828535961</v>
      </c>
      <c r="L51" s="241">
        <v>1.2751525570811804</v>
      </c>
      <c r="M51" s="243">
        <v>153.68326146728501</v>
      </c>
      <c r="N51" s="243">
        <v>172.1672099999999</v>
      </c>
      <c r="O51" s="241">
        <v>1.120273010581895</v>
      </c>
      <c r="P51" s="241">
        <v>0.11168056843753003</v>
      </c>
      <c r="Q51" s="241">
        <v>1.0085924421443648</v>
      </c>
      <c r="R51" s="243">
        <v>439.28011227698579</v>
      </c>
      <c r="S51" s="243">
        <v>324.7856579999999</v>
      </c>
      <c r="T51" s="241">
        <v>0.73935889406986854</v>
      </c>
      <c r="U51" s="241">
        <v>5.8563445694483671E-2</v>
      </c>
      <c r="V51" s="241">
        <v>0.68079544837538497</v>
      </c>
      <c r="W51" s="243">
        <v>175.7120449107943</v>
      </c>
      <c r="X51" s="243">
        <v>1.4107979999999991</v>
      </c>
      <c r="Y51" s="241">
        <v>8.0290340978971288E-3</v>
      </c>
      <c r="Z51" s="241">
        <v>0</v>
      </c>
      <c r="AA51" s="241">
        <v>8.0290340978971288E-3</v>
      </c>
      <c r="AB51" s="243">
        <v>369.39943201596287</v>
      </c>
      <c r="AC51" s="243">
        <v>375.43314199999872</v>
      </c>
      <c r="AD51" s="241">
        <v>1.0163338366578081</v>
      </c>
      <c r="AE51" s="241">
        <v>2.706206110129593E-3</v>
      </c>
      <c r="AF51" s="241">
        <v>1.0136276305476786</v>
      </c>
    </row>
    <row r="52" spans="2:32" ht="18" customHeight="1" x14ac:dyDescent="0.3">
      <c r="B52" s="60" t="s">
        <v>132</v>
      </c>
      <c r="C52" s="243">
        <v>2.9147298699999999</v>
      </c>
      <c r="D52" s="243">
        <v>2.9151070000000003</v>
      </c>
      <c r="E52" s="241">
        <v>1.0001293876334414</v>
      </c>
      <c r="F52" s="241">
        <v>0</v>
      </c>
      <c r="G52" s="241">
        <v>1.0001293876334414</v>
      </c>
      <c r="H52" s="243">
        <v>0.43720948000000004</v>
      </c>
      <c r="I52" s="243">
        <v>0.68632799999999983</v>
      </c>
      <c r="J52" s="241">
        <v>1.5697921280206453</v>
      </c>
      <c r="K52" s="241">
        <v>0</v>
      </c>
      <c r="L52" s="241">
        <v>1.5697921280206455</v>
      </c>
      <c r="M52" s="243">
        <v>0.25463713000000004</v>
      </c>
      <c r="N52" s="243">
        <v>0.25768599999999997</v>
      </c>
      <c r="O52" s="241">
        <v>1.0119733913117852</v>
      </c>
      <c r="P52" s="241">
        <v>0</v>
      </c>
      <c r="Q52" s="241">
        <v>1.0119733913117854</v>
      </c>
      <c r="R52" s="243">
        <v>0.72868246749999999</v>
      </c>
      <c r="S52" s="243">
        <v>0.727993</v>
      </c>
      <c r="T52" s="241">
        <v>0.99905381626325462</v>
      </c>
      <c r="U52" s="241">
        <v>0</v>
      </c>
      <c r="V52" s="241">
        <v>0.99905381626325462</v>
      </c>
      <c r="W52" s="243">
        <v>0.29147298700000002</v>
      </c>
      <c r="X52" s="243">
        <v>0</v>
      </c>
      <c r="Y52" s="241">
        <v>0</v>
      </c>
      <c r="Z52" s="241">
        <v>0</v>
      </c>
      <c r="AA52" s="241">
        <v>0</v>
      </c>
      <c r="AB52" s="243">
        <v>0.61276366057010001</v>
      </c>
      <c r="AC52" s="243">
        <v>0.60963000000000012</v>
      </c>
      <c r="AD52" s="241">
        <v>0.99488602087273836</v>
      </c>
      <c r="AE52" s="241">
        <v>0</v>
      </c>
      <c r="AF52" s="241">
        <v>0.99488602087273836</v>
      </c>
    </row>
    <row r="53" spans="2:32" ht="18" customHeight="1" x14ac:dyDescent="0.3">
      <c r="B53" s="60" t="s">
        <v>133</v>
      </c>
      <c r="C53" s="243">
        <v>2.2833429499999998</v>
      </c>
      <c r="D53" s="243">
        <v>2.3519279999999996</v>
      </c>
      <c r="E53" s="241">
        <v>1.0300371216684729</v>
      </c>
      <c r="F53" s="241">
        <v>0</v>
      </c>
      <c r="G53" s="241">
        <v>1.0300371216684729</v>
      </c>
      <c r="H53" s="243">
        <v>0.34250144000000005</v>
      </c>
      <c r="I53" s="243">
        <v>0.37508199999999997</v>
      </c>
      <c r="J53" s="241">
        <v>1.0951253226847744</v>
      </c>
      <c r="K53" s="241">
        <v>0</v>
      </c>
      <c r="L53" s="241">
        <v>1.0951253226847746</v>
      </c>
      <c r="M53" s="243">
        <v>0.19947779999999998</v>
      </c>
      <c r="N53" s="243">
        <v>0.24157699999999999</v>
      </c>
      <c r="O53" s="241">
        <v>1.211047043831444</v>
      </c>
      <c r="P53" s="241">
        <v>0</v>
      </c>
      <c r="Q53" s="241">
        <v>1.2110470438314438</v>
      </c>
      <c r="R53" s="243">
        <v>0.57083573749999994</v>
      </c>
      <c r="S53" s="243">
        <v>0.57081899999999997</v>
      </c>
      <c r="T53" s="242">
        <v>0.99997067895560765</v>
      </c>
      <c r="U53" s="241">
        <v>0</v>
      </c>
      <c r="V53" s="241">
        <v>0.99997067895560754</v>
      </c>
      <c r="W53" s="243">
        <v>0.22833429499999999</v>
      </c>
      <c r="X53" s="243">
        <v>0</v>
      </c>
      <c r="Y53" s="241">
        <v>0</v>
      </c>
      <c r="Z53" s="241">
        <v>0</v>
      </c>
      <c r="AA53" s="241">
        <v>0</v>
      </c>
      <c r="AB53" s="243">
        <v>0.4800271883785</v>
      </c>
      <c r="AC53" s="243">
        <v>0.47946500000000003</v>
      </c>
      <c r="AD53" s="241">
        <v>0.99882884054880516</v>
      </c>
      <c r="AE53" s="241">
        <v>0</v>
      </c>
      <c r="AF53" s="241">
        <v>0.99882884054880527</v>
      </c>
    </row>
    <row r="54" spans="2:32" ht="18" customHeight="1" x14ac:dyDescent="0.3">
      <c r="B54" s="60" t="s">
        <v>134</v>
      </c>
      <c r="C54" s="243">
        <v>236.31870490310803</v>
      </c>
      <c r="D54" s="243">
        <v>239.7016873317807</v>
      </c>
      <c r="E54" s="241">
        <v>1.0143153392367301</v>
      </c>
      <c r="F54" s="241">
        <v>0</v>
      </c>
      <c r="G54" s="241">
        <v>1.0143153392367301</v>
      </c>
      <c r="H54" s="243">
        <v>35.447805725465997</v>
      </c>
      <c r="I54" s="243">
        <v>37.359463999999988</v>
      </c>
      <c r="J54" s="241">
        <v>1.0539288183121767</v>
      </c>
      <c r="K54" s="241">
        <v>0</v>
      </c>
      <c r="L54" s="241">
        <v>1.0539288183121767</v>
      </c>
      <c r="M54" s="243">
        <v>20.645315187133001</v>
      </c>
      <c r="N54" s="243">
        <v>21.511146</v>
      </c>
      <c r="O54" s="241">
        <v>1.0419383673738545</v>
      </c>
      <c r="P54" s="241">
        <v>0</v>
      </c>
      <c r="Q54" s="241">
        <v>1.0419383673738545</v>
      </c>
      <c r="R54" s="243">
        <v>59.079676225777007</v>
      </c>
      <c r="S54" s="243">
        <v>58.823655999999936</v>
      </c>
      <c r="T54" s="241">
        <v>0.9956665262551766</v>
      </c>
      <c r="U54" s="241">
        <v>0</v>
      </c>
      <c r="V54" s="241">
        <v>0.9956665262551766</v>
      </c>
      <c r="W54" s="243">
        <v>23.631870490310806</v>
      </c>
      <c r="X54" s="243">
        <v>0</v>
      </c>
      <c r="Y54" s="241">
        <v>0</v>
      </c>
      <c r="Z54" s="241">
        <v>0</v>
      </c>
      <c r="AA54" s="241">
        <v>0</v>
      </c>
      <c r="AB54" s="243">
        <v>49.681281331780404</v>
      </c>
      <c r="AC54" s="243">
        <v>50.58339100000002</v>
      </c>
      <c r="AD54" s="241">
        <v>1.0181579388461253</v>
      </c>
      <c r="AE54" s="241">
        <v>0</v>
      </c>
      <c r="AF54" s="241">
        <v>1.0181579388461253</v>
      </c>
    </row>
    <row r="55" spans="2:32" ht="18" customHeight="1" x14ac:dyDescent="0.3">
      <c r="B55" s="60" t="s">
        <v>135</v>
      </c>
      <c r="C55" s="243">
        <v>1300.456923768261</v>
      </c>
      <c r="D55" s="243">
        <v>1351.5664850000026</v>
      </c>
      <c r="E55" s="241">
        <v>1.0393012335107912</v>
      </c>
      <c r="F55" s="241">
        <v>0.14369939717688079</v>
      </c>
      <c r="G55" s="241">
        <v>0.89560183633391044</v>
      </c>
      <c r="H55" s="243">
        <v>195.068538767739</v>
      </c>
      <c r="I55" s="243">
        <v>219.27098799999968</v>
      </c>
      <c r="J55" s="241">
        <v>1.1240715155050074</v>
      </c>
      <c r="K55" s="241">
        <v>0.36394622345805455</v>
      </c>
      <c r="L55" s="241">
        <v>0.76012529204695278</v>
      </c>
      <c r="M55" s="243">
        <v>113.610740707524</v>
      </c>
      <c r="N55" s="243">
        <v>121.57588300000002</v>
      </c>
      <c r="O55" s="241">
        <v>1.0701090604891066</v>
      </c>
      <c r="P55" s="241">
        <v>0.46687107811882461</v>
      </c>
      <c r="Q55" s="241">
        <v>0.60323798237028226</v>
      </c>
      <c r="R55" s="243">
        <v>325.11423094206526</v>
      </c>
      <c r="S55" s="243">
        <v>220.09889799999959</v>
      </c>
      <c r="T55" s="241">
        <v>0.6769894303372429</v>
      </c>
      <c r="U55" s="241">
        <v>1.7795379129469636E-2</v>
      </c>
      <c r="V55" s="241">
        <v>0.6591940512077733</v>
      </c>
      <c r="W55" s="243">
        <v>130.04569237682611</v>
      </c>
      <c r="X55" s="243">
        <v>3.4186840000000003</v>
      </c>
      <c r="Y55" s="241">
        <v>2.6288329413433176E-2</v>
      </c>
      <c r="Z55" s="241">
        <v>0</v>
      </c>
      <c r="AA55" s="241">
        <v>2.6288329413433176E-2</v>
      </c>
      <c r="AB55" s="243">
        <v>273.39505908380153</v>
      </c>
      <c r="AC55" s="243">
        <v>271.5193199999996</v>
      </c>
      <c r="AD55" s="241">
        <v>0.99313908930875383</v>
      </c>
      <c r="AE55" s="241">
        <v>4.6715913750603423E-3</v>
      </c>
      <c r="AF55" s="241">
        <v>0.98846749793369371</v>
      </c>
    </row>
    <row r="56" spans="2:32" ht="18" customHeight="1" x14ac:dyDescent="0.3">
      <c r="B56" s="60" t="s">
        <v>136</v>
      </c>
      <c r="C56" s="243">
        <v>259.99773946027108</v>
      </c>
      <c r="D56" s="243">
        <v>262.33349076673233</v>
      </c>
      <c r="E56" s="241">
        <v>1.0089837369790602</v>
      </c>
      <c r="F56" s="241">
        <v>8.8928673179995352E-2</v>
      </c>
      <c r="G56" s="241">
        <v>0.92005506379906488</v>
      </c>
      <c r="H56" s="243">
        <v>38.999660976041</v>
      </c>
      <c r="I56" s="243">
        <v>47.175726000000012</v>
      </c>
      <c r="J56" s="241">
        <v>1.2096445153454509</v>
      </c>
      <c r="K56" s="241">
        <v>0.44312318536863182</v>
      </c>
      <c r="L56" s="241">
        <v>0.76652132997681932</v>
      </c>
      <c r="M56" s="243">
        <v>22.239609715994998</v>
      </c>
      <c r="N56" s="243">
        <v>24.278274000000003</v>
      </c>
      <c r="O56" s="241">
        <v>1.091668168193562</v>
      </c>
      <c r="P56" s="241">
        <v>9.9852921357826377E-2</v>
      </c>
      <c r="Q56" s="241">
        <v>0.99181524683573552</v>
      </c>
      <c r="R56" s="243">
        <v>64.999434865067769</v>
      </c>
      <c r="S56" s="243">
        <v>63.788505000000008</v>
      </c>
      <c r="T56" s="241">
        <v>0.98137014779310727</v>
      </c>
      <c r="U56" s="241">
        <v>0.14828315076905152</v>
      </c>
      <c r="V56" s="241">
        <v>0.83308699702405598</v>
      </c>
      <c r="W56" s="243">
        <v>25.999773946027108</v>
      </c>
      <c r="X56" s="243">
        <v>1.2873690000000002</v>
      </c>
      <c r="Y56" s="241">
        <v>4.9514622806815456E-2</v>
      </c>
      <c r="Z56" s="241">
        <v>0</v>
      </c>
      <c r="AA56" s="241">
        <v>4.9514622806815463E-2</v>
      </c>
      <c r="AB56" s="243">
        <v>54.65932476673278</v>
      </c>
      <c r="AC56" s="243">
        <v>64.265295999999964</v>
      </c>
      <c r="AD56" s="241">
        <v>1.1757425887396555</v>
      </c>
      <c r="AE56" s="241">
        <v>0.133103199336044</v>
      </c>
      <c r="AF56" s="241">
        <v>1.0426393894036112</v>
      </c>
    </row>
    <row r="57" spans="2:32" ht="18" customHeight="1" x14ac:dyDescent="0.3">
      <c r="B57" s="60" t="s">
        <v>137</v>
      </c>
      <c r="C57" s="243">
        <v>28.540919866426997</v>
      </c>
      <c r="D57" s="243">
        <v>30.025064000000008</v>
      </c>
      <c r="E57" s="241">
        <v>1.0520005711280114</v>
      </c>
      <c r="F57" s="241">
        <v>0</v>
      </c>
      <c r="G57" s="241">
        <v>1.0520005711280114</v>
      </c>
      <c r="H57" s="243">
        <v>4.2811379774639997</v>
      </c>
      <c r="I57" s="243">
        <v>6.1057510000000006</v>
      </c>
      <c r="J57" s="241">
        <v>1.4261981352016222</v>
      </c>
      <c r="K57" s="241">
        <v>0</v>
      </c>
      <c r="L57" s="241">
        <v>1.4261981352016222</v>
      </c>
      <c r="M57" s="243">
        <v>2.4933967295350001</v>
      </c>
      <c r="N57" s="243">
        <v>2.6520609999999998</v>
      </c>
      <c r="O57" s="241">
        <v>1.0636337846222288</v>
      </c>
      <c r="P57" s="241">
        <v>0</v>
      </c>
      <c r="Q57" s="241">
        <v>1.0636337846222286</v>
      </c>
      <c r="R57" s="243">
        <v>7.1352299666067491</v>
      </c>
      <c r="S57" s="243">
        <v>6.8110520000000028</v>
      </c>
      <c r="T57" s="241">
        <v>0.9545665706467884</v>
      </c>
      <c r="U57" s="241">
        <v>0</v>
      </c>
      <c r="V57" s="241">
        <v>0.95456657064678829</v>
      </c>
      <c r="W57" s="243">
        <v>2.8540919866426999</v>
      </c>
      <c r="X57" s="243">
        <v>2.3879999999999999E-3</v>
      </c>
      <c r="Y57" s="241">
        <v>8.3669342515096403E-4</v>
      </c>
      <c r="Z57" s="241">
        <v>0</v>
      </c>
      <c r="AA57" s="241">
        <v>8.3669342515096392E-4</v>
      </c>
      <c r="AB57" s="243">
        <v>6.0001575835189476</v>
      </c>
      <c r="AC57" s="243">
        <v>5.8149730000000002</v>
      </c>
      <c r="AD57" s="241">
        <v>0.96913671333772855</v>
      </c>
      <c r="AE57" s="241">
        <v>0</v>
      </c>
      <c r="AF57" s="241">
        <v>0.96913671333772855</v>
      </c>
    </row>
    <row r="58" spans="2:32" ht="18" customHeight="1" x14ac:dyDescent="0.3">
      <c r="B58" s="60" t="s">
        <v>138</v>
      </c>
      <c r="C58" s="243">
        <v>803.88752666424705</v>
      </c>
      <c r="D58" s="243">
        <v>866.10308173062629</v>
      </c>
      <c r="E58" s="241">
        <v>1.0773933579048607</v>
      </c>
      <c r="F58" s="241">
        <v>0.11900067711829915</v>
      </c>
      <c r="G58" s="241">
        <v>0.95839268078656148</v>
      </c>
      <c r="H58" s="243">
        <v>120.58312939913698</v>
      </c>
      <c r="I58" s="243">
        <v>218.43744699999971</v>
      </c>
      <c r="J58" s="241">
        <v>1.8115091894568385</v>
      </c>
      <c r="K58" s="241">
        <v>0.4214641986258118</v>
      </c>
      <c r="L58" s="241">
        <v>1.3900449908310266</v>
      </c>
      <c r="M58" s="243">
        <v>70.57182634980299</v>
      </c>
      <c r="N58" s="243">
        <v>119.252562</v>
      </c>
      <c r="O58" s="241">
        <v>1.6898041069378233</v>
      </c>
      <c r="P58" s="241">
        <v>3.1187303968733739E-2</v>
      </c>
      <c r="Q58" s="241">
        <v>1.6586168029690895</v>
      </c>
      <c r="R58" s="243">
        <v>200.97188166606176</v>
      </c>
      <c r="S58" s="243">
        <v>187.43195199999954</v>
      </c>
      <c r="T58" s="241">
        <v>0.93262774098637147</v>
      </c>
      <c r="U58" s="241">
        <v>2.9940511827412156E-2</v>
      </c>
      <c r="V58" s="241">
        <v>0.90268722915895927</v>
      </c>
      <c r="W58" s="243">
        <v>80.388752666424708</v>
      </c>
      <c r="X58" s="243">
        <v>7.2284229999999994</v>
      </c>
      <c r="Y58" s="241">
        <v>8.9918337581309848E-2</v>
      </c>
      <c r="Z58" s="241">
        <v>0</v>
      </c>
      <c r="AA58" s="241">
        <v>8.9918337581309862E-2</v>
      </c>
      <c r="AB58" s="243">
        <v>169.00127473062466</v>
      </c>
      <c r="AC58" s="243">
        <v>174.77819000000011</v>
      </c>
      <c r="AD58" s="241">
        <v>1.0341826727554773</v>
      </c>
      <c r="AE58" s="241">
        <v>8.7969093864509088E-2</v>
      </c>
      <c r="AF58" s="241">
        <v>0.94621357889096835</v>
      </c>
    </row>
    <row r="59" spans="2:32" ht="18" customHeight="1" x14ac:dyDescent="0.3">
      <c r="B59" s="60" t="s">
        <v>139</v>
      </c>
      <c r="C59" s="243">
        <v>121.01068671175599</v>
      </c>
      <c r="D59" s="243">
        <v>126.99240334535142</v>
      </c>
      <c r="E59" s="241">
        <v>1.0494313088879803</v>
      </c>
      <c r="F59" s="241">
        <v>0</v>
      </c>
      <c r="G59" s="241">
        <v>1.0494313088879803</v>
      </c>
      <c r="H59" s="243">
        <v>18.151602409263003</v>
      </c>
      <c r="I59" s="243">
        <v>31.141400999999984</v>
      </c>
      <c r="J59" s="241">
        <v>1.7156282017343061</v>
      </c>
      <c r="K59" s="241">
        <v>0</v>
      </c>
      <c r="L59" s="241">
        <v>1.7156282017343063</v>
      </c>
      <c r="M59" s="243">
        <v>10.526243408754</v>
      </c>
      <c r="N59" s="243">
        <v>12.995006</v>
      </c>
      <c r="O59" s="241">
        <v>1.2345340588640472</v>
      </c>
      <c r="P59" s="241">
        <v>0</v>
      </c>
      <c r="Q59" s="241">
        <v>1.2345340588640472</v>
      </c>
      <c r="R59" s="243">
        <v>30.252671677938999</v>
      </c>
      <c r="S59" s="243">
        <v>35.690736999999991</v>
      </c>
      <c r="T59" s="241">
        <v>1.1797548785096745</v>
      </c>
      <c r="U59" s="241">
        <v>0</v>
      </c>
      <c r="V59" s="241">
        <v>1.1797548785096745</v>
      </c>
      <c r="W59" s="243">
        <v>12.1010686711756</v>
      </c>
      <c r="X59" s="243">
        <v>5.3113E-2</v>
      </c>
      <c r="Y59" s="241">
        <v>4.3891164857624227E-3</v>
      </c>
      <c r="Z59" s="241">
        <v>0</v>
      </c>
      <c r="AA59" s="241">
        <v>4.3891164857624227E-3</v>
      </c>
      <c r="AB59" s="243">
        <v>25.440076667412463</v>
      </c>
      <c r="AC59" s="243">
        <v>29.184422999999981</v>
      </c>
      <c r="AD59" s="241">
        <v>1.1471829814641969</v>
      </c>
      <c r="AE59" s="241">
        <v>0</v>
      </c>
      <c r="AF59" s="241">
        <v>1.1471829814641969</v>
      </c>
    </row>
    <row r="60" spans="2:32" ht="18" customHeight="1" x14ac:dyDescent="0.3">
      <c r="B60" s="60" t="s">
        <v>140</v>
      </c>
      <c r="C60" s="243">
        <v>160.22468506511899</v>
      </c>
      <c r="D60" s="243">
        <v>162.45282554124</v>
      </c>
      <c r="E60" s="241">
        <v>1.0139063495441756</v>
      </c>
      <c r="F60" s="241">
        <v>0.104671074829599</v>
      </c>
      <c r="G60" s="241">
        <v>0.90923527471457655</v>
      </c>
      <c r="H60" s="243">
        <v>24.033703106767998</v>
      </c>
      <c r="I60" s="243">
        <v>24.870355000000004</v>
      </c>
      <c r="J60" s="241">
        <v>1.0348116097430029</v>
      </c>
      <c r="K60" s="241">
        <v>0.24438044249394217</v>
      </c>
      <c r="L60" s="241">
        <v>0.79043116724906082</v>
      </c>
      <c r="M60" s="243">
        <v>13.997576055061</v>
      </c>
      <c r="N60" s="243">
        <v>14.310188000000005</v>
      </c>
      <c r="O60" s="241">
        <v>1.0223332914005476</v>
      </c>
      <c r="P60" s="241">
        <v>6.6106374157933981E-2</v>
      </c>
      <c r="Q60" s="241">
        <v>0.95622691724261355</v>
      </c>
      <c r="R60" s="243">
        <v>40.056171266279748</v>
      </c>
      <c r="S60" s="243">
        <v>25.860983999999995</v>
      </c>
      <c r="T60" s="241">
        <v>0.64561797052656389</v>
      </c>
      <c r="U60" s="241">
        <v>0</v>
      </c>
      <c r="V60" s="241">
        <v>0.64561797052656389</v>
      </c>
      <c r="W60" s="243">
        <v>16.022468506511899</v>
      </c>
      <c r="X60" s="243">
        <v>0.30271200000000004</v>
      </c>
      <c r="Y60" s="241">
        <v>1.8892968950257005E-2</v>
      </c>
      <c r="Z60" s="241">
        <v>0</v>
      </c>
      <c r="AA60" s="241">
        <v>1.8892968950257001E-2</v>
      </c>
      <c r="AB60" s="243">
        <v>33.684035541239972</v>
      </c>
      <c r="AC60" s="243">
        <v>34.329189000000007</v>
      </c>
      <c r="AD60" s="241">
        <v>1.019153092804755</v>
      </c>
      <c r="AE60" s="241">
        <v>0</v>
      </c>
      <c r="AF60" s="241">
        <v>1.0191530928047552</v>
      </c>
    </row>
    <row r="61" spans="2:32" ht="18" customHeight="1" x14ac:dyDescent="0.45">
      <c r="B61" s="94"/>
      <c r="C61"/>
      <c r="D61" s="73"/>
      <c r="E61" s="72"/>
    </row>
    <row r="62" spans="2:32" ht="18" customHeight="1" x14ac:dyDescent="0.45">
      <c r="B62" s="94"/>
      <c r="C62"/>
      <c r="D62" s="73"/>
      <c r="E62" s="72"/>
    </row>
    <row r="63" spans="2:32" ht="18" customHeight="1" x14ac:dyDescent="0.45">
      <c r="B63" s="16" t="s">
        <v>41</v>
      </c>
      <c r="C63"/>
      <c r="D63" s="73"/>
      <c r="E63" s="72"/>
    </row>
    <row r="64" spans="2:32" ht="18" customHeight="1" x14ac:dyDescent="0.45">
      <c r="B64" s="94"/>
      <c r="C64"/>
      <c r="D64" s="73"/>
      <c r="E64" s="72"/>
    </row>
    <row r="65" spans="2:5" ht="18" customHeight="1" x14ac:dyDescent="0.45">
      <c r="B65" s="94"/>
      <c r="C65"/>
      <c r="D65" s="73"/>
      <c r="E65" s="72"/>
    </row>
    <row r="66" spans="2:5" ht="18" customHeight="1" x14ac:dyDescent="0.45">
      <c r="B66" s="94"/>
      <c r="C66"/>
      <c r="D66" s="73"/>
      <c r="E66" s="72"/>
    </row>
  </sheetData>
  <mergeCells count="1">
    <mergeCell ref="A1:XFD1"/>
  </mergeCells>
  <dataValidations count="1">
    <dataValidation type="list" allowBlank="1" showInputMessage="1" showErrorMessage="1" sqref="B7" xr:uid="{43EADF0E-2677-49F8-AB81-F175D4A1F517}">
      <formula1>$B$45:$B$60</formula1>
    </dataValidation>
  </dataValidations>
  <hyperlinks>
    <hyperlink ref="B63" location="Information!A1" display="Return to information" xr:uid="{698439C9-1B33-4695-B04F-ECD86EA9D89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0770-92ED-45DA-83D8-08D6BFB91311}">
  <dimension ref="A1:F19"/>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5" width="15.69140625" style="3" customWidth="1"/>
    <col min="6" max="7" width="13.23046875" style="3" customWidth="1"/>
    <col min="8" max="16384" width="9.23046875" style="3"/>
  </cols>
  <sheetData>
    <row r="1" spans="1:6" s="271" customFormat="1" ht="56.9" customHeight="1" x14ac:dyDescent="0.3"/>
    <row r="2" spans="1:6" x14ac:dyDescent="0.3">
      <c r="A2" s="2"/>
    </row>
    <row r="4" spans="1:6" x14ac:dyDescent="0.3">
      <c r="B4" s="11" t="s">
        <v>353</v>
      </c>
    </row>
    <row r="6" spans="1:6" ht="34.25" customHeight="1" x14ac:dyDescent="0.3">
      <c r="B6" s="164" t="s">
        <v>124</v>
      </c>
      <c r="C6" s="213" t="s">
        <v>154</v>
      </c>
      <c r="D6" s="213" t="s">
        <v>29</v>
      </c>
      <c r="E6" s="213" t="s">
        <v>212</v>
      </c>
      <c r="F6" s="213" t="s">
        <v>213</v>
      </c>
    </row>
    <row r="7" spans="1:6" ht="18" customHeight="1" x14ac:dyDescent="0.3">
      <c r="B7" s="216" t="s">
        <v>144</v>
      </c>
      <c r="C7" s="214">
        <v>95.1</v>
      </c>
      <c r="D7" s="219">
        <v>0.30599999999999999</v>
      </c>
      <c r="E7" s="219">
        <v>0.36499999999999999</v>
      </c>
      <c r="F7" s="219">
        <v>0.14499999999999999</v>
      </c>
    </row>
    <row r="8" spans="1:6" ht="18" customHeight="1" x14ac:dyDescent="0.3">
      <c r="B8" s="217" t="s">
        <v>145</v>
      </c>
      <c r="C8" s="214">
        <v>7.1</v>
      </c>
      <c r="D8" s="219" t="s">
        <v>211</v>
      </c>
      <c r="E8" s="219" t="s">
        <v>211</v>
      </c>
      <c r="F8" s="219" t="s">
        <v>211</v>
      </c>
    </row>
    <row r="9" spans="1:6" ht="18" customHeight="1" x14ac:dyDescent="0.3">
      <c r="B9" s="217" t="s">
        <v>146</v>
      </c>
      <c r="C9" s="214">
        <v>29.3</v>
      </c>
      <c r="D9" s="219">
        <v>0.40400000000000003</v>
      </c>
      <c r="E9" s="219">
        <v>4.4999999999999998E-2</v>
      </c>
      <c r="F9" s="219">
        <v>0.41699999999999998</v>
      </c>
    </row>
    <row r="10" spans="1:6" ht="18" customHeight="1" x14ac:dyDescent="0.3">
      <c r="B10" s="216" t="s">
        <v>147</v>
      </c>
      <c r="C10" s="214">
        <v>6.6</v>
      </c>
      <c r="D10" s="219" t="s">
        <v>211</v>
      </c>
      <c r="E10" s="219" t="s">
        <v>211</v>
      </c>
      <c r="F10" s="219" t="s">
        <v>211</v>
      </c>
    </row>
    <row r="11" spans="1:6" ht="18" customHeight="1" x14ac:dyDescent="0.3">
      <c r="B11" s="216" t="s">
        <v>148</v>
      </c>
      <c r="C11" s="214">
        <v>13.5</v>
      </c>
      <c r="D11" s="219">
        <v>2.3E-2</v>
      </c>
      <c r="E11" s="219" t="s">
        <v>211</v>
      </c>
      <c r="F11" s="219">
        <v>0.01</v>
      </c>
    </row>
    <row r="12" spans="1:6" ht="18" customHeight="1" x14ac:dyDescent="0.3">
      <c r="B12" s="216" t="s">
        <v>149</v>
      </c>
      <c r="C12" s="214">
        <v>20.2</v>
      </c>
      <c r="D12" s="219">
        <v>0.52</v>
      </c>
      <c r="E12" s="219">
        <v>0.499</v>
      </c>
      <c r="F12" s="219">
        <v>0.64600000000000002</v>
      </c>
    </row>
    <row r="13" spans="1:6" ht="18" customHeight="1" x14ac:dyDescent="0.3">
      <c r="B13" s="216" t="s">
        <v>150</v>
      </c>
      <c r="C13" s="214">
        <v>1.7</v>
      </c>
      <c r="D13" s="219" t="s">
        <v>211</v>
      </c>
      <c r="E13" s="219" t="s">
        <v>211</v>
      </c>
      <c r="F13" s="219" t="s">
        <v>211</v>
      </c>
    </row>
    <row r="14" spans="1:6" ht="18" customHeight="1" x14ac:dyDescent="0.3">
      <c r="B14" s="218" t="s">
        <v>151</v>
      </c>
      <c r="C14" s="215">
        <v>3.7</v>
      </c>
      <c r="D14" s="219">
        <v>0.66700000000000004</v>
      </c>
      <c r="E14" s="219">
        <v>0.66700000000000004</v>
      </c>
      <c r="F14" s="219">
        <v>0.66700000000000004</v>
      </c>
    </row>
    <row r="15" spans="1:6" ht="18" customHeight="1" x14ac:dyDescent="0.3">
      <c r="B15" s="218" t="s">
        <v>152</v>
      </c>
      <c r="C15" s="215">
        <v>3.4</v>
      </c>
      <c r="D15" s="219" t="s">
        <v>211</v>
      </c>
      <c r="E15" s="219" t="s">
        <v>211</v>
      </c>
      <c r="F15" s="219" t="s">
        <v>211</v>
      </c>
    </row>
    <row r="16" spans="1:6" ht="18" customHeight="1" x14ac:dyDescent="0.3">
      <c r="B16" s="218" t="s">
        <v>153</v>
      </c>
      <c r="C16" s="215">
        <v>9.4</v>
      </c>
      <c r="D16" s="219">
        <v>9.8000000000000004E-2</v>
      </c>
      <c r="E16" s="219">
        <v>3.1E-2</v>
      </c>
      <c r="F16" s="219">
        <v>0.10100000000000001</v>
      </c>
    </row>
    <row r="17" spans="2:2" ht="18" customHeight="1" x14ac:dyDescent="0.3"/>
    <row r="19" spans="2:2" x14ac:dyDescent="0.3">
      <c r="B19" s="16" t="s">
        <v>41</v>
      </c>
    </row>
  </sheetData>
  <mergeCells count="1">
    <mergeCell ref="A1:XFD1"/>
  </mergeCells>
  <hyperlinks>
    <hyperlink ref="B19" location="Information!A1" display="Return to information" xr:uid="{2D114B33-6646-45CD-9D4C-005D4336889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E3EE-E140-47B1-9504-29B4CC12DAD4}">
  <dimension ref="A1:E14"/>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5" width="15.69140625" style="3" customWidth="1"/>
    <col min="6" max="7" width="13.23046875" style="3" customWidth="1"/>
    <col min="8" max="16384" width="9.23046875" style="3"/>
  </cols>
  <sheetData>
    <row r="1" spans="1:5" s="271" customFormat="1" ht="56.9" customHeight="1" x14ac:dyDescent="0.3"/>
    <row r="2" spans="1:5" x14ac:dyDescent="0.3">
      <c r="A2" s="2"/>
    </row>
    <row r="4" spans="1:5" x14ac:dyDescent="0.3">
      <c r="B4" s="11" t="s">
        <v>354</v>
      </c>
    </row>
    <row r="6" spans="1:5" ht="34.25" customHeight="1" x14ac:dyDescent="0.3">
      <c r="B6" s="164" t="s">
        <v>124</v>
      </c>
      <c r="C6" s="213" t="s">
        <v>141</v>
      </c>
      <c r="D6" s="213" t="s">
        <v>142</v>
      </c>
      <c r="E6" s="213" t="s">
        <v>143</v>
      </c>
    </row>
    <row r="7" spans="1:5" ht="18" customHeight="1" x14ac:dyDescent="0.3">
      <c r="B7" s="216" t="s">
        <v>144</v>
      </c>
      <c r="C7" s="219">
        <v>0.27100000000000002</v>
      </c>
      <c r="D7" s="219">
        <v>2E-3</v>
      </c>
      <c r="E7" s="219">
        <v>0.33500000000000002</v>
      </c>
    </row>
    <row r="8" spans="1:5" ht="18" customHeight="1" x14ac:dyDescent="0.3">
      <c r="B8" s="217" t="s">
        <v>146</v>
      </c>
      <c r="C8" s="219">
        <v>0.29799999999999999</v>
      </c>
      <c r="D8" s="219">
        <v>8.0000000000000002E-3</v>
      </c>
      <c r="E8" s="219">
        <v>0.35299999999999998</v>
      </c>
    </row>
    <row r="9" spans="1:5" ht="18" customHeight="1" x14ac:dyDescent="0.3">
      <c r="B9" s="217" t="s">
        <v>148</v>
      </c>
      <c r="C9" s="219">
        <v>2.1999999999999999E-2</v>
      </c>
      <c r="D9" s="219" t="s">
        <v>211</v>
      </c>
      <c r="E9" s="219" t="s">
        <v>211</v>
      </c>
    </row>
    <row r="10" spans="1:5" ht="18" customHeight="1" x14ac:dyDescent="0.3">
      <c r="B10" s="216" t="s">
        <v>149</v>
      </c>
      <c r="C10" s="219">
        <v>0.56599999999999995</v>
      </c>
      <c r="D10" s="219" t="s">
        <v>211</v>
      </c>
      <c r="E10" s="219">
        <v>0.38400000000000001</v>
      </c>
    </row>
    <row r="11" spans="1:5" ht="18" customHeight="1" x14ac:dyDescent="0.3">
      <c r="B11" s="216" t="s">
        <v>151</v>
      </c>
      <c r="C11" s="219">
        <v>0.66600000000000004</v>
      </c>
      <c r="D11" s="219" t="s">
        <v>211</v>
      </c>
      <c r="E11" s="219">
        <v>0.66600000000000004</v>
      </c>
    </row>
    <row r="12" spans="1:5" ht="18" customHeight="1" x14ac:dyDescent="0.3">
      <c r="B12" s="216" t="s">
        <v>153</v>
      </c>
      <c r="C12" s="219">
        <v>9.8000000000000004E-2</v>
      </c>
      <c r="D12" s="219" t="s">
        <v>211</v>
      </c>
      <c r="E12" s="219">
        <v>9.8000000000000004E-2</v>
      </c>
    </row>
    <row r="13" spans="1:5" ht="18" customHeight="1" x14ac:dyDescent="0.3"/>
    <row r="14" spans="1:5" x14ac:dyDescent="0.3">
      <c r="B14" s="16" t="s">
        <v>41</v>
      </c>
    </row>
  </sheetData>
  <mergeCells count="1">
    <mergeCell ref="A1:XFD1"/>
  </mergeCells>
  <hyperlinks>
    <hyperlink ref="B14" location="Information!A1" display="Return to information" xr:uid="{41DFCD5A-5430-474E-BF9C-3873AC5DBAB4}"/>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8351-1A46-4DEF-8E94-F394C34EBCFF}">
  <dimension ref="A1:D14"/>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3" width="17.921875" style="3" customWidth="1"/>
    <col min="4" max="4" width="32.61328125" style="3" customWidth="1"/>
    <col min="5" max="5" width="15.69140625" style="3" customWidth="1"/>
    <col min="6" max="7" width="13.23046875" style="3" customWidth="1"/>
    <col min="8" max="16384" width="9.23046875" style="3"/>
  </cols>
  <sheetData>
    <row r="1" spans="1:4" s="271" customFormat="1" ht="56.9" customHeight="1" x14ac:dyDescent="0.3"/>
    <row r="2" spans="1:4" x14ac:dyDescent="0.3">
      <c r="A2" s="75"/>
    </row>
    <row r="4" spans="1:4" x14ac:dyDescent="0.3">
      <c r="B4" s="11" t="s">
        <v>355</v>
      </c>
    </row>
    <row r="6" spans="1:4" ht="34.25" customHeight="1" x14ac:dyDescent="0.3">
      <c r="B6" s="86" t="s">
        <v>221</v>
      </c>
      <c r="C6" s="87" t="s">
        <v>214</v>
      </c>
      <c r="D6" s="165" t="s">
        <v>215</v>
      </c>
    </row>
    <row r="7" spans="1:4" ht="39" customHeight="1" x14ac:dyDescent="0.3">
      <c r="B7" s="91">
        <v>228222</v>
      </c>
      <c r="C7" s="92">
        <v>0.47</v>
      </c>
      <c r="D7" s="93" t="s">
        <v>216</v>
      </c>
    </row>
    <row r="8" spans="1:4" ht="39" customHeight="1" x14ac:dyDescent="0.3">
      <c r="B8" s="91">
        <v>66202</v>
      </c>
      <c r="C8" s="92">
        <v>0.14000000000000001</v>
      </c>
      <c r="D8" s="93" t="s">
        <v>217</v>
      </c>
    </row>
    <row r="9" spans="1:4" ht="39" customHeight="1" x14ac:dyDescent="0.3">
      <c r="B9" s="91">
        <v>54382</v>
      </c>
      <c r="C9" s="92">
        <v>0.11</v>
      </c>
      <c r="D9" s="93" t="s">
        <v>218</v>
      </c>
    </row>
    <row r="10" spans="1:4" ht="39" customHeight="1" x14ac:dyDescent="0.3">
      <c r="B10" s="91">
        <v>41581</v>
      </c>
      <c r="C10" s="92">
        <v>0.09</v>
      </c>
      <c r="D10" s="93" t="s">
        <v>219</v>
      </c>
    </row>
    <row r="11" spans="1:4" ht="39" customHeight="1" x14ac:dyDescent="0.3">
      <c r="B11" s="91">
        <v>41062</v>
      </c>
      <c r="C11" s="92">
        <v>0.09</v>
      </c>
      <c r="D11" s="93" t="s">
        <v>220</v>
      </c>
    </row>
    <row r="12" spans="1:4" ht="18" customHeight="1" x14ac:dyDescent="0.3"/>
    <row r="13" spans="1:4" ht="18" customHeight="1" x14ac:dyDescent="0.3"/>
    <row r="14" spans="1:4" x14ac:dyDescent="0.3">
      <c r="B14" s="16" t="s">
        <v>41</v>
      </c>
    </row>
  </sheetData>
  <mergeCells count="1">
    <mergeCell ref="A1:XFD1"/>
  </mergeCells>
  <hyperlinks>
    <hyperlink ref="B14" location="Information!A1" display="Return to information" xr:uid="{120012F2-39BC-40B8-B2A2-C89D65685B0A}"/>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BC6A-3352-472F-AD8F-F63D22D59123}">
  <dimension ref="A1:G49"/>
  <sheetViews>
    <sheetView showGridLines="0" zoomScaleNormal="100" workbookViewId="0">
      <selection sqref="A1:XFD1"/>
    </sheetView>
  </sheetViews>
  <sheetFormatPr defaultColWidth="9.23046875" defaultRowHeight="13.5" x14ac:dyDescent="0.3"/>
  <cols>
    <col min="1" max="1" width="2.69140625" style="3" customWidth="1"/>
    <col min="2" max="2" width="21.69140625" style="3" customWidth="1"/>
    <col min="3" max="3" width="10.765625" style="3" customWidth="1"/>
    <col min="4" max="4" width="8.07421875" style="3" customWidth="1"/>
    <col min="5" max="5" width="12.15234375" style="3" customWidth="1"/>
    <col min="6" max="6" width="8.84375" style="3" customWidth="1"/>
    <col min="7" max="7" width="11.15234375" style="3" customWidth="1"/>
    <col min="8" max="16384" width="9.23046875" style="3"/>
  </cols>
  <sheetData>
    <row r="1" spans="1:3" s="271" customFormat="1" ht="56.9" customHeight="1" x14ac:dyDescent="0.3"/>
    <row r="2" spans="1:3" x14ac:dyDescent="0.3">
      <c r="A2" s="75"/>
    </row>
    <row r="4" spans="1:3" ht="12.65" customHeight="1" x14ac:dyDescent="0.3">
      <c r="B4" s="11" t="s">
        <v>359</v>
      </c>
    </row>
    <row r="5" spans="1:3" ht="12.65" customHeight="1" x14ac:dyDescent="0.3"/>
    <row r="6" spans="1:3" ht="12.65" customHeight="1" x14ac:dyDescent="0.3">
      <c r="B6" s="22" t="s">
        <v>356</v>
      </c>
    </row>
    <row r="7" spans="1:3" ht="12.65" customHeight="1" x14ac:dyDescent="0.3">
      <c r="B7" s="22" t="s">
        <v>357</v>
      </c>
    </row>
    <row r="8" spans="1:3" ht="15" customHeight="1" x14ac:dyDescent="0.3"/>
    <row r="9" spans="1:3" ht="12.65" customHeight="1" x14ac:dyDescent="0.3"/>
    <row r="10" spans="1:3" ht="12.65" customHeight="1" x14ac:dyDescent="0.3"/>
    <row r="11" spans="1:3" ht="12.65" customHeight="1" x14ac:dyDescent="0.3"/>
    <row r="12" spans="1:3" ht="12.65" customHeight="1" x14ac:dyDescent="0.3"/>
    <row r="13" spans="1:3" ht="12.65" customHeight="1" x14ac:dyDescent="0.3"/>
    <row r="14" spans="1:3" ht="12.65" customHeight="1" x14ac:dyDescent="0.3">
      <c r="B14" s="154"/>
      <c r="C14" s="155"/>
    </row>
    <row r="15" spans="1:3" ht="12.65" customHeight="1" x14ac:dyDescent="0.3"/>
    <row r="16" spans="1:3" ht="12.65" customHeight="1" x14ac:dyDescent="0.3"/>
    <row r="17" spans="2:3" ht="12.65" customHeight="1" x14ac:dyDescent="0.3"/>
    <row r="18" spans="2:3" ht="12.65" customHeight="1" x14ac:dyDescent="0.3"/>
    <row r="19" spans="2:3" ht="12.65" customHeight="1" x14ac:dyDescent="0.3"/>
    <row r="20" spans="2:3" ht="12.65" customHeight="1" x14ac:dyDescent="0.3"/>
    <row r="21" spans="2:3" ht="12.65" customHeight="1" x14ac:dyDescent="0.3"/>
    <row r="22" spans="2:3" ht="12.65" customHeight="1" x14ac:dyDescent="0.3"/>
    <row r="23" spans="2:3" ht="12.65" customHeight="1" x14ac:dyDescent="0.3"/>
    <row r="24" spans="2:3" ht="12.65" customHeight="1" x14ac:dyDescent="0.3"/>
    <row r="25" spans="2:3" ht="12.65" customHeight="1" x14ac:dyDescent="0.3"/>
    <row r="26" spans="2:3" ht="12.65" customHeight="1" x14ac:dyDescent="0.3"/>
    <row r="27" spans="2:3" ht="12.65" customHeight="1" x14ac:dyDescent="0.3"/>
    <row r="28" spans="2:3" ht="12.65" customHeight="1" x14ac:dyDescent="0.3"/>
    <row r="29" spans="2:3" ht="12.65" customHeight="1" x14ac:dyDescent="0.3"/>
    <row r="30" spans="2:3" ht="12.65" customHeight="1" x14ac:dyDescent="0.3">
      <c r="B30" s="174" t="s">
        <v>358</v>
      </c>
      <c r="C30" s="188" t="s">
        <v>28</v>
      </c>
    </row>
    <row r="31" spans="2:3" ht="12.65" customHeight="1" x14ac:dyDescent="0.3">
      <c r="B31" s="149" t="s">
        <v>265</v>
      </c>
      <c r="C31" s="220">
        <v>24958</v>
      </c>
    </row>
    <row r="32" spans="2:3" ht="12.65" customHeight="1" x14ac:dyDescent="0.3">
      <c r="B32" s="149" t="s">
        <v>266</v>
      </c>
      <c r="C32" s="220">
        <v>21701</v>
      </c>
    </row>
    <row r="33" spans="2:7" ht="12.65" customHeight="1" x14ac:dyDescent="0.3">
      <c r="B33" s="149" t="s">
        <v>267</v>
      </c>
      <c r="C33" s="220">
        <v>272</v>
      </c>
    </row>
    <row r="34" spans="2:7" ht="12.65" customHeight="1" x14ac:dyDescent="0.3">
      <c r="B34" s="149" t="s">
        <v>268</v>
      </c>
      <c r="C34" s="220">
        <v>13493</v>
      </c>
    </row>
    <row r="35" spans="2:7" ht="12.65" customHeight="1" x14ac:dyDescent="0.3">
      <c r="B35" s="150" t="s">
        <v>269</v>
      </c>
      <c r="C35" s="221">
        <v>60424</v>
      </c>
    </row>
    <row r="36" spans="2:7" ht="17.399999999999999" customHeight="1" x14ac:dyDescent="0.3">
      <c r="D36"/>
      <c r="E36"/>
      <c r="F36"/>
      <c r="G36"/>
    </row>
    <row r="37" spans="2:7" ht="12.65" customHeight="1" x14ac:dyDescent="0.3">
      <c r="D37"/>
      <c r="E37"/>
      <c r="F37"/>
      <c r="G37"/>
    </row>
    <row r="38" spans="2:7" ht="12.65" customHeight="1" x14ac:dyDescent="0.3">
      <c r="B38" s="16" t="s">
        <v>41</v>
      </c>
      <c r="D38"/>
      <c r="E38"/>
      <c r="F38"/>
      <c r="G38"/>
    </row>
    <row r="39" spans="2:7" ht="12.65" customHeight="1" x14ac:dyDescent="0.3">
      <c r="D39"/>
      <c r="E39"/>
      <c r="F39"/>
      <c r="G39"/>
    </row>
    <row r="40" spans="2:7" ht="12.65" customHeight="1" x14ac:dyDescent="0.3">
      <c r="D40"/>
      <c r="E40"/>
      <c r="F40"/>
      <c r="G40"/>
    </row>
    <row r="41" spans="2:7" ht="12.65" customHeight="1" x14ac:dyDescent="0.3">
      <c r="B41"/>
      <c r="C41"/>
      <c r="D41"/>
      <c r="E41"/>
      <c r="F41"/>
      <c r="G41"/>
    </row>
    <row r="42" spans="2:7" ht="12.65" customHeight="1" x14ac:dyDescent="0.3">
      <c r="B42"/>
      <c r="C42"/>
      <c r="D42"/>
      <c r="E42"/>
      <c r="F42"/>
      <c r="G42"/>
    </row>
    <row r="43" spans="2:7" ht="12.65" customHeight="1" x14ac:dyDescent="0.3">
      <c r="B43"/>
      <c r="C43"/>
      <c r="D43"/>
      <c r="E43"/>
      <c r="F43"/>
      <c r="G43"/>
    </row>
    <row r="44" spans="2:7" ht="12.65" customHeight="1" x14ac:dyDescent="0.3">
      <c r="B44"/>
      <c r="C44"/>
      <c r="D44"/>
      <c r="E44"/>
      <c r="F44"/>
      <c r="G44"/>
    </row>
    <row r="45" spans="2:7" ht="12.65" customHeight="1" x14ac:dyDescent="0.3">
      <c r="B45"/>
      <c r="C45"/>
      <c r="D45"/>
      <c r="E45"/>
      <c r="F45"/>
      <c r="G45"/>
    </row>
    <row r="46" spans="2:7" ht="12.65" customHeight="1" x14ac:dyDescent="0.3">
      <c r="B46"/>
      <c r="C46"/>
      <c r="D46"/>
      <c r="E46"/>
      <c r="F46"/>
      <c r="G46"/>
    </row>
    <row r="47" spans="2:7" ht="12.65" customHeight="1" x14ac:dyDescent="0.3">
      <c r="B47"/>
      <c r="C47"/>
      <c r="D47"/>
      <c r="E47"/>
      <c r="F47"/>
      <c r="G47"/>
    </row>
    <row r="48" spans="2:7" ht="12.65" customHeight="1" x14ac:dyDescent="0.3"/>
    <row r="49" ht="12.65" customHeight="1" x14ac:dyDescent="0.3"/>
  </sheetData>
  <mergeCells count="1">
    <mergeCell ref="A1:XFD1"/>
  </mergeCells>
  <hyperlinks>
    <hyperlink ref="B38" location="Information!A1" display="Return to information" xr:uid="{2EE9AEFA-A480-44B5-A97B-6F640546FB3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02BC-9325-415A-A7D3-A270D9841166}">
  <dimension ref="A1:G46"/>
  <sheetViews>
    <sheetView zoomScaleNormal="100" workbookViewId="0">
      <selection sqref="A1:XFD1"/>
    </sheetView>
  </sheetViews>
  <sheetFormatPr defaultColWidth="9.23046875" defaultRowHeight="13.5" x14ac:dyDescent="0.3"/>
  <cols>
    <col min="1" max="1" width="2.69140625" style="3" customWidth="1"/>
    <col min="2" max="2" width="21.69140625" style="3" customWidth="1"/>
    <col min="3" max="3" width="8.15234375" style="3" customWidth="1"/>
    <col min="4" max="4" width="8.3828125" style="3" customWidth="1"/>
    <col min="5" max="5" width="13.61328125" style="3" customWidth="1"/>
    <col min="6" max="6" width="8.53515625" style="3" customWidth="1"/>
    <col min="7" max="7" width="13" style="3" customWidth="1"/>
    <col min="8" max="16384" width="9.23046875" style="3"/>
  </cols>
  <sheetData>
    <row r="1" spans="1:2" s="271" customFormat="1" ht="56.9" customHeight="1" x14ac:dyDescent="0.3"/>
    <row r="2" spans="1:2" x14ac:dyDescent="0.3">
      <c r="A2" s="75"/>
    </row>
    <row r="4" spans="1:2" x14ac:dyDescent="0.3">
      <c r="B4" s="11" t="s">
        <v>421</v>
      </c>
    </row>
    <row r="5" spans="1:2" ht="12.65" customHeight="1" x14ac:dyDescent="0.3"/>
    <row r="6" spans="1:2" ht="12.65" customHeight="1" x14ac:dyDescent="0.3">
      <c r="B6" s="22" t="s">
        <v>360</v>
      </c>
    </row>
    <row r="7" spans="1:2" ht="18" customHeight="1" x14ac:dyDescent="0.3"/>
    <row r="8" spans="1:2" ht="12.65" customHeight="1" x14ac:dyDescent="0.3"/>
    <row r="9" spans="1:2" ht="12.65" customHeight="1" x14ac:dyDescent="0.3"/>
    <row r="10" spans="1:2" ht="12.65" customHeight="1" x14ac:dyDescent="0.3"/>
    <row r="11" spans="1:2" ht="12.65" customHeight="1" x14ac:dyDescent="0.3"/>
    <row r="12" spans="1:2" ht="12.65" customHeight="1" x14ac:dyDescent="0.3"/>
    <row r="13" spans="1:2" ht="12.65" customHeight="1" x14ac:dyDescent="0.3"/>
    <row r="14" spans="1:2" ht="12.65" customHeight="1" x14ac:dyDescent="0.3"/>
    <row r="15" spans="1:2" ht="12.65" customHeight="1" x14ac:dyDescent="0.3"/>
    <row r="16" spans="1:2" ht="12.65" customHeight="1" x14ac:dyDescent="0.3"/>
    <row r="17" spans="2:7" ht="12.65" customHeight="1" x14ac:dyDescent="0.3"/>
    <row r="18" spans="2:7" ht="12.65" customHeight="1" x14ac:dyDescent="0.3">
      <c r="B18" s="156"/>
      <c r="C18" s="157"/>
      <c r="D18" s="157"/>
      <c r="E18" s="157"/>
      <c r="F18" s="157"/>
      <c r="G18" s="157"/>
    </row>
    <row r="19" spans="2:7" ht="12.65" customHeight="1" x14ac:dyDescent="0.3">
      <c r="B19" s="156"/>
      <c r="C19" s="157"/>
      <c r="D19" s="157"/>
      <c r="E19" s="157"/>
      <c r="F19" s="157"/>
      <c r="G19" s="157"/>
    </row>
    <row r="20" spans="2:7" ht="12.65" customHeight="1" x14ac:dyDescent="0.3"/>
    <row r="21" spans="2:7" ht="12.65" customHeight="1" x14ac:dyDescent="0.3"/>
    <row r="22" spans="2:7" ht="12.65" customHeight="1" x14ac:dyDescent="0.3"/>
    <row r="23" spans="2:7" ht="12.65" customHeight="1" x14ac:dyDescent="0.3"/>
    <row r="24" spans="2:7" ht="12.65" customHeight="1" x14ac:dyDescent="0.3"/>
    <row r="25" spans="2:7" ht="12.65" customHeight="1" x14ac:dyDescent="0.3"/>
    <row r="26" spans="2:7" ht="12.65" customHeight="1" x14ac:dyDescent="0.3"/>
    <row r="27" spans="2:7" ht="12.65" customHeight="1" x14ac:dyDescent="0.3"/>
    <row r="28" spans="2:7" ht="12.65" customHeight="1" x14ac:dyDescent="0.3"/>
    <row r="29" spans="2:7" ht="12.65" customHeight="1" x14ac:dyDescent="0.3"/>
    <row r="30" spans="2:7" ht="12.65" customHeight="1" x14ac:dyDescent="0.3"/>
    <row r="31" spans="2:7" ht="12.65" customHeight="1" x14ac:dyDescent="0.3"/>
    <row r="32" spans="2:7" ht="12.65" customHeight="1" x14ac:dyDescent="0.3"/>
    <row r="33" spans="2:4" ht="12.65" customHeight="1" x14ac:dyDescent="0.3">
      <c r="B33" s="174" t="s">
        <v>62</v>
      </c>
      <c r="C33" s="188" t="s">
        <v>278</v>
      </c>
      <c r="D33" s="188" t="s">
        <v>422</v>
      </c>
    </row>
    <row r="34" spans="2:4" ht="12.65" customHeight="1" x14ac:dyDescent="0.3">
      <c r="B34" s="151" t="s">
        <v>270</v>
      </c>
      <c r="C34" s="222">
        <v>35701</v>
      </c>
      <c r="D34" s="265">
        <f>C34/$C$43</f>
        <v>0.59084138752813453</v>
      </c>
    </row>
    <row r="35" spans="2:4" ht="12.65" customHeight="1" x14ac:dyDescent="0.3">
      <c r="B35" s="151" t="s">
        <v>271</v>
      </c>
      <c r="C35" s="222">
        <v>13703</v>
      </c>
      <c r="D35" s="265">
        <f t="shared" ref="D35:D43" si="0">C35/$C$43</f>
        <v>0.22678074937111081</v>
      </c>
    </row>
    <row r="36" spans="2:4" ht="12.65" customHeight="1" x14ac:dyDescent="0.3">
      <c r="B36" s="151" t="s">
        <v>272</v>
      </c>
      <c r="C36" s="222">
        <v>4245</v>
      </c>
      <c r="D36" s="265">
        <f t="shared" si="0"/>
        <v>7.0253541639083802E-2</v>
      </c>
    </row>
    <row r="37" spans="2:4" ht="12.65" customHeight="1" x14ac:dyDescent="0.3">
      <c r="B37" s="152" t="s">
        <v>273</v>
      </c>
      <c r="C37" s="222">
        <v>3805</v>
      </c>
      <c r="D37" s="265">
        <f t="shared" si="0"/>
        <v>6.2971666887329539E-2</v>
      </c>
    </row>
    <row r="38" spans="2:4" ht="12.65" customHeight="1" x14ac:dyDescent="0.3">
      <c r="B38" s="152" t="s">
        <v>274</v>
      </c>
      <c r="C38" s="222">
        <v>1902</v>
      </c>
      <c r="D38" s="265">
        <f t="shared" si="0"/>
        <v>3.147755858599232E-2</v>
      </c>
    </row>
    <row r="39" spans="2:4" ht="12.65" customHeight="1" x14ac:dyDescent="0.3">
      <c r="B39" s="152" t="s">
        <v>275</v>
      </c>
      <c r="C39" s="222">
        <v>802</v>
      </c>
      <c r="D39" s="265">
        <f t="shared" si="0"/>
        <v>1.3272871706606647E-2</v>
      </c>
    </row>
    <row r="40" spans="2:4" ht="12.65" customHeight="1" x14ac:dyDescent="0.3">
      <c r="B40" s="152" t="s">
        <v>99</v>
      </c>
      <c r="C40" s="222">
        <v>214</v>
      </c>
      <c r="D40" s="265">
        <f t="shared" si="0"/>
        <v>3.5416390838077585E-3</v>
      </c>
    </row>
    <row r="41" spans="2:4" ht="12.65" customHeight="1" x14ac:dyDescent="0.3">
      <c r="B41" s="152" t="s">
        <v>276</v>
      </c>
      <c r="C41" s="222">
        <v>32</v>
      </c>
      <c r="D41" s="265">
        <f t="shared" si="0"/>
        <v>5.2959089103667416E-4</v>
      </c>
    </row>
    <row r="42" spans="2:4" ht="12.65" customHeight="1" x14ac:dyDescent="0.3">
      <c r="B42" s="152" t="s">
        <v>277</v>
      </c>
      <c r="C42" s="222">
        <v>20</v>
      </c>
      <c r="D42" s="266">
        <f t="shared" si="0"/>
        <v>3.3099430689792134E-4</v>
      </c>
    </row>
    <row r="43" spans="2:4" ht="12.65" customHeight="1" x14ac:dyDescent="0.3">
      <c r="B43" s="153" t="s">
        <v>278</v>
      </c>
      <c r="C43" s="223">
        <v>60424</v>
      </c>
      <c r="D43" s="267">
        <f t="shared" si="0"/>
        <v>1</v>
      </c>
    </row>
    <row r="44" spans="2:4" ht="12.65" customHeight="1" x14ac:dyDescent="0.3"/>
    <row r="45" spans="2:4" ht="12.65" customHeight="1" x14ac:dyDescent="0.3"/>
    <row r="46" spans="2:4" x14ac:dyDescent="0.3">
      <c r="B46" s="16" t="s">
        <v>41</v>
      </c>
    </row>
  </sheetData>
  <mergeCells count="1">
    <mergeCell ref="A1:XFD1"/>
  </mergeCells>
  <hyperlinks>
    <hyperlink ref="B46" location="Information!A1" display="Return to information" xr:uid="{DF76F6CA-741F-4E0B-87F5-BBA1E0C7429F}"/>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77AB-6668-4CF8-8686-FB04654F9819}">
  <dimension ref="A1:O44"/>
  <sheetViews>
    <sheetView zoomScaleNormal="100" workbookViewId="0">
      <selection activeCell="A2" sqref="A2"/>
    </sheetView>
  </sheetViews>
  <sheetFormatPr defaultColWidth="9.23046875" defaultRowHeight="13.5" x14ac:dyDescent="0.3"/>
  <cols>
    <col min="1" max="1" width="2.69140625" style="3" customWidth="1"/>
    <col min="2" max="2" width="17.4609375" style="3" customWidth="1"/>
    <col min="3" max="3" width="9.23046875" style="3" customWidth="1"/>
    <col min="4" max="4" width="7.23046875" style="3" customWidth="1"/>
    <col min="5" max="5" width="9.23046875" style="3" customWidth="1"/>
    <col min="6" max="6" width="19.3828125" style="3" bestFit="1" customWidth="1"/>
    <col min="7" max="8" width="9.23046875" style="3" customWidth="1"/>
    <col min="9" max="9" width="9.4609375" style="3" customWidth="1"/>
    <col min="10" max="10" width="19.3828125" style="3" bestFit="1" customWidth="1"/>
    <col min="11" max="12" width="9.23046875" style="3" customWidth="1"/>
    <col min="13" max="13" width="9.23046875" style="3"/>
    <col min="14" max="14" width="19.3828125" style="3" bestFit="1" customWidth="1"/>
    <col min="15" max="15" width="12.23046875" style="3" customWidth="1"/>
    <col min="16" max="16384" width="9.23046875" style="3"/>
  </cols>
  <sheetData>
    <row r="1" spans="1:10" s="271" customFormat="1" ht="56.9" customHeight="1" x14ac:dyDescent="0.3"/>
    <row r="2" spans="1:10" x14ac:dyDescent="0.3">
      <c r="A2" s="75"/>
    </row>
    <row r="4" spans="1:10" x14ac:dyDescent="0.3">
      <c r="B4" s="11" t="s">
        <v>364</v>
      </c>
    </row>
    <row r="5" spans="1:10" ht="12.65" customHeight="1" x14ac:dyDescent="0.3"/>
    <row r="6" spans="1:10" ht="12.65" customHeight="1" x14ac:dyDescent="0.3">
      <c r="B6" s="22" t="s">
        <v>361</v>
      </c>
    </row>
    <row r="7" spans="1:10" ht="12.65" customHeight="1" x14ac:dyDescent="0.3">
      <c r="B7" s="22" t="s">
        <v>362</v>
      </c>
    </row>
    <row r="8" spans="1:10" ht="12.65" customHeight="1" x14ac:dyDescent="0.3">
      <c r="B8" s="22" t="s">
        <v>428</v>
      </c>
    </row>
    <row r="9" spans="1:10" ht="12.65" customHeight="1" x14ac:dyDescent="0.3">
      <c r="B9" s="22" t="s">
        <v>363</v>
      </c>
      <c r="E9" s="11"/>
      <c r="J9" s="11"/>
    </row>
    <row r="10" spans="1:10" ht="12.65" customHeight="1" x14ac:dyDescent="0.3">
      <c r="B10" s="22" t="s">
        <v>429</v>
      </c>
      <c r="E10" s="11"/>
      <c r="J10" s="11"/>
    </row>
    <row r="11" spans="1:10" ht="12.65" customHeight="1" x14ac:dyDescent="0.3"/>
    <row r="12" spans="1:10" ht="12.65" customHeight="1" x14ac:dyDescent="0.3"/>
    <row r="13" spans="1:10" ht="12.65" customHeight="1" x14ac:dyDescent="0.3"/>
    <row r="14" spans="1:10" ht="12.65" customHeight="1" x14ac:dyDescent="0.3"/>
    <row r="15" spans="1:10" ht="12.65" customHeight="1" x14ac:dyDescent="0.3"/>
    <row r="16" spans="1:10" ht="12.65" customHeight="1" x14ac:dyDescent="0.3"/>
    <row r="17" spans="2:15" ht="12.65" customHeight="1" x14ac:dyDescent="0.3">
      <c r="B17" s="66"/>
      <c r="C17" s="66"/>
    </row>
    <row r="18" spans="2:15" ht="12.65" customHeight="1" x14ac:dyDescent="0.3"/>
    <row r="19" spans="2:15" ht="12.65" customHeight="1" x14ac:dyDescent="0.3"/>
    <row r="20" spans="2:15" ht="12.65" customHeight="1" x14ac:dyDescent="0.3"/>
    <row r="21" spans="2:15" ht="12.65" customHeight="1" x14ac:dyDescent="0.3"/>
    <row r="22" spans="2:15" ht="12.65" customHeight="1" x14ac:dyDescent="0.3"/>
    <row r="23" spans="2:15" ht="12.65" customHeight="1" x14ac:dyDescent="0.3"/>
    <row r="24" spans="2:15" ht="12.65" customHeight="1" x14ac:dyDescent="0.3"/>
    <row r="25" spans="2:15" ht="12.65" customHeight="1" x14ac:dyDescent="0.3"/>
    <row r="26" spans="2:15" ht="12.65" customHeight="1" x14ac:dyDescent="0.3"/>
    <row r="27" spans="2:15" ht="12.65" customHeight="1" x14ac:dyDescent="0.3"/>
    <row r="28" spans="2:15" ht="12.65" customHeight="1" x14ac:dyDescent="0.3"/>
    <row r="29" spans="2:15" ht="12.65" customHeight="1" x14ac:dyDescent="0.3">
      <c r="B29" s="158" t="s">
        <v>265</v>
      </c>
      <c r="C29" s="159"/>
      <c r="F29" s="158" t="s">
        <v>266</v>
      </c>
      <c r="G29" s="159"/>
      <c r="J29" s="158" t="s">
        <v>267</v>
      </c>
      <c r="K29" s="159"/>
      <c r="N29" s="158" t="s">
        <v>268</v>
      </c>
      <c r="O29" s="159"/>
    </row>
    <row r="30" spans="2:15" ht="12.65" customHeight="1" x14ac:dyDescent="0.3">
      <c r="B30" s="163" t="s">
        <v>62</v>
      </c>
      <c r="C30" s="188" t="s">
        <v>279</v>
      </c>
      <c r="F30" s="160" t="s">
        <v>62</v>
      </c>
      <c r="G30" s="224" t="s">
        <v>279</v>
      </c>
      <c r="J30" s="160" t="s">
        <v>62</v>
      </c>
      <c r="K30" s="224" t="s">
        <v>279</v>
      </c>
      <c r="N30" s="160" t="s">
        <v>62</v>
      </c>
      <c r="O30" s="224" t="s">
        <v>279</v>
      </c>
    </row>
    <row r="31" spans="2:15" ht="12.65" customHeight="1" x14ac:dyDescent="0.3">
      <c r="B31" s="28" t="s">
        <v>270</v>
      </c>
      <c r="C31" s="225">
        <v>20636</v>
      </c>
      <c r="E31" s="11"/>
      <c r="F31" s="28" t="s">
        <v>270</v>
      </c>
      <c r="G31" s="225">
        <v>11778</v>
      </c>
      <c r="J31" s="28" t="s">
        <v>270</v>
      </c>
      <c r="K31" s="225">
        <v>232</v>
      </c>
      <c r="N31" s="28" t="s">
        <v>270</v>
      </c>
      <c r="O31" s="225">
        <v>3055</v>
      </c>
    </row>
    <row r="32" spans="2:15" ht="12.65" customHeight="1" x14ac:dyDescent="0.3">
      <c r="B32" s="28" t="s">
        <v>271</v>
      </c>
      <c r="C32" s="225">
        <v>2017</v>
      </c>
      <c r="F32" s="28" t="s">
        <v>271</v>
      </c>
      <c r="G32" s="225">
        <v>7651</v>
      </c>
      <c r="J32" s="28" t="s">
        <v>271</v>
      </c>
      <c r="K32" s="225">
        <v>6</v>
      </c>
      <c r="N32" s="28" t="s">
        <v>271</v>
      </c>
      <c r="O32" s="225">
        <v>4029</v>
      </c>
    </row>
    <row r="33" spans="2:15" ht="12.65" customHeight="1" x14ac:dyDescent="0.3">
      <c r="B33" s="28" t="s">
        <v>272</v>
      </c>
      <c r="C33" s="225">
        <v>1259</v>
      </c>
      <c r="F33" s="28" t="s">
        <v>272</v>
      </c>
      <c r="G33" s="225">
        <v>1014</v>
      </c>
      <c r="J33" s="28" t="s">
        <v>272</v>
      </c>
      <c r="K33" s="225">
        <v>28</v>
      </c>
      <c r="N33" s="28" t="s">
        <v>272</v>
      </c>
      <c r="O33" s="225">
        <v>1944</v>
      </c>
    </row>
    <row r="34" spans="2:15" ht="12.65" customHeight="1" x14ac:dyDescent="0.3">
      <c r="B34" s="28" t="s">
        <v>427</v>
      </c>
      <c r="C34" s="225">
        <v>770</v>
      </c>
      <c r="F34" s="28" t="s">
        <v>427</v>
      </c>
      <c r="G34" s="225">
        <v>912</v>
      </c>
      <c r="J34" s="28" t="s">
        <v>427</v>
      </c>
      <c r="K34" s="225">
        <v>5</v>
      </c>
      <c r="N34" s="28" t="s">
        <v>427</v>
      </c>
      <c r="O34" s="225">
        <v>2118</v>
      </c>
    </row>
    <row r="35" spans="2:15" ht="12.65" customHeight="1" x14ac:dyDescent="0.3">
      <c r="B35" s="28" t="s">
        <v>274</v>
      </c>
      <c r="C35" s="225">
        <v>276</v>
      </c>
      <c r="F35" s="28" t="s">
        <v>274</v>
      </c>
      <c r="G35" s="225">
        <v>180</v>
      </c>
      <c r="J35" s="28" t="s">
        <v>274</v>
      </c>
      <c r="K35" s="225">
        <v>1</v>
      </c>
      <c r="N35" s="28" t="s">
        <v>274</v>
      </c>
      <c r="O35" s="225">
        <v>1445</v>
      </c>
    </row>
    <row r="36" spans="2:15" ht="12.65" customHeight="1" x14ac:dyDescent="0.3">
      <c r="B36" s="226" t="s">
        <v>28</v>
      </c>
      <c r="C36" s="221">
        <f>SUM(C31:C35)</f>
        <v>24958</v>
      </c>
      <c r="F36" s="28" t="s">
        <v>275</v>
      </c>
      <c r="G36" s="225">
        <v>166</v>
      </c>
      <c r="J36" s="226" t="s">
        <v>28</v>
      </c>
      <c r="K36" s="221">
        <f>SUM(K31:K35)</f>
        <v>272</v>
      </c>
      <c r="N36" s="28" t="s">
        <v>275</v>
      </c>
      <c r="O36" s="225">
        <v>636</v>
      </c>
    </row>
    <row r="37" spans="2:15" ht="12.65" customHeight="1" x14ac:dyDescent="0.3">
      <c r="F37" s="226" t="s">
        <v>28</v>
      </c>
      <c r="G37" s="221">
        <f>SUM(G31:G36)</f>
        <v>21701</v>
      </c>
      <c r="N37" s="28" t="s">
        <v>99</v>
      </c>
      <c r="O37" s="225">
        <v>214</v>
      </c>
    </row>
    <row r="38" spans="2:15" ht="12.65" customHeight="1" x14ac:dyDescent="0.3">
      <c r="B38" s="66"/>
      <c r="N38" s="28" t="s">
        <v>276</v>
      </c>
      <c r="O38" s="225">
        <v>32</v>
      </c>
    </row>
    <row r="39" spans="2:15" ht="12.65" customHeight="1" x14ac:dyDescent="0.3">
      <c r="B39" s="66"/>
      <c r="N39" s="28" t="s">
        <v>277</v>
      </c>
      <c r="O39" s="225">
        <v>20</v>
      </c>
    </row>
    <row r="40" spans="2:15" ht="12.65" customHeight="1" x14ac:dyDescent="0.3">
      <c r="B40" s="66"/>
      <c r="N40" s="226" t="s">
        <v>28</v>
      </c>
      <c r="O40" s="221">
        <f>SUM(O31:O39)</f>
        <v>13493</v>
      </c>
    </row>
    <row r="41" spans="2:15" x14ac:dyDescent="0.3">
      <c r="B41" s="16" t="s">
        <v>41</v>
      </c>
    </row>
    <row r="44" spans="2:15" x14ac:dyDescent="0.3">
      <c r="B44" s="16"/>
    </row>
  </sheetData>
  <mergeCells count="1">
    <mergeCell ref="A1:XFD1"/>
  </mergeCells>
  <hyperlinks>
    <hyperlink ref="B41" location="Information!A1" display="Return to information" xr:uid="{D106CA62-5A7F-4060-880C-710923579C8F}"/>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A5BA-6018-45C2-B774-753638B749D8}">
  <dimension ref="A1:E27"/>
  <sheetViews>
    <sheetView showGridLines="0" zoomScaleNormal="100" workbookViewId="0">
      <selection activeCell="A2" sqref="A2"/>
    </sheetView>
  </sheetViews>
  <sheetFormatPr defaultColWidth="9.23046875" defaultRowHeight="13.5" x14ac:dyDescent="0.3"/>
  <cols>
    <col min="1" max="1" width="2.69140625" style="3" customWidth="1"/>
    <col min="2" max="2" width="21.69140625" style="3" customWidth="1"/>
    <col min="3" max="3" width="21.07421875" style="3" customWidth="1"/>
    <col min="4" max="4" width="24.07421875" style="3" customWidth="1"/>
    <col min="5" max="5" width="15.69140625" style="3" customWidth="1"/>
    <col min="6" max="7" width="13.23046875" style="3" customWidth="1"/>
    <col min="8" max="16384" width="9.23046875" style="3"/>
  </cols>
  <sheetData>
    <row r="1" spans="1:5" s="271" customFormat="1" ht="56.9" customHeight="1" x14ac:dyDescent="0.3"/>
    <row r="2" spans="1:5" x14ac:dyDescent="0.3">
      <c r="A2" s="75"/>
    </row>
    <row r="4" spans="1:5" x14ac:dyDescent="0.3">
      <c r="B4" s="11" t="s">
        <v>365</v>
      </c>
    </row>
    <row r="6" spans="1:5" ht="34.25" customHeight="1" x14ac:dyDescent="0.3">
      <c r="B6" s="227" t="s">
        <v>124</v>
      </c>
      <c r="C6" s="213" t="s">
        <v>366</v>
      </c>
      <c r="D6" s="213" t="s">
        <v>367</v>
      </c>
      <c r="E6" s="34"/>
    </row>
    <row r="7" spans="1:5" ht="18" customHeight="1" x14ac:dyDescent="0.3">
      <c r="B7" s="95" t="s">
        <v>144</v>
      </c>
      <c r="C7" s="100">
        <v>6.5420560747663545E-2</v>
      </c>
      <c r="D7" s="100">
        <v>0.16083916083916083</v>
      </c>
    </row>
    <row r="8" spans="1:5" ht="18" customHeight="1" x14ac:dyDescent="0.3">
      <c r="B8" s="95" t="s">
        <v>118</v>
      </c>
      <c r="C8" s="96">
        <v>8.4026727181038832E-2</v>
      </c>
      <c r="D8" s="96">
        <v>0.14721627408993576</v>
      </c>
    </row>
    <row r="9" spans="1:5" ht="18" customHeight="1" x14ac:dyDescent="0.3">
      <c r="B9" s="95" t="s">
        <v>126</v>
      </c>
      <c r="C9" s="96">
        <v>4.1496598639455783E-2</v>
      </c>
      <c r="D9" s="96">
        <v>0.12041036717062635</v>
      </c>
    </row>
    <row r="10" spans="1:5" ht="18" customHeight="1" x14ac:dyDescent="0.3">
      <c r="B10" s="95" t="s">
        <v>185</v>
      </c>
      <c r="C10" s="96">
        <v>8.3333333333333329E-2</v>
      </c>
      <c r="D10" s="96">
        <v>0.20666666666666667</v>
      </c>
    </row>
    <row r="11" spans="1:5" ht="18" customHeight="1" x14ac:dyDescent="0.3">
      <c r="B11" s="95" t="s">
        <v>129</v>
      </c>
      <c r="C11" s="97" t="s">
        <v>222</v>
      </c>
      <c r="D11" s="97" t="s">
        <v>222</v>
      </c>
    </row>
    <row r="12" spans="1:5" ht="18" customHeight="1" x14ac:dyDescent="0.3">
      <c r="B12" s="95" t="s">
        <v>128</v>
      </c>
      <c r="C12" s="96">
        <v>1.8576118887160879E-2</v>
      </c>
      <c r="D12" s="96">
        <v>6.4459704586680489E-2</v>
      </c>
    </row>
    <row r="13" spans="1:5" ht="18" customHeight="1" x14ac:dyDescent="0.3">
      <c r="B13" s="95" t="s">
        <v>130</v>
      </c>
      <c r="C13" s="96">
        <v>2.2123893805309734E-2</v>
      </c>
      <c r="D13" s="96">
        <v>0.1198501872659176</v>
      </c>
    </row>
    <row r="14" spans="1:5" ht="18" customHeight="1" x14ac:dyDescent="0.3">
      <c r="B14" s="95" t="s">
        <v>131</v>
      </c>
      <c r="C14" s="96">
        <v>2.6599999999999999E-2</v>
      </c>
      <c r="D14" s="96">
        <v>6.7900000000000002E-2</v>
      </c>
    </row>
    <row r="15" spans="1:5" ht="18" customHeight="1" x14ac:dyDescent="0.3">
      <c r="B15" s="95" t="s">
        <v>146</v>
      </c>
      <c r="C15" s="97" t="s">
        <v>222</v>
      </c>
      <c r="D15" s="97" t="s">
        <v>222</v>
      </c>
    </row>
    <row r="16" spans="1:5" ht="18" customHeight="1" x14ac:dyDescent="0.3">
      <c r="B16" s="95" t="s">
        <v>223</v>
      </c>
      <c r="C16" s="96">
        <v>4.0399999999999998E-2</v>
      </c>
      <c r="D16" s="96">
        <v>0.1326</v>
      </c>
    </row>
    <row r="17" spans="2:4" ht="18" customHeight="1" x14ac:dyDescent="0.3">
      <c r="B17" s="95" t="s">
        <v>149</v>
      </c>
      <c r="C17" s="96">
        <v>0.13157894736842105</v>
      </c>
      <c r="D17" s="96">
        <v>0.27777777777777779</v>
      </c>
    </row>
    <row r="18" spans="2:4" ht="18" customHeight="1" x14ac:dyDescent="0.3">
      <c r="B18" s="95" t="s">
        <v>136</v>
      </c>
      <c r="C18" s="96">
        <v>1.7600000000000001E-2</v>
      </c>
      <c r="D18" s="96">
        <v>7.2599999999999998E-2</v>
      </c>
    </row>
    <row r="19" spans="2:4" ht="18" customHeight="1" x14ac:dyDescent="0.3">
      <c r="B19" s="95" t="s">
        <v>137</v>
      </c>
      <c r="C19" s="97" t="s">
        <v>222</v>
      </c>
      <c r="D19" s="97" t="s">
        <v>222</v>
      </c>
    </row>
    <row r="20" spans="2:4" ht="18" customHeight="1" x14ac:dyDescent="0.3">
      <c r="B20" s="95" t="s">
        <v>138</v>
      </c>
      <c r="C20" s="96">
        <v>5.5689682922903591E-2</v>
      </c>
      <c r="D20" s="96">
        <v>0.14784445272704683</v>
      </c>
    </row>
    <row r="21" spans="2:4" ht="18" customHeight="1" x14ac:dyDescent="0.3">
      <c r="B21" s="95" t="s">
        <v>139</v>
      </c>
      <c r="C21" s="96">
        <v>3.6832412523020259E-3</v>
      </c>
      <c r="D21" s="96">
        <v>4.884004884004884E-3</v>
      </c>
    </row>
    <row r="22" spans="2:4" ht="18" customHeight="1" x14ac:dyDescent="0.3">
      <c r="B22" s="98" t="s">
        <v>224</v>
      </c>
      <c r="C22" s="99">
        <v>4.5010364228605271E-2</v>
      </c>
      <c r="D22" s="99">
        <v>0.11201982934880693</v>
      </c>
    </row>
    <row r="23" spans="2:4" x14ac:dyDescent="0.3">
      <c r="B23" s="90"/>
      <c r="C23"/>
      <c r="D23"/>
    </row>
    <row r="24" spans="2:4" x14ac:dyDescent="0.3">
      <c r="B24" s="90"/>
      <c r="C24"/>
      <c r="D24"/>
    </row>
    <row r="25" spans="2:4" x14ac:dyDescent="0.3">
      <c r="B25" s="16" t="s">
        <v>41</v>
      </c>
      <c r="C25"/>
      <c r="D25"/>
    </row>
    <row r="26" spans="2:4" x14ac:dyDescent="0.3">
      <c r="B26" s="94"/>
      <c r="C26"/>
      <c r="D26"/>
    </row>
    <row r="27" spans="2:4" x14ac:dyDescent="0.3">
      <c r="B27" s="90"/>
      <c r="C27"/>
      <c r="D27"/>
    </row>
  </sheetData>
  <mergeCells count="1">
    <mergeCell ref="A1:XFD1"/>
  </mergeCells>
  <hyperlinks>
    <hyperlink ref="B25" location="Information!A1" display="Return to information" xr:uid="{8AC3B7C6-05BA-4F23-89C4-61D48AD88831}"/>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207B-A396-4447-88BC-4A49C4C59CA7}">
  <dimension ref="A1:D58"/>
  <sheetViews>
    <sheetView showGridLines="0" zoomScaleNormal="100" workbookViewId="0">
      <selection activeCell="A2" sqref="A2"/>
    </sheetView>
  </sheetViews>
  <sheetFormatPr defaultColWidth="9.23046875" defaultRowHeight="13.5" x14ac:dyDescent="0.3"/>
  <cols>
    <col min="1" max="1" width="2.69140625" style="3" customWidth="1"/>
    <col min="2" max="2" width="16.84375" style="3" customWidth="1"/>
    <col min="3" max="3" width="18.07421875" style="3" customWidth="1"/>
    <col min="4" max="4" width="20.84375" style="3" customWidth="1"/>
    <col min="5" max="8" width="13.23046875" style="3" customWidth="1"/>
    <col min="9" max="16384" width="9.23046875" style="3"/>
  </cols>
  <sheetData>
    <row r="1" spans="1:2" s="271" customFormat="1" ht="56.9" customHeight="1" x14ac:dyDescent="0.3"/>
    <row r="2" spans="1:2" x14ac:dyDescent="0.3">
      <c r="A2" s="75"/>
    </row>
    <row r="4" spans="1:2" x14ac:dyDescent="0.3">
      <c r="B4" s="11" t="s">
        <v>368</v>
      </c>
    </row>
    <row r="5" spans="1:2" ht="12.65" customHeight="1" x14ac:dyDescent="0.3"/>
    <row r="6" spans="1:2" ht="12.65" customHeight="1" x14ac:dyDescent="0.3">
      <c r="B6" s="22" t="s">
        <v>369</v>
      </c>
    </row>
    <row r="7" spans="1:2" ht="12.65" customHeight="1" x14ac:dyDescent="0.3">
      <c r="B7" s="22" t="s">
        <v>370</v>
      </c>
    </row>
    <row r="8" spans="1:2" ht="12.65" customHeight="1" x14ac:dyDescent="0.3"/>
    <row r="9" spans="1:2" ht="12.65" customHeight="1" x14ac:dyDescent="0.3"/>
    <row r="10" spans="1:2" ht="12.65" customHeight="1" x14ac:dyDescent="0.3"/>
    <row r="11" spans="1:2" ht="12.65" customHeight="1" x14ac:dyDescent="0.3"/>
    <row r="12" spans="1:2" ht="12.65" customHeight="1" x14ac:dyDescent="0.3"/>
    <row r="13" spans="1:2" ht="12.65" customHeight="1" x14ac:dyDescent="0.3"/>
    <row r="14" spans="1:2" ht="12.65" customHeight="1" x14ac:dyDescent="0.3"/>
    <row r="15" spans="1:2" ht="12.65" customHeight="1" x14ac:dyDescent="0.3"/>
    <row r="16" spans="1:2" ht="12.65" customHeight="1" x14ac:dyDescent="0.3"/>
    <row r="17" ht="12.65" customHeight="1" x14ac:dyDescent="0.3"/>
    <row r="18" ht="12.65" customHeight="1" x14ac:dyDescent="0.3"/>
    <row r="19" ht="12.65" customHeight="1" x14ac:dyDescent="0.3"/>
    <row r="20" ht="12.65" customHeight="1" x14ac:dyDescent="0.3"/>
    <row r="21" ht="12.65" customHeight="1" x14ac:dyDescent="0.3"/>
    <row r="22" ht="12.65" customHeight="1" x14ac:dyDescent="0.3"/>
    <row r="23" ht="12.65" customHeight="1" x14ac:dyDescent="0.3"/>
    <row r="24" ht="12.65" customHeight="1" x14ac:dyDescent="0.3"/>
    <row r="25" ht="12.65" customHeight="1" x14ac:dyDescent="0.3"/>
    <row r="26" ht="12.65" customHeight="1" x14ac:dyDescent="0.3"/>
    <row r="27" ht="12.65" customHeight="1" x14ac:dyDescent="0.3"/>
    <row r="28" ht="12.65" customHeight="1" x14ac:dyDescent="0.3"/>
    <row r="29" ht="12.65" customHeight="1" x14ac:dyDescent="0.3"/>
    <row r="30" ht="12.65" customHeight="1" x14ac:dyDescent="0.3"/>
    <row r="31" ht="12.65" customHeight="1" x14ac:dyDescent="0.3"/>
    <row r="32" ht="12.65" customHeight="1" x14ac:dyDescent="0.3"/>
    <row r="33" spans="2:4" ht="12.65" customHeight="1" x14ac:dyDescent="0.3"/>
    <row r="34" spans="2:4" ht="12.65" customHeight="1" x14ac:dyDescent="0.3">
      <c r="B34" s="162"/>
      <c r="C34" s="188" t="s">
        <v>280</v>
      </c>
      <c r="D34" s="188" t="s">
        <v>281</v>
      </c>
    </row>
    <row r="35" spans="2:4" ht="12.65" customHeight="1" x14ac:dyDescent="0.3">
      <c r="B35" s="228" t="s">
        <v>282</v>
      </c>
      <c r="C35" s="229">
        <v>2.3121387283236993E-2</v>
      </c>
      <c r="D35" s="229">
        <v>0.12754835337166753</v>
      </c>
    </row>
    <row r="36" spans="2:4" ht="12.65" customHeight="1" x14ac:dyDescent="0.3">
      <c r="B36" s="228" t="s">
        <v>283</v>
      </c>
      <c r="C36" s="229">
        <v>4.4551798174986577E-2</v>
      </c>
      <c r="D36" s="229">
        <v>0.14318078840054371</v>
      </c>
    </row>
    <row r="37" spans="2:4" ht="12.65" customHeight="1" x14ac:dyDescent="0.3">
      <c r="B37" s="228" t="s">
        <v>284</v>
      </c>
      <c r="C37" s="229">
        <v>5.0887573964497043E-2</v>
      </c>
      <c r="D37" s="229">
        <v>0.14368594082382519</v>
      </c>
    </row>
    <row r="38" spans="2:4" ht="12.65" customHeight="1" x14ac:dyDescent="0.3">
      <c r="B38" s="228" t="s">
        <v>285</v>
      </c>
      <c r="C38" s="229">
        <v>3.6727024256918345E-2</v>
      </c>
      <c r="D38" s="229">
        <v>0.14101357709369539</v>
      </c>
    </row>
    <row r="39" spans="2:4" ht="12.65" customHeight="1" x14ac:dyDescent="0.3">
      <c r="B39" s="228" t="s">
        <v>286</v>
      </c>
      <c r="C39" s="229">
        <v>4.1594202898550724E-2</v>
      </c>
      <c r="D39" s="229">
        <v>0.12738166566806472</v>
      </c>
    </row>
    <row r="40" spans="2:4" ht="12.65" customHeight="1" x14ac:dyDescent="0.3">
      <c r="B40" s="228" t="s">
        <v>287</v>
      </c>
      <c r="C40" s="229">
        <v>3.8921587241313838E-2</v>
      </c>
      <c r="D40" s="229">
        <v>0.11876931344887814</v>
      </c>
    </row>
    <row r="41" spans="2:4" ht="12.65" customHeight="1" x14ac:dyDescent="0.3">
      <c r="B41" s="228" t="s">
        <v>288</v>
      </c>
      <c r="C41" s="229">
        <v>4.3254276827371693E-2</v>
      </c>
      <c r="D41" s="229">
        <v>8.608217592592593E-2</v>
      </c>
    </row>
    <row r="42" spans="2:4" ht="12.65" customHeight="1" x14ac:dyDescent="0.3">
      <c r="B42" s="228" t="s">
        <v>289</v>
      </c>
      <c r="C42" s="229">
        <v>5.0396126760563383E-2</v>
      </c>
      <c r="D42" s="229">
        <v>8.5762284754304918E-2</v>
      </c>
    </row>
    <row r="43" spans="2:4" ht="12.65" customHeight="1" x14ac:dyDescent="0.3">
      <c r="B43" s="228" t="s">
        <v>290</v>
      </c>
      <c r="C43" s="229">
        <v>5.3314835001486476E-2</v>
      </c>
      <c r="D43" s="229">
        <v>0.11375980687990345</v>
      </c>
    </row>
    <row r="44" spans="2:4" ht="12.65" customHeight="1" x14ac:dyDescent="0.3">
      <c r="B44" s="228" t="s">
        <v>291</v>
      </c>
      <c r="C44" s="229">
        <v>4.5415099797512293E-2</v>
      </c>
      <c r="D44" s="229">
        <v>0.1064537110645371</v>
      </c>
    </row>
    <row r="45" spans="2:4" ht="12.65" customHeight="1" x14ac:dyDescent="0.3"/>
    <row r="46" spans="2:4" ht="12.65" customHeight="1" x14ac:dyDescent="0.3"/>
    <row r="47" spans="2:4" x14ac:dyDescent="0.3">
      <c r="B47" s="16" t="s">
        <v>41</v>
      </c>
    </row>
    <row r="58" ht="12.65" customHeight="1" x14ac:dyDescent="0.3"/>
  </sheetData>
  <mergeCells count="1">
    <mergeCell ref="A1:XFD1"/>
  </mergeCells>
  <hyperlinks>
    <hyperlink ref="B47" location="Information!A1" display="Return to information" xr:uid="{13739E2E-A27B-447C-8487-B1238886C34C}"/>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1ADBE-9749-4A7A-B675-C888A6FAF3BA}">
  <dimension ref="A1:E24"/>
  <sheetViews>
    <sheetView showGridLines="0" zoomScaleNormal="100" workbookViewId="0">
      <selection activeCell="A2" sqref="A2"/>
    </sheetView>
  </sheetViews>
  <sheetFormatPr defaultColWidth="9.23046875" defaultRowHeight="13.5" x14ac:dyDescent="0.3"/>
  <cols>
    <col min="1" max="1" width="2.69140625" style="3" customWidth="1"/>
    <col min="2" max="2" width="23.15234375" style="3" customWidth="1"/>
    <col min="3" max="3" width="21.07421875" style="3" customWidth="1"/>
    <col min="4" max="4" width="24.07421875" style="3" customWidth="1"/>
    <col min="5" max="5" width="15.69140625" style="3" customWidth="1"/>
    <col min="6" max="7" width="13.23046875" style="3" customWidth="1"/>
    <col min="8" max="16384" width="9.23046875" style="3"/>
  </cols>
  <sheetData>
    <row r="1" spans="1:5" s="271" customFormat="1" ht="56.9" customHeight="1" x14ac:dyDescent="0.3"/>
    <row r="2" spans="1:5" x14ac:dyDescent="0.3">
      <c r="A2" s="75"/>
    </row>
    <row r="4" spans="1:5" x14ac:dyDescent="0.3">
      <c r="B4" s="11" t="s">
        <v>371</v>
      </c>
    </row>
    <row r="6" spans="1:5" ht="18" customHeight="1" x14ac:dyDescent="0.3">
      <c r="B6" s="230" t="s">
        <v>225</v>
      </c>
      <c r="C6" s="230" t="s">
        <v>226</v>
      </c>
      <c r="D6" s="230" t="s">
        <v>227</v>
      </c>
      <c r="E6" s="66"/>
    </row>
    <row r="7" spans="1:5" ht="15" customHeight="1" x14ac:dyDescent="0.3">
      <c r="B7" s="101">
        <v>1502</v>
      </c>
      <c r="C7" s="97">
        <v>155</v>
      </c>
      <c r="D7" s="96">
        <v>0.1032</v>
      </c>
    </row>
    <row r="8" spans="1:5" ht="13.5" customHeight="1" x14ac:dyDescent="0.3">
      <c r="B8" s="90"/>
      <c r="C8"/>
      <c r="D8"/>
    </row>
    <row r="9" spans="1:5" ht="13.5" customHeight="1" x14ac:dyDescent="0.3">
      <c r="B9" s="90"/>
      <c r="C9"/>
      <c r="D9"/>
    </row>
    <row r="10" spans="1:5" ht="13.5" customHeight="1" x14ac:dyDescent="0.3">
      <c r="B10" s="16"/>
      <c r="C10"/>
      <c r="D10"/>
    </row>
    <row r="11" spans="1:5" ht="13.5" customHeight="1" x14ac:dyDescent="0.3">
      <c r="B11" s="16" t="s">
        <v>41</v>
      </c>
      <c r="C11"/>
      <c r="D11"/>
    </row>
    <row r="12" spans="1:5" ht="13.5" customHeight="1" x14ac:dyDescent="0.3">
      <c r="B12" s="90"/>
      <c r="C12"/>
      <c r="D12"/>
    </row>
    <row r="13" spans="1:5" ht="13.5" customHeight="1" x14ac:dyDescent="0.3"/>
    <row r="14" spans="1:5" ht="13.5" customHeight="1" x14ac:dyDescent="0.3"/>
    <row r="15" spans="1:5" ht="13.5" customHeight="1" x14ac:dyDescent="0.3"/>
    <row r="16" spans="1:5"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sheetData>
  <mergeCells count="1">
    <mergeCell ref="A1:XFD1"/>
  </mergeCells>
  <hyperlinks>
    <hyperlink ref="B11" location="Information!A1" display="Return to information" xr:uid="{16BC6B63-FF7E-4B09-B52D-EDFB11B5CD68}"/>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C22F-9DB8-4D69-BE9A-15036A1F91A7}">
  <dimension ref="A1:G28"/>
  <sheetViews>
    <sheetView showGridLines="0" zoomScaleNormal="100" workbookViewId="0">
      <selection activeCell="A2" sqref="A2"/>
    </sheetView>
  </sheetViews>
  <sheetFormatPr defaultColWidth="9.23046875" defaultRowHeight="13.5" x14ac:dyDescent="0.3"/>
  <cols>
    <col min="1" max="1" width="2.69140625" style="3" customWidth="1"/>
    <col min="2" max="2" width="28.23046875" style="3" customWidth="1"/>
    <col min="3" max="3" width="17.07421875" style="3" customWidth="1"/>
    <col min="4" max="4" width="11.921875" style="3" customWidth="1"/>
    <col min="5" max="5" width="14.4609375" style="3" customWidth="1"/>
    <col min="6" max="7" width="13.23046875" style="3" customWidth="1"/>
    <col min="8" max="16384" width="9.23046875" style="3"/>
  </cols>
  <sheetData>
    <row r="1" spans="1:7" s="271" customFormat="1" ht="56.9" customHeight="1" x14ac:dyDescent="0.3"/>
    <row r="2" spans="1:7" x14ac:dyDescent="0.3">
      <c r="A2" s="75"/>
    </row>
    <row r="4" spans="1:7" x14ac:dyDescent="0.3">
      <c r="B4" s="11" t="s">
        <v>372</v>
      </c>
    </row>
    <row r="6" spans="1:7" ht="18" customHeight="1" x14ac:dyDescent="0.3">
      <c r="B6" s="164" t="s">
        <v>228</v>
      </c>
      <c r="C6" s="165" t="s">
        <v>262</v>
      </c>
      <c r="D6" s="230" t="s">
        <v>229</v>
      </c>
      <c r="E6" s="213" t="s">
        <v>292</v>
      </c>
    </row>
    <row r="7" spans="1:7" ht="15" customHeight="1" x14ac:dyDescent="0.3">
      <c r="B7" s="104" t="s">
        <v>230</v>
      </c>
      <c r="C7" s="93" t="s">
        <v>231</v>
      </c>
      <c r="D7" s="105">
        <v>2022</v>
      </c>
      <c r="E7" s="106">
        <v>0.12520000000000001</v>
      </c>
    </row>
    <row r="8" spans="1:7" ht="18" customHeight="1" x14ac:dyDescent="0.3">
      <c r="B8" s="104" t="s">
        <v>232</v>
      </c>
      <c r="C8" s="93" t="s">
        <v>233</v>
      </c>
      <c r="D8" s="105">
        <v>1185</v>
      </c>
      <c r="E8" s="106">
        <v>7.3400000000000007E-2</v>
      </c>
    </row>
    <row r="9" spans="1:7" ht="18" customHeight="1" x14ac:dyDescent="0.3">
      <c r="B9" s="104" t="s">
        <v>373</v>
      </c>
      <c r="C9" s="93" t="s">
        <v>234</v>
      </c>
      <c r="D9" s="105">
        <v>1123</v>
      </c>
      <c r="E9" s="106">
        <v>6.9599999999999995E-2</v>
      </c>
    </row>
    <row r="10" spans="1:7" ht="18" customHeight="1" x14ac:dyDescent="0.3">
      <c r="B10" s="104" t="s">
        <v>235</v>
      </c>
      <c r="C10" s="93" t="s">
        <v>236</v>
      </c>
      <c r="D10" s="105">
        <v>1065</v>
      </c>
      <c r="E10" s="106">
        <v>6.6000000000000003E-2</v>
      </c>
    </row>
    <row r="11" spans="1:7" ht="18" customHeight="1" x14ac:dyDescent="0.3">
      <c r="B11"/>
      <c r="C11"/>
      <c r="D11"/>
      <c r="E11"/>
    </row>
    <row r="12" spans="1:7" ht="18" customHeight="1" x14ac:dyDescent="0.3">
      <c r="B12" s="233" t="s">
        <v>374</v>
      </c>
      <c r="C12" s="231"/>
      <c r="D12" s="231"/>
      <c r="F12" s="161"/>
      <c r="G12" s="161"/>
    </row>
    <row r="13" spans="1:7" ht="18" customHeight="1" x14ac:dyDescent="0.3">
      <c r="B13" s="232" t="s">
        <v>263</v>
      </c>
      <c r="C13"/>
      <c r="D13"/>
      <c r="E13" s="148"/>
    </row>
    <row r="14" spans="1:7" ht="18" customHeight="1" x14ac:dyDescent="0.3">
      <c r="C14"/>
      <c r="D14"/>
      <c r="E14"/>
    </row>
    <row r="15" spans="1:7" ht="18" customHeight="1" x14ac:dyDescent="0.3">
      <c r="B15" s="90"/>
      <c r="C15"/>
      <c r="D15"/>
      <c r="E15"/>
    </row>
    <row r="16" spans="1:7" ht="18" customHeight="1" x14ac:dyDescent="0.3">
      <c r="B16" s="16" t="s">
        <v>41</v>
      </c>
      <c r="C16"/>
      <c r="D16"/>
      <c r="E16"/>
    </row>
    <row r="17" spans="2:5" ht="18" customHeight="1" x14ac:dyDescent="0.3">
      <c r="B17" s="90"/>
      <c r="C17"/>
      <c r="D17"/>
      <c r="E17"/>
    </row>
    <row r="18" spans="2:5" ht="18" customHeight="1" x14ac:dyDescent="0.3">
      <c r="B18" s="90"/>
      <c r="C18"/>
      <c r="D18"/>
      <c r="E18"/>
    </row>
    <row r="19" spans="2:5" ht="18" customHeight="1" x14ac:dyDescent="0.3">
      <c r="B19" s="90"/>
      <c r="C19"/>
      <c r="D19"/>
      <c r="E19"/>
    </row>
    <row r="20" spans="2:5" ht="18" customHeight="1" x14ac:dyDescent="0.3">
      <c r="B20" s="90"/>
      <c r="C20"/>
      <c r="D20"/>
      <c r="E20"/>
    </row>
    <row r="21" spans="2:5" ht="18" customHeight="1" x14ac:dyDescent="0.3">
      <c r="B21" s="90"/>
      <c r="C21"/>
      <c r="D21"/>
      <c r="E21"/>
    </row>
    <row r="22" spans="2:5" ht="18" customHeight="1" x14ac:dyDescent="0.3">
      <c r="B22" s="94"/>
      <c r="C22"/>
      <c r="D22"/>
      <c r="E22"/>
    </row>
    <row r="23" spans="2:5" ht="18" customHeight="1" x14ac:dyDescent="0.3">
      <c r="B23" s="94"/>
      <c r="C23"/>
      <c r="D23"/>
      <c r="E23"/>
    </row>
    <row r="24" spans="2:5" ht="18" customHeight="1" x14ac:dyDescent="0.3">
      <c r="B24" s="94"/>
      <c r="C24"/>
      <c r="D24"/>
      <c r="E24"/>
    </row>
    <row r="25" spans="2:5" x14ac:dyDescent="0.3">
      <c r="B25" s="94"/>
      <c r="C25"/>
      <c r="D25"/>
      <c r="E25"/>
    </row>
    <row r="26" spans="2:5" x14ac:dyDescent="0.3">
      <c r="B26" s="90"/>
      <c r="C26"/>
      <c r="D26"/>
      <c r="E26"/>
    </row>
    <row r="27" spans="2:5" x14ac:dyDescent="0.3">
      <c r="B27" s="90"/>
      <c r="C27"/>
      <c r="D27"/>
      <c r="E27"/>
    </row>
    <row r="28" spans="2:5" x14ac:dyDescent="0.3">
      <c r="B28" s="90"/>
      <c r="C28"/>
      <c r="D28"/>
      <c r="E28"/>
    </row>
  </sheetData>
  <mergeCells count="1">
    <mergeCell ref="A1:XFD1"/>
  </mergeCells>
  <hyperlinks>
    <hyperlink ref="B16" location="Information!A1" display="Return to information" xr:uid="{A14BB15B-187D-4D3D-AC8B-4F342632278C}"/>
    <hyperlink ref="B12" r:id="rId1" xr:uid="{180AB929-4CB2-4CE1-8F73-721966441DD4}"/>
  </hyperlinks>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4DA4-2CDF-4AEF-BE7B-180AB1050B71}">
  <dimension ref="A1:E28"/>
  <sheetViews>
    <sheetView showGridLines="0" zoomScaleNormal="100" workbookViewId="0">
      <selection activeCell="A2" sqref="A2"/>
    </sheetView>
  </sheetViews>
  <sheetFormatPr defaultColWidth="9.23046875" defaultRowHeight="13.5" x14ac:dyDescent="0.3"/>
  <cols>
    <col min="1" max="1" width="2.69140625" style="3" customWidth="1"/>
    <col min="2" max="2" width="33.4609375" style="3" customWidth="1"/>
    <col min="3" max="3" width="16.07421875" style="3" customWidth="1"/>
    <col min="4" max="4" width="22.07421875" style="3" customWidth="1"/>
    <col min="5" max="5" width="14.4609375" style="3" customWidth="1"/>
    <col min="6" max="7" width="13.23046875" style="3" customWidth="1"/>
    <col min="8" max="16384" width="9.23046875" style="3"/>
  </cols>
  <sheetData>
    <row r="1" spans="1:5" s="271" customFormat="1" ht="56.9" customHeight="1" x14ac:dyDescent="0.3"/>
    <row r="2" spans="1:5" x14ac:dyDescent="0.3">
      <c r="A2" s="75"/>
    </row>
    <row r="4" spans="1:5" x14ac:dyDescent="0.3">
      <c r="B4" s="11" t="s">
        <v>375</v>
      </c>
    </row>
    <row r="6" spans="1:5" ht="35" customHeight="1" x14ac:dyDescent="0.3">
      <c r="B6" s="165" t="s">
        <v>237</v>
      </c>
      <c r="C6" s="213" t="s">
        <v>238</v>
      </c>
      <c r="D6" s="213" t="s">
        <v>239</v>
      </c>
    </row>
    <row r="7" spans="1:5" ht="18" customHeight="1" x14ac:dyDescent="0.3">
      <c r="B7" s="93" t="s">
        <v>244</v>
      </c>
      <c r="C7" s="107">
        <v>6443</v>
      </c>
      <c r="D7" s="106">
        <v>0.25069999999999998</v>
      </c>
    </row>
    <row r="8" spans="1:5" ht="18" customHeight="1" x14ac:dyDescent="0.3">
      <c r="B8" s="93" t="s">
        <v>240</v>
      </c>
      <c r="C8" s="107">
        <v>6423</v>
      </c>
      <c r="D8" s="106">
        <v>0.24990000000000001</v>
      </c>
    </row>
    <row r="9" spans="1:5" ht="18" customHeight="1" x14ac:dyDescent="0.3">
      <c r="B9" s="93" t="s">
        <v>241</v>
      </c>
      <c r="C9" s="107">
        <v>2580</v>
      </c>
      <c r="D9" s="106">
        <v>0.1004</v>
      </c>
    </row>
    <row r="10" spans="1:5" ht="29" customHeight="1" x14ac:dyDescent="0.3">
      <c r="B10" s="93" t="s">
        <v>242</v>
      </c>
      <c r="C10" s="107">
        <v>2531</v>
      </c>
      <c r="D10" s="106">
        <v>9.8500000000000004E-2</v>
      </c>
    </row>
    <row r="11" spans="1:5" ht="18" customHeight="1" x14ac:dyDescent="0.3">
      <c r="B11" s="93" t="s">
        <v>243</v>
      </c>
      <c r="C11" s="107">
        <v>1957</v>
      </c>
      <c r="D11" s="106">
        <v>7.6100000000000001E-2</v>
      </c>
      <c r="E11"/>
    </row>
    <row r="12" spans="1:5" ht="18" customHeight="1" x14ac:dyDescent="0.3">
      <c r="B12" s="90"/>
      <c r="C12"/>
      <c r="D12"/>
      <c r="E12"/>
    </row>
    <row r="13" spans="1:5" ht="18" customHeight="1" x14ac:dyDescent="0.3">
      <c r="B13" s="234" t="s">
        <v>264</v>
      </c>
      <c r="C13"/>
      <c r="D13"/>
      <c r="E13"/>
    </row>
    <row r="14" spans="1:5" ht="18" customHeight="1" x14ac:dyDescent="0.3">
      <c r="C14"/>
      <c r="D14"/>
      <c r="E14"/>
    </row>
    <row r="15" spans="1:5" ht="18" customHeight="1" x14ac:dyDescent="0.3">
      <c r="B15" s="16" t="s">
        <v>41</v>
      </c>
      <c r="C15"/>
      <c r="D15"/>
      <c r="E15"/>
    </row>
    <row r="16" spans="1:5" ht="18" customHeight="1" x14ac:dyDescent="0.3">
      <c r="B16" s="90"/>
      <c r="C16"/>
      <c r="D16"/>
      <c r="E16"/>
    </row>
    <row r="17" spans="2:5" ht="18" customHeight="1" x14ac:dyDescent="0.3">
      <c r="B17" s="90"/>
      <c r="C17"/>
      <c r="D17"/>
      <c r="E17"/>
    </row>
    <row r="18" spans="2:5" ht="18" customHeight="1" x14ac:dyDescent="0.3">
      <c r="B18" s="90"/>
      <c r="C18"/>
      <c r="D18"/>
      <c r="E18"/>
    </row>
    <row r="19" spans="2:5" ht="18" customHeight="1" x14ac:dyDescent="0.3">
      <c r="B19" s="90"/>
      <c r="C19"/>
      <c r="D19"/>
      <c r="E19"/>
    </row>
    <row r="20" spans="2:5" ht="18" customHeight="1" x14ac:dyDescent="0.3">
      <c r="B20" s="90"/>
      <c r="C20"/>
      <c r="D20"/>
      <c r="E20"/>
    </row>
    <row r="21" spans="2:5" ht="18" customHeight="1" x14ac:dyDescent="0.3">
      <c r="B21" s="90"/>
      <c r="C21"/>
      <c r="D21"/>
      <c r="E21"/>
    </row>
    <row r="22" spans="2:5" ht="18" customHeight="1" x14ac:dyDescent="0.3">
      <c r="B22" s="94"/>
      <c r="C22"/>
      <c r="D22"/>
      <c r="E22"/>
    </row>
    <row r="23" spans="2:5" ht="18" customHeight="1" x14ac:dyDescent="0.3">
      <c r="B23" s="94"/>
      <c r="C23"/>
      <c r="D23"/>
      <c r="E23"/>
    </row>
    <row r="24" spans="2:5" ht="18" customHeight="1" x14ac:dyDescent="0.3">
      <c r="B24" s="94"/>
      <c r="C24"/>
      <c r="D24"/>
      <c r="E24"/>
    </row>
    <row r="25" spans="2:5" x14ac:dyDescent="0.3">
      <c r="B25" s="94"/>
      <c r="C25"/>
      <c r="D25"/>
      <c r="E25"/>
    </row>
    <row r="26" spans="2:5" x14ac:dyDescent="0.3">
      <c r="B26" s="90"/>
      <c r="C26"/>
      <c r="D26"/>
      <c r="E26"/>
    </row>
    <row r="27" spans="2:5" x14ac:dyDescent="0.3">
      <c r="B27" s="90"/>
      <c r="C27"/>
      <c r="D27"/>
      <c r="E27"/>
    </row>
    <row r="28" spans="2:5" x14ac:dyDescent="0.3">
      <c r="B28" s="90"/>
      <c r="C28"/>
      <c r="D28"/>
      <c r="E28"/>
    </row>
  </sheetData>
  <mergeCells count="1">
    <mergeCell ref="A1:XFD1"/>
  </mergeCells>
  <hyperlinks>
    <hyperlink ref="B15" location="Information!A1" display="Return to information" xr:uid="{C348B452-609A-4865-B974-785E1C504152}"/>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5148-2ED2-412F-922D-DB87859E6E50}">
  <dimension ref="A1:F40"/>
  <sheetViews>
    <sheetView showGridLines="0" zoomScaleNormal="100" workbookViewId="0">
      <selection activeCell="A2" sqref="A2"/>
    </sheetView>
  </sheetViews>
  <sheetFormatPr defaultColWidth="9.23046875" defaultRowHeight="13.5" x14ac:dyDescent="0.3"/>
  <cols>
    <col min="1" max="1" width="2.69140625" style="3" customWidth="1"/>
    <col min="2" max="2" width="33.4609375" style="3" customWidth="1"/>
    <col min="3" max="6" width="16.07421875" style="3" customWidth="1"/>
    <col min="7" max="7" width="13.23046875" style="3" customWidth="1"/>
    <col min="8" max="16384" width="9.23046875" style="3"/>
  </cols>
  <sheetData>
    <row r="1" spans="1:6" s="271" customFormat="1" ht="56.9" customHeight="1" x14ac:dyDescent="0.3"/>
    <row r="2" spans="1:6" x14ac:dyDescent="0.3">
      <c r="A2" s="75"/>
    </row>
    <row r="4" spans="1:6" x14ac:dyDescent="0.3">
      <c r="B4" s="11" t="s">
        <v>376</v>
      </c>
    </row>
    <row r="6" spans="1:6" ht="23" customHeight="1" x14ac:dyDescent="0.3">
      <c r="B6" s="164" t="s">
        <v>124</v>
      </c>
      <c r="C6" s="86" t="s">
        <v>8</v>
      </c>
      <c r="D6" s="86" t="s">
        <v>9</v>
      </c>
      <c r="E6" s="86" t="s">
        <v>10</v>
      </c>
      <c r="F6" s="87" t="s">
        <v>11</v>
      </c>
    </row>
    <row r="7" spans="1:6" ht="18" customHeight="1" x14ac:dyDescent="0.3">
      <c r="B7" s="95" t="s">
        <v>245</v>
      </c>
      <c r="C7" s="89" t="s">
        <v>211</v>
      </c>
      <c r="D7" s="89" t="s">
        <v>246</v>
      </c>
      <c r="E7" s="89" t="s">
        <v>246</v>
      </c>
      <c r="F7" s="108" t="s">
        <v>246</v>
      </c>
    </row>
    <row r="8" spans="1:6" ht="18" customHeight="1" x14ac:dyDescent="0.3">
      <c r="B8" s="95" t="s">
        <v>118</v>
      </c>
      <c r="C8" s="89" t="s">
        <v>246</v>
      </c>
      <c r="D8" s="89" t="s">
        <v>246</v>
      </c>
      <c r="E8" s="89" t="s">
        <v>246</v>
      </c>
      <c r="F8" s="108" t="s">
        <v>246</v>
      </c>
    </row>
    <row r="9" spans="1:6" ht="18" customHeight="1" x14ac:dyDescent="0.3">
      <c r="B9" s="95" t="s">
        <v>126</v>
      </c>
      <c r="C9" s="89" t="s">
        <v>246</v>
      </c>
      <c r="D9" s="89" t="s">
        <v>246</v>
      </c>
      <c r="E9" s="89" t="s">
        <v>246</v>
      </c>
      <c r="F9" s="108" t="s">
        <v>246</v>
      </c>
    </row>
    <row r="10" spans="1:6" ht="18" customHeight="1" x14ac:dyDescent="0.3">
      <c r="B10" s="95" t="s">
        <v>185</v>
      </c>
      <c r="C10" s="89" t="s">
        <v>246</v>
      </c>
      <c r="D10" s="89" t="s">
        <v>246</v>
      </c>
      <c r="E10" s="89" t="s">
        <v>246</v>
      </c>
      <c r="F10" s="108" t="s">
        <v>246</v>
      </c>
    </row>
    <row r="11" spans="1:6" ht="18" customHeight="1" x14ac:dyDescent="0.3">
      <c r="B11" s="95" t="s">
        <v>130</v>
      </c>
      <c r="C11" s="89" t="s">
        <v>211</v>
      </c>
      <c r="D11" s="89" t="s">
        <v>246</v>
      </c>
      <c r="E11" s="89" t="s">
        <v>246</v>
      </c>
      <c r="F11" s="108" t="s">
        <v>246</v>
      </c>
    </row>
    <row r="12" spans="1:6" ht="18" customHeight="1" x14ac:dyDescent="0.3">
      <c r="B12" s="95" t="s">
        <v>131</v>
      </c>
      <c r="C12" s="89" t="s">
        <v>246</v>
      </c>
      <c r="D12" s="89" t="s">
        <v>246</v>
      </c>
      <c r="E12" s="89" t="s">
        <v>246</v>
      </c>
      <c r="F12" s="108" t="s">
        <v>246</v>
      </c>
    </row>
    <row r="13" spans="1:6" ht="18" customHeight="1" x14ac:dyDescent="0.3">
      <c r="B13" s="95" t="s">
        <v>247</v>
      </c>
      <c r="C13" s="89" t="s">
        <v>246</v>
      </c>
      <c r="D13" s="89" t="s">
        <v>211</v>
      </c>
      <c r="E13" s="89" t="s">
        <v>211</v>
      </c>
      <c r="F13" s="108" t="s">
        <v>248</v>
      </c>
    </row>
    <row r="14" spans="1:6" ht="18" customHeight="1" x14ac:dyDescent="0.3">
      <c r="B14" s="95" t="s">
        <v>129</v>
      </c>
      <c r="C14" s="89" t="s">
        <v>211</v>
      </c>
      <c r="D14" s="89" t="s">
        <v>211</v>
      </c>
      <c r="E14" s="89" t="s">
        <v>246</v>
      </c>
      <c r="F14" s="108" t="s">
        <v>246</v>
      </c>
    </row>
    <row r="15" spans="1:6" ht="18" customHeight="1" x14ac:dyDescent="0.3">
      <c r="B15" s="95" t="s">
        <v>128</v>
      </c>
      <c r="C15" s="89" t="s">
        <v>246</v>
      </c>
      <c r="D15" s="89" t="s">
        <v>246</v>
      </c>
      <c r="E15" s="89" t="s">
        <v>246</v>
      </c>
      <c r="F15" s="108" t="s">
        <v>246</v>
      </c>
    </row>
    <row r="16" spans="1:6" ht="18" customHeight="1" x14ac:dyDescent="0.3">
      <c r="B16" s="95" t="s">
        <v>132</v>
      </c>
      <c r="C16" s="89" t="s">
        <v>211</v>
      </c>
      <c r="D16" s="89" t="s">
        <v>211</v>
      </c>
      <c r="E16" s="89" t="s">
        <v>211</v>
      </c>
      <c r="F16" s="108" t="s">
        <v>246</v>
      </c>
    </row>
    <row r="17" spans="2:6" ht="18" customHeight="1" x14ac:dyDescent="0.3">
      <c r="B17" s="95" t="s">
        <v>133</v>
      </c>
      <c r="C17" s="89" t="s">
        <v>211</v>
      </c>
      <c r="D17" s="89" t="s">
        <v>211</v>
      </c>
      <c r="E17" s="89" t="s">
        <v>211</v>
      </c>
      <c r="F17" s="108" t="s">
        <v>246</v>
      </c>
    </row>
    <row r="18" spans="2:6" ht="18" customHeight="1" x14ac:dyDescent="0.3">
      <c r="B18" s="95" t="s">
        <v>249</v>
      </c>
      <c r="C18" s="89" t="s">
        <v>211</v>
      </c>
      <c r="D18" s="89" t="s">
        <v>246</v>
      </c>
      <c r="E18" s="89" t="s">
        <v>246</v>
      </c>
      <c r="F18" s="108" t="s">
        <v>211</v>
      </c>
    </row>
    <row r="19" spans="2:6" ht="18" customHeight="1" x14ac:dyDescent="0.3">
      <c r="B19" s="95" t="s">
        <v>250</v>
      </c>
      <c r="C19" s="89" t="s">
        <v>211</v>
      </c>
      <c r="D19" s="89" t="s">
        <v>211</v>
      </c>
      <c r="E19" s="89" t="s">
        <v>211</v>
      </c>
      <c r="F19" s="108" t="s">
        <v>246</v>
      </c>
    </row>
    <row r="20" spans="2:6" ht="18" customHeight="1" x14ac:dyDescent="0.3">
      <c r="B20" s="95" t="s">
        <v>134</v>
      </c>
      <c r="C20" s="89" t="s">
        <v>211</v>
      </c>
      <c r="D20" s="89" t="s">
        <v>246</v>
      </c>
      <c r="E20" s="89" t="s">
        <v>246</v>
      </c>
      <c r="F20" s="108" t="s">
        <v>246</v>
      </c>
    </row>
    <row r="21" spans="2:6" ht="18" customHeight="1" x14ac:dyDescent="0.3">
      <c r="B21" s="95" t="s">
        <v>135</v>
      </c>
      <c r="C21" s="89" t="s">
        <v>246</v>
      </c>
      <c r="D21" s="89" t="s">
        <v>246</v>
      </c>
      <c r="E21" s="89" t="s">
        <v>246</v>
      </c>
      <c r="F21" s="108" t="s">
        <v>246</v>
      </c>
    </row>
    <row r="22" spans="2:6" ht="18" customHeight="1" x14ac:dyDescent="0.3">
      <c r="B22" s="95" t="s">
        <v>251</v>
      </c>
      <c r="C22" s="89" t="s">
        <v>211</v>
      </c>
      <c r="D22" s="89" t="s">
        <v>211</v>
      </c>
      <c r="E22" s="109" t="s">
        <v>211</v>
      </c>
      <c r="F22" s="108" t="s">
        <v>246</v>
      </c>
    </row>
    <row r="23" spans="2:6" ht="18" customHeight="1" x14ac:dyDescent="0.3">
      <c r="B23" s="95" t="s">
        <v>252</v>
      </c>
      <c r="C23" s="89" t="s">
        <v>211</v>
      </c>
      <c r="D23" s="89" t="s">
        <v>211</v>
      </c>
      <c r="E23" s="89" t="s">
        <v>246</v>
      </c>
      <c r="F23" s="108" t="s">
        <v>246</v>
      </c>
    </row>
    <row r="24" spans="2:6" ht="18" customHeight="1" x14ac:dyDescent="0.3">
      <c r="B24" s="95" t="s">
        <v>253</v>
      </c>
      <c r="C24" s="89" t="s">
        <v>211</v>
      </c>
      <c r="D24" s="89" t="s">
        <v>211</v>
      </c>
      <c r="E24" s="89" t="s">
        <v>246</v>
      </c>
      <c r="F24" s="110" t="s">
        <v>211</v>
      </c>
    </row>
    <row r="25" spans="2:6" ht="18" customHeight="1" x14ac:dyDescent="0.3">
      <c r="B25" s="95" t="s">
        <v>138</v>
      </c>
      <c r="C25" s="89" t="s">
        <v>246</v>
      </c>
      <c r="D25" s="89" t="s">
        <v>246</v>
      </c>
      <c r="E25" s="89" t="s">
        <v>246</v>
      </c>
      <c r="F25" s="108" t="s">
        <v>246</v>
      </c>
    </row>
    <row r="26" spans="2:6" ht="18" customHeight="1" x14ac:dyDescent="0.3">
      <c r="B26" s="95" t="s">
        <v>136</v>
      </c>
      <c r="C26" s="89" t="s">
        <v>246</v>
      </c>
      <c r="D26" s="89" t="s">
        <v>246</v>
      </c>
      <c r="E26" s="89" t="s">
        <v>246</v>
      </c>
      <c r="F26" s="108" t="s">
        <v>246</v>
      </c>
    </row>
    <row r="27" spans="2:6" ht="18" customHeight="1" x14ac:dyDescent="0.3">
      <c r="B27" s="95" t="s">
        <v>137</v>
      </c>
      <c r="C27" s="89" t="s">
        <v>211</v>
      </c>
      <c r="D27" s="89" t="s">
        <v>211</v>
      </c>
      <c r="E27" s="89" t="s">
        <v>246</v>
      </c>
      <c r="F27" s="108" t="s">
        <v>246</v>
      </c>
    </row>
    <row r="28" spans="2:6" ht="18" customHeight="1" x14ac:dyDescent="0.3">
      <c r="B28" s="95" t="s">
        <v>254</v>
      </c>
      <c r="C28" s="89" t="s">
        <v>211</v>
      </c>
      <c r="D28" s="89" t="s">
        <v>211</v>
      </c>
      <c r="E28" s="89" t="s">
        <v>211</v>
      </c>
      <c r="F28" s="108" t="s">
        <v>246</v>
      </c>
    </row>
    <row r="29" spans="2:6" ht="18" customHeight="1" x14ac:dyDescent="0.3">
      <c r="B29" s="95" t="s">
        <v>255</v>
      </c>
      <c r="C29" s="89" t="s">
        <v>211</v>
      </c>
      <c r="D29" s="89" t="s">
        <v>211</v>
      </c>
      <c r="E29" s="89" t="s">
        <v>246</v>
      </c>
      <c r="F29" s="108" t="s">
        <v>211</v>
      </c>
    </row>
    <row r="30" spans="2:6" ht="18" customHeight="1" x14ac:dyDescent="0.3">
      <c r="B30" s="95" t="s">
        <v>139</v>
      </c>
      <c r="C30" s="89" t="s">
        <v>246</v>
      </c>
      <c r="D30" s="89" t="s">
        <v>246</v>
      </c>
      <c r="E30" s="89" t="s">
        <v>246</v>
      </c>
      <c r="F30" s="108" t="s">
        <v>246</v>
      </c>
    </row>
    <row r="31" spans="2:6" ht="18" customHeight="1" x14ac:dyDescent="0.3">
      <c r="B31" s="95" t="s">
        <v>256</v>
      </c>
      <c r="C31" s="109" t="s">
        <v>211</v>
      </c>
      <c r="D31" s="109" t="s">
        <v>211</v>
      </c>
      <c r="E31" s="89" t="s">
        <v>246</v>
      </c>
      <c r="F31" s="108" t="s">
        <v>246</v>
      </c>
    </row>
    <row r="32" spans="2:6" ht="18" customHeight="1" x14ac:dyDescent="0.3">
      <c r="B32" s="95" t="s">
        <v>140</v>
      </c>
      <c r="C32" s="89" t="s">
        <v>246</v>
      </c>
      <c r="D32" s="89" t="s">
        <v>246</v>
      </c>
      <c r="E32" s="89" t="s">
        <v>246</v>
      </c>
      <c r="F32" s="108" t="s">
        <v>246</v>
      </c>
    </row>
    <row r="33" spans="2:6" x14ac:dyDescent="0.3">
      <c r="B33" s="90"/>
      <c r="C33"/>
      <c r="D33"/>
      <c r="E33"/>
      <c r="F33"/>
    </row>
    <row r="34" spans="2:6" x14ac:dyDescent="0.3">
      <c r="B34" s="270" t="s">
        <v>257</v>
      </c>
    </row>
    <row r="36" spans="2:6" x14ac:dyDescent="0.3">
      <c r="B36" s="3" t="s">
        <v>377</v>
      </c>
    </row>
    <row r="37" spans="2:6" x14ac:dyDescent="0.3">
      <c r="B37" s="3" t="s">
        <v>378</v>
      </c>
    </row>
    <row r="40" spans="2:6" x14ac:dyDescent="0.3">
      <c r="B40" s="16" t="s">
        <v>41</v>
      </c>
    </row>
  </sheetData>
  <mergeCells count="1">
    <mergeCell ref="A1:XFD1"/>
  </mergeCells>
  <hyperlinks>
    <hyperlink ref="B40" location="Information!A1" display="Return to information" xr:uid="{E1C1539E-4C8F-4A78-9E4B-0A8F6D3C1C41}"/>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728A6C48D06C0D459BAA78C74513A0FC" PreviousValue="true"/>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Organisation xmlns="631298fc-6a88-4548-b7d9-3b164918c4a3">Choose an Organisation</Organisation>
    <Publication_x0020_Date_x003a_ xmlns="631298fc-6a88-4548-b7d9-3b164918c4a3">2023-01-23T15:06:50+00:00</Publication_x0020_Date_x003a_>
    <Applicable_x0020_Duration xmlns="631298fc-6a88-4548-b7d9-3b164918c4a3">-</Applicable_x0020_Duration>
    <Ref_x0020_No xmlns="631298fc-6a88-4548-b7d9-3b164918c4a3" xsi:nil="true"/>
    <Descriptor xmlns="631298fc-6a88-4548-b7d9-3b164918c4a3" xsi:nil="true"/>
    <Meeting_x0020_Date xmlns="631298fc-6a88-4548-b7d9-3b164918c4a3" xsi:nil="true"/>
    <Classification xmlns="631298fc-6a88-4548-b7d9-3b164918c4a3">Unclassified</Classification>
    <_x003a__x003a_ xmlns="631298fc-6a88-4548-b7d9-3b164918c4a3">-Main Document</_x003a__x003a_>
    <_x003a_ xmlns="631298fc-6a88-4548-b7d9-3b164918c4a3" xsi:nil="true"/>
    <_Status xmlns="http://schemas.microsoft.com/sharepoint/v3/fields">Draft</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2B39C19-9065-4F6D-845D-88B693D759EF}">
  <ds:schemaRefs>
    <ds:schemaRef ds:uri="Microsoft.SharePoint.Taxonomy.ContentTypeSync"/>
  </ds:schemaRefs>
</ds:datastoreItem>
</file>

<file path=customXml/itemProps2.xml><?xml version="1.0" encoding="utf-8"?>
<ds:datastoreItem xmlns:ds="http://schemas.openxmlformats.org/officeDocument/2006/customXml" ds:itemID="{A3831FBE-25C6-4222-B4FB-B9BE07D2D6D3}">
  <ds:schemaRef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schemas.microsoft.com/sharepoint/v3/fields"/>
    <ds:schemaRef ds:uri="631298fc-6a88-4548-b7d9-3b164918c4a3"/>
  </ds:schemaRefs>
</ds:datastoreItem>
</file>

<file path=customXml/itemProps3.xml><?xml version="1.0" encoding="utf-8"?>
<ds:datastoreItem xmlns:ds="http://schemas.openxmlformats.org/officeDocument/2006/customXml" ds:itemID="{61066CCC-18D8-4929-8739-90AE42DED9ED}">
  <ds:schemaRefs>
    <ds:schemaRef ds:uri="http://schemas.microsoft.com/sharepoint/v3/contenttype/forms"/>
  </ds:schemaRefs>
</ds:datastoreItem>
</file>

<file path=customXml/itemProps4.xml><?xml version="1.0" encoding="utf-8"?>
<ds:datastoreItem xmlns:ds="http://schemas.openxmlformats.org/officeDocument/2006/customXml" ds:itemID="{769746C9-7C70-46A8-9B52-0762740F3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1EAF07C-4A33-4D95-AA97-33A6CF3F29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Information</vt:lpstr>
      <vt:lpstr>Executive Summary</vt:lpstr>
      <vt:lpstr>Figure 1.1</vt:lpstr>
      <vt:lpstr>Figure 1.2</vt:lpstr>
      <vt:lpstr>Figure 1.3</vt:lpstr>
      <vt:lpstr>Figure 2.1</vt:lpstr>
      <vt:lpstr>Figure 2.2</vt:lpstr>
      <vt:lpstr>Figure 2.3</vt:lpstr>
      <vt:lpstr>Figure 2.4</vt:lpstr>
      <vt:lpstr>Figure 2.5</vt:lpstr>
      <vt:lpstr>Figure 2.6</vt:lpstr>
      <vt:lpstr>Figure 2.7</vt:lpstr>
      <vt:lpstr>Figure 2.8</vt:lpstr>
      <vt:lpstr>Figure 2.9</vt:lpstr>
      <vt:lpstr>Figure 2.10</vt:lpstr>
      <vt:lpstr>Figure 3.1</vt:lpstr>
      <vt:lpstr>Figure 3.2</vt:lpstr>
      <vt:lpstr>Figure 4.1</vt:lpstr>
      <vt:lpstr>Figure 4.2</vt:lpstr>
      <vt:lpstr>Figure 4.4 to 4.35 </vt:lpstr>
      <vt:lpstr>Figure 4.36</vt:lpstr>
      <vt:lpstr>Figure 4.37</vt:lpstr>
      <vt:lpstr>Figure 5.1</vt:lpstr>
      <vt:lpstr>Figure 5.2</vt:lpstr>
      <vt:lpstr>Figure 5.3</vt:lpstr>
      <vt:lpstr>Figure 5.4 (a-d)</vt:lpstr>
      <vt:lpstr>Figure 5.5</vt:lpstr>
      <vt:lpstr>Figure 5.6</vt:lpstr>
      <vt:lpstr>Figure 5.7</vt:lpstr>
      <vt:lpstr>Figure 5.8</vt:lpstr>
      <vt:lpstr>Figure 5.9</vt:lpstr>
      <vt:lpstr>Figure A2.1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ECO3 FDR - Dataset</dc:title>
  <dc:subject/>
  <dc:creator/>
  <cp:keywords/>
  <cp:lastModifiedBy/>
  <dcterms:created xsi:type="dcterms:W3CDTF">2023-01-23T15:09:51Z</dcterms:created>
  <dcterms:modified xsi:type="dcterms:W3CDTF">2023-02-03T15:13:13Z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4" name="bjDocumentLabelXML-0">
    <vt:lpwstr>ames.com/2008/01/sie/internal/label"&gt;&lt;element uid="id_classification_nonbusiness" value="" /&gt;&lt;/sisl&gt;</vt:lpwstr>
  </property>
  <property fmtid="{D5CDD505-2E9C-101B-9397-08002B2CF9AE}" pid="5" name="bjDocumentSecurityLabel">
    <vt:lpwstr>OFFICIAL</vt:lpwstr>
  </property>
  <property fmtid="{D5CDD505-2E9C-101B-9397-08002B2CF9AE}" pid="6" name="bjClsUserRVM">
    <vt:lpwstr>[]</vt:lpwstr>
  </property>
  <property fmtid="{D5CDD505-2E9C-101B-9397-08002B2CF9AE}" pid="7" name="BJSCc5a055b0-1bed-4579_x">
    <vt:lpwstr/>
  </property>
  <property fmtid="{D5CDD505-2E9C-101B-9397-08002B2CF9AE}" pid="8" name="ContentTypeId">
    <vt:lpwstr>0x010100728A6C48D06C0D459BAA78C74513A0FC0046C0D4EEC36D444DA12EED41FEC4B548</vt:lpwstr>
  </property>
  <property fmtid="{D5CDD505-2E9C-101B-9397-08002B2CF9AE}" pid="9" name="BJSCdd9eba61-d6b9-469b_x">
    <vt:lpwstr/>
  </property>
  <property fmtid="{D5CDD505-2E9C-101B-9397-08002B2CF9AE}" pid="10" name="BJSCSummaryMarking">
    <vt:lpwstr>OFFICIAL</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2" name="bjSaver">
    <vt:lpwstr>WXoYCeGbFqQc8FZh5Mhj3Bj0oqW2Gt1E</vt:lpwstr>
  </property>
  <property fmtid="{D5CDD505-2E9C-101B-9397-08002B2CF9AE}" pid="13" name="OIAssociatedTeam">
    <vt:lpwstr/>
  </property>
</Properties>
</file>