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harepoint2013/cc/cma/projects/RS_Default_Tariff_Cap_Models_Lib/"/>
    </mc:Choice>
  </mc:AlternateContent>
  <xr:revisionPtr revIDLastSave="0" documentId="13_ncr:1_{BB0ECB35-2EB2-4DFC-9E1E-1ADC58A2819A}" xr6:coauthVersionLast="47" xr6:coauthVersionMax="47" xr10:uidLastSave="{00000000-0000-0000-0000-000000000000}"/>
  <bookViews>
    <workbookView xWindow="-120" yWindow="-120" windowWidth="29040" windowHeight="15840" xr2:uid="{D418F4BB-C814-43BE-99F1-625E4822E3A6}"/>
  </bookViews>
  <sheets>
    <sheet name="Front sheet" sheetId="14" r:id="rId1"/>
    <sheet name="Notes" sheetId="15" r:id="rId2"/>
    <sheet name="1 Outputs=&gt;" sheetId="20" r:id="rId3"/>
    <sheet name="1a SMNCC Values" sheetId="9" r:id="rId4"/>
    <sheet name="2 Inputs and calculations=&gt;" sheetId="17" r:id="rId5"/>
    <sheet name="2a Non pass-through costs" sheetId="22" r:id="rId6"/>
    <sheet name="2b SEGB" sheetId="8" r:id="rId7"/>
    <sheet name="2c DCC" sheetId="11" r:id="rId8"/>
    <sheet name="2d SMICoP" sheetId="13" r:id="rId9"/>
    <sheet name="2e CPIH" sheetId="21" r:id="rId10"/>
    <sheet name="2f Scaling factor" sheetId="25" r:id="rId11"/>
    <sheet name="2g PPM cost offset" sheetId="27" r:id="rId12"/>
    <sheet name="3 Forecasted Values = &gt;" sheetId="26" r:id="rId13"/>
    <sheet name="3a Forecasted Values" sheetId="19"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 hidden="1">'[1]Model inputs'!#REF!</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5" i="11" l="1"/>
  <c r="T31" i="8"/>
  <c r="R17" i="11" l="1"/>
  <c r="U16" i="21" l="1"/>
  <c r="M29" i="9" l="1"/>
  <c r="N29" i="9"/>
  <c r="O29" i="9"/>
  <c r="P29" i="9"/>
  <c r="Q29" i="9"/>
  <c r="R29" i="9"/>
  <c r="S29" i="9"/>
  <c r="T29" i="9"/>
  <c r="U29" i="9"/>
  <c r="V29" i="9"/>
  <c r="M30" i="9"/>
  <c r="N30" i="9"/>
  <c r="O30" i="9"/>
  <c r="P30" i="9"/>
  <c r="Q30" i="9"/>
  <c r="R30" i="9"/>
  <c r="S30" i="9"/>
  <c r="T30" i="9"/>
  <c r="U30" i="9"/>
  <c r="V30" i="9"/>
  <c r="L30" i="9"/>
  <c r="L29" i="9"/>
  <c r="J30" i="9"/>
  <c r="J29" i="9"/>
  <c r="L31" i="8"/>
  <c r="M31" i="8"/>
  <c r="N31" i="8"/>
  <c r="O31" i="8"/>
  <c r="P31" i="8"/>
  <c r="Q31" i="8"/>
  <c r="R31" i="8"/>
  <c r="S31" i="8"/>
  <c r="U31" i="8"/>
  <c r="K31" i="8"/>
  <c r="G31" i="8"/>
  <c r="H31" i="8"/>
  <c r="I31" i="8"/>
  <c r="F31" i="8"/>
  <c r="F30" i="8"/>
  <c r="F29" i="8"/>
  <c r="S29" i="8"/>
  <c r="S27" i="8"/>
  <c r="F26" i="8" l="1"/>
  <c r="F23" i="8"/>
  <c r="F24" i="8"/>
  <c r="F27" i="8" s="1"/>
  <c r="S26" i="8"/>
  <c r="K29" i="8"/>
  <c r="P30" i="8"/>
  <c r="T16" i="21"/>
  <c r="K24" i="8"/>
  <c r="K26" i="8" s="1"/>
  <c r="L20" i="8"/>
  <c r="R47" i="11" l="1"/>
  <c r="R23" i="8" l="1"/>
  <c r="R22" i="8"/>
  <c r="R13" i="8"/>
  <c r="Q22" i="8" l="1"/>
  <c r="R16" i="21"/>
  <c r="S31" i="9"/>
  <c r="T31" i="9"/>
  <c r="U31" i="9"/>
  <c r="V31" i="9"/>
  <c r="O40" i="9"/>
  <c r="N40" i="9"/>
  <c r="M40" i="9"/>
  <c r="L40" i="9"/>
  <c r="J40" i="9"/>
  <c r="O39" i="9"/>
  <c r="N39" i="9"/>
  <c r="M39" i="9"/>
  <c r="L39" i="9"/>
  <c r="J39" i="9"/>
  <c r="E54" i="9" l="1"/>
  <c r="O31" i="9"/>
  <c r="O32" i="9"/>
  <c r="J32" i="9" l="1"/>
  <c r="J31" i="9"/>
  <c r="M32" i="9"/>
  <c r="N32" i="9"/>
  <c r="P32" i="9"/>
  <c r="Q32" i="9"/>
  <c r="R32" i="9"/>
  <c r="S32" i="9"/>
  <c r="T32" i="9"/>
  <c r="U32" i="9"/>
  <c r="V32" i="9"/>
  <c r="L32" i="9"/>
  <c r="M31" i="9"/>
  <c r="N31" i="9"/>
  <c r="P31" i="9"/>
  <c r="Q31" i="9"/>
  <c r="R31" i="9"/>
  <c r="L31" i="9"/>
  <c r="O16" i="21" l="1"/>
  <c r="N19" i="13"/>
  <c r="O21" i="9" s="1"/>
  <c r="N17" i="13"/>
  <c r="N16" i="13"/>
  <c r="N18" i="13" s="1"/>
  <c r="N49" i="11"/>
  <c r="N48" i="11"/>
  <c r="N47" i="11"/>
  <c r="N46" i="11"/>
  <c r="N45" i="11"/>
  <c r="N44" i="11"/>
  <c r="N43" i="11"/>
  <c r="N42" i="11"/>
  <c r="N41" i="11"/>
  <c r="N51" i="11" s="1"/>
  <c r="N40" i="11"/>
  <c r="N50" i="11" s="1"/>
  <c r="N25" i="8"/>
  <c r="N29" i="8" s="1"/>
  <c r="N24" i="8"/>
  <c r="N23" i="8"/>
  <c r="N27" i="8" s="1"/>
  <c r="N22" i="8"/>
  <c r="N26" i="8" s="1"/>
  <c r="N21" i="8"/>
  <c r="N20" i="8"/>
  <c r="N28" i="8" l="1"/>
  <c r="N34" i="8"/>
  <c r="O20" i="9" s="1"/>
  <c r="N52" i="11"/>
  <c r="N54" i="11" s="1"/>
  <c r="N53" i="11"/>
  <c r="N55" i="11" s="1"/>
  <c r="O19" i="9" s="1"/>
  <c r="N21" i="13"/>
  <c r="O15" i="9"/>
  <c r="N30" i="8"/>
  <c r="O22" i="9" l="1"/>
  <c r="N33" i="8"/>
  <c r="N32" i="8"/>
  <c r="O13" i="9"/>
  <c r="N57" i="11"/>
  <c r="G46" i="11"/>
  <c r="N36" i="8" l="1"/>
  <c r="O14" i="9"/>
  <c r="O16" i="9" s="1"/>
  <c r="L21" i="8"/>
  <c r="M21" i="8"/>
  <c r="O21" i="8"/>
  <c r="P21" i="8"/>
  <c r="Q21" i="8"/>
  <c r="R21" i="8"/>
  <c r="S21" i="8"/>
  <c r="T21" i="8"/>
  <c r="U21" i="8"/>
  <c r="K21" i="8"/>
  <c r="H21" i="8"/>
  <c r="I21" i="8"/>
  <c r="G21" i="8"/>
  <c r="F21" i="8"/>
  <c r="M20" i="8"/>
  <c r="O20" i="8"/>
  <c r="P20" i="8"/>
  <c r="Q20" i="8"/>
  <c r="R20" i="8"/>
  <c r="S20" i="8"/>
  <c r="T20" i="8"/>
  <c r="U20" i="8"/>
  <c r="K20" i="8"/>
  <c r="H20" i="8"/>
  <c r="I20" i="8"/>
  <c r="G20" i="8"/>
  <c r="F20" i="8"/>
  <c r="F22" i="8"/>
  <c r="M47" i="11" l="1"/>
  <c r="L47" i="11"/>
  <c r="L49" i="11"/>
  <c r="L45" i="11"/>
  <c r="L46" i="11"/>
  <c r="K46" i="11"/>
  <c r="K44" i="11"/>
  <c r="M46" i="11"/>
  <c r="M48" i="11"/>
  <c r="L48" i="11"/>
  <c r="P48" i="11"/>
  <c r="M49" i="11"/>
  <c r="P49" i="11"/>
  <c r="J49" i="11"/>
  <c r="J48" i="11"/>
  <c r="E53" i="9" l="1"/>
  <c r="L19" i="11" l="1"/>
  <c r="N19" i="11"/>
  <c r="P19" i="11"/>
  <c r="R19" i="11"/>
  <c r="S19" i="11"/>
  <c r="T19" i="11"/>
  <c r="U19" i="11"/>
  <c r="M17" i="11"/>
  <c r="O17" i="11"/>
  <c r="Q17" i="11"/>
  <c r="S17" i="11"/>
  <c r="T17" i="11"/>
  <c r="U17" i="11"/>
  <c r="K19" i="11"/>
  <c r="R49" i="11" l="1"/>
  <c r="R48" i="11"/>
  <c r="Q48" i="11"/>
  <c r="Q49" i="11"/>
  <c r="U49" i="11"/>
  <c r="U48" i="11"/>
  <c r="T48" i="11"/>
  <c r="T49" i="11"/>
  <c r="S49" i="11"/>
  <c r="S48" i="11"/>
  <c r="O48" i="11"/>
  <c r="O49" i="11"/>
  <c r="K49" i="11"/>
  <c r="K48" i="11"/>
  <c r="D37" i="19" l="1"/>
  <c r="C37" i="19"/>
  <c r="D23" i="19"/>
  <c r="C23" i="19"/>
  <c r="D11" i="19"/>
  <c r="C11" i="19"/>
  <c r="V16" i="21"/>
  <c r="S16" i="21"/>
  <c r="Q16" i="21"/>
  <c r="P16" i="21"/>
  <c r="N16" i="21"/>
  <c r="M16" i="21"/>
  <c r="L16" i="21"/>
  <c r="J16" i="21"/>
  <c r="I16" i="21"/>
  <c r="H16" i="21"/>
  <c r="G16" i="21"/>
  <c r="F16" i="21"/>
  <c r="E16" i="21"/>
  <c r="D16" i="21"/>
  <c r="C16" i="21"/>
  <c r="U19" i="13"/>
  <c r="V21" i="9" s="1"/>
  <c r="U17" i="13"/>
  <c r="T17" i="13"/>
  <c r="T19" i="13" s="1"/>
  <c r="U21" i="9" s="1"/>
  <c r="S17" i="13"/>
  <c r="S19" i="13" s="1"/>
  <c r="T21" i="9" s="1"/>
  <c r="R17" i="13"/>
  <c r="R19" i="13" s="1"/>
  <c r="S21" i="9" s="1"/>
  <c r="Q17" i="13"/>
  <c r="Q19" i="13" s="1"/>
  <c r="R21" i="9" s="1"/>
  <c r="P17" i="13"/>
  <c r="P19" i="13" s="1"/>
  <c r="Q21" i="9" s="1"/>
  <c r="O17" i="13"/>
  <c r="O19" i="13" s="1"/>
  <c r="P21" i="9" s="1"/>
  <c r="M17" i="13"/>
  <c r="M19" i="13" s="1"/>
  <c r="N21" i="9" s="1"/>
  <c r="L17" i="13"/>
  <c r="L19" i="13" s="1"/>
  <c r="M21" i="9" s="1"/>
  <c r="K17" i="13"/>
  <c r="K19" i="13" s="1"/>
  <c r="I17" i="13"/>
  <c r="I19" i="13" s="1"/>
  <c r="H17" i="13"/>
  <c r="H19" i="13" s="1"/>
  <c r="I21" i="9" s="1"/>
  <c r="G17" i="13"/>
  <c r="G19" i="13" s="1"/>
  <c r="H21" i="9" s="1"/>
  <c r="F17" i="13"/>
  <c r="F19" i="13" s="1"/>
  <c r="G21" i="9" s="1"/>
  <c r="U16" i="13"/>
  <c r="U18" i="13" s="1"/>
  <c r="T16" i="13"/>
  <c r="T18" i="13" s="1"/>
  <c r="S16" i="13"/>
  <c r="S18" i="13" s="1"/>
  <c r="R16" i="13"/>
  <c r="R18" i="13" s="1"/>
  <c r="Q16" i="13"/>
  <c r="Q18" i="13" s="1"/>
  <c r="P16" i="13"/>
  <c r="P18" i="13" s="1"/>
  <c r="Q15" i="9" s="1"/>
  <c r="O16" i="13"/>
  <c r="O18" i="13" s="1"/>
  <c r="M16" i="13"/>
  <c r="M18" i="13" s="1"/>
  <c r="L16" i="13"/>
  <c r="L18" i="13" s="1"/>
  <c r="M15" i="9" s="1"/>
  <c r="K16" i="13"/>
  <c r="K18" i="13" s="1"/>
  <c r="L15" i="9" s="1"/>
  <c r="I16" i="13"/>
  <c r="I18" i="13" s="1"/>
  <c r="J15" i="9" s="1"/>
  <c r="H16" i="13"/>
  <c r="H18" i="13" s="1"/>
  <c r="G16" i="13"/>
  <c r="G18" i="13" s="1"/>
  <c r="F16" i="13"/>
  <c r="F18" i="13" s="1"/>
  <c r="U47" i="11"/>
  <c r="T47" i="11"/>
  <c r="S47" i="11"/>
  <c r="Q47" i="11"/>
  <c r="P47" i="11"/>
  <c r="O47" i="11"/>
  <c r="H47" i="11"/>
  <c r="G47" i="11"/>
  <c r="F47" i="11"/>
  <c r="U46" i="11"/>
  <c r="T46" i="11"/>
  <c r="S46" i="11"/>
  <c r="R46" i="11"/>
  <c r="Q46" i="11"/>
  <c r="P46" i="11"/>
  <c r="O46" i="11"/>
  <c r="H46" i="11"/>
  <c r="F46" i="11"/>
  <c r="U45" i="11"/>
  <c r="S45" i="11"/>
  <c r="R45" i="11"/>
  <c r="Q45" i="11"/>
  <c r="P45" i="11"/>
  <c r="O45" i="11"/>
  <c r="M45" i="11"/>
  <c r="K45" i="11"/>
  <c r="I45" i="11"/>
  <c r="H45" i="11"/>
  <c r="G45" i="11"/>
  <c r="F45" i="11"/>
  <c r="U44" i="11"/>
  <c r="T44" i="11"/>
  <c r="S44" i="11"/>
  <c r="R44" i="11"/>
  <c r="Q44" i="11"/>
  <c r="P44" i="11"/>
  <c r="O44" i="11"/>
  <c r="M44" i="11"/>
  <c r="L44" i="11"/>
  <c r="I44" i="11"/>
  <c r="H44" i="11"/>
  <c r="G44" i="11"/>
  <c r="F44" i="11"/>
  <c r="U43" i="11"/>
  <c r="U53" i="11" s="1"/>
  <c r="T43" i="11"/>
  <c r="S43" i="11"/>
  <c r="R43" i="11"/>
  <c r="Q43" i="11"/>
  <c r="P43" i="11"/>
  <c r="O43" i="11"/>
  <c r="M43" i="11"/>
  <c r="M53" i="11" s="1"/>
  <c r="L43" i="11"/>
  <c r="K43" i="11"/>
  <c r="I43" i="11"/>
  <c r="H43" i="11"/>
  <c r="G43" i="11"/>
  <c r="F43" i="11"/>
  <c r="U42" i="11"/>
  <c r="U52" i="11" s="1"/>
  <c r="T42" i="11"/>
  <c r="T52" i="11" s="1"/>
  <c r="S42" i="11"/>
  <c r="R42" i="11"/>
  <c r="Q42" i="11"/>
  <c r="P42" i="11"/>
  <c r="O42" i="11"/>
  <c r="M42" i="11"/>
  <c r="L42" i="11"/>
  <c r="K42" i="11"/>
  <c r="I42" i="11"/>
  <c r="H42" i="11"/>
  <c r="G42" i="11"/>
  <c r="F42" i="11"/>
  <c r="U41" i="11"/>
  <c r="U51" i="11" s="1"/>
  <c r="T41" i="11"/>
  <c r="T51" i="11" s="1"/>
  <c r="S41" i="11"/>
  <c r="S51" i="11" s="1"/>
  <c r="R41" i="11"/>
  <c r="R51" i="11" s="1"/>
  <c r="Q41" i="11"/>
  <c r="Q51" i="11" s="1"/>
  <c r="P41" i="11"/>
  <c r="P51" i="11" s="1"/>
  <c r="O41" i="11"/>
  <c r="O51" i="11" s="1"/>
  <c r="M41" i="11"/>
  <c r="M51" i="11" s="1"/>
  <c r="L41" i="11"/>
  <c r="L51" i="11" s="1"/>
  <c r="K41" i="11"/>
  <c r="K51" i="11" s="1"/>
  <c r="I41" i="11"/>
  <c r="I51" i="11" s="1"/>
  <c r="H41" i="11"/>
  <c r="H51" i="11" s="1"/>
  <c r="G41" i="11"/>
  <c r="G51" i="11" s="1"/>
  <c r="F41" i="11"/>
  <c r="F51" i="11" s="1"/>
  <c r="U40" i="11"/>
  <c r="U50" i="11" s="1"/>
  <c r="T40" i="11"/>
  <c r="T50" i="11" s="1"/>
  <c r="S40" i="11"/>
  <c r="S50" i="11" s="1"/>
  <c r="R40" i="11"/>
  <c r="R50" i="11" s="1"/>
  <c r="Q40" i="11"/>
  <c r="Q50" i="11" s="1"/>
  <c r="P40" i="11"/>
  <c r="P50" i="11" s="1"/>
  <c r="O40" i="11"/>
  <c r="O50" i="11" s="1"/>
  <c r="M40" i="11"/>
  <c r="M50" i="11" s="1"/>
  <c r="L40" i="11"/>
  <c r="L50" i="11" s="1"/>
  <c r="K40" i="11"/>
  <c r="K50" i="11" s="1"/>
  <c r="I40" i="11"/>
  <c r="I50" i="11" s="1"/>
  <c r="H40" i="11"/>
  <c r="H50" i="11" s="1"/>
  <c r="G40" i="11"/>
  <c r="G50" i="11" s="1"/>
  <c r="F40" i="11"/>
  <c r="F50" i="11" s="1"/>
  <c r="G36" i="11"/>
  <c r="G49" i="11" s="1"/>
  <c r="G35" i="11"/>
  <c r="H27" i="11"/>
  <c r="F27" i="11"/>
  <c r="H26" i="11"/>
  <c r="F26" i="11"/>
  <c r="G19" i="11"/>
  <c r="K47" i="11"/>
  <c r="I18" i="11"/>
  <c r="I46" i="11" s="1"/>
  <c r="H17" i="11"/>
  <c r="F17" i="11"/>
  <c r="U25" i="8"/>
  <c r="T25" i="8"/>
  <c r="S25" i="8"/>
  <c r="R25" i="8"/>
  <c r="Q25" i="8"/>
  <c r="P25" i="8"/>
  <c r="O25" i="8"/>
  <c r="M25" i="8"/>
  <c r="L25" i="8"/>
  <c r="K25" i="8"/>
  <c r="I25" i="8"/>
  <c r="H25" i="8"/>
  <c r="G25" i="8"/>
  <c r="F25" i="8"/>
  <c r="F28" i="8" s="1"/>
  <c r="U24" i="8"/>
  <c r="T24" i="8"/>
  <c r="S24" i="8"/>
  <c r="R24" i="8"/>
  <c r="Q24" i="8"/>
  <c r="P24" i="8"/>
  <c r="O24" i="8"/>
  <c r="M24" i="8"/>
  <c r="L24" i="8"/>
  <c r="I24" i="8"/>
  <c r="H24" i="8"/>
  <c r="G24" i="8"/>
  <c r="U23" i="8"/>
  <c r="T23" i="8"/>
  <c r="S23" i="8"/>
  <c r="Q23" i="8"/>
  <c r="P23" i="8"/>
  <c r="O23" i="8"/>
  <c r="M23" i="8"/>
  <c r="M29" i="8" s="1"/>
  <c r="L23" i="8"/>
  <c r="K23" i="8"/>
  <c r="I23" i="8"/>
  <c r="H23" i="8"/>
  <c r="G23" i="8"/>
  <c r="U22" i="8"/>
  <c r="T22" i="8"/>
  <c r="S22" i="8"/>
  <c r="P22" i="8"/>
  <c r="O22" i="8"/>
  <c r="M22" i="8"/>
  <c r="L22" i="8"/>
  <c r="K22" i="8"/>
  <c r="I22" i="8"/>
  <c r="H22" i="8"/>
  <c r="G22" i="8"/>
  <c r="C9" i="21" l="1"/>
  <c r="T21" i="13"/>
  <c r="U15" i="9"/>
  <c r="Q21" i="13"/>
  <c r="R15" i="9"/>
  <c r="H52" i="11"/>
  <c r="H54" i="11" s="1"/>
  <c r="I13" i="9" s="1"/>
  <c r="M52" i="11"/>
  <c r="S21" i="13"/>
  <c r="T15" i="9"/>
  <c r="S52" i="11"/>
  <c r="S54" i="11" s="1"/>
  <c r="T13" i="9" s="1"/>
  <c r="R21" i="13"/>
  <c r="S15" i="9"/>
  <c r="Q53" i="11"/>
  <c r="Q55" i="11" s="1"/>
  <c r="R19" i="9" s="1"/>
  <c r="R53" i="11"/>
  <c r="R55" i="11" s="1"/>
  <c r="S19" i="9" s="1"/>
  <c r="U54" i="11"/>
  <c r="V13" i="9" s="1"/>
  <c r="U21" i="13"/>
  <c r="V15" i="9"/>
  <c r="G48" i="11"/>
  <c r="F48" i="11"/>
  <c r="F49" i="11"/>
  <c r="Q52" i="11"/>
  <c r="Q54" i="11" s="1"/>
  <c r="R13" i="9" s="1"/>
  <c r="S53" i="11"/>
  <c r="S55" i="11" s="1"/>
  <c r="T19" i="9" s="1"/>
  <c r="H49" i="11"/>
  <c r="H48" i="11"/>
  <c r="R52" i="11"/>
  <c r="R54" i="11" s="1"/>
  <c r="T53" i="11"/>
  <c r="T55" i="11" s="1"/>
  <c r="U19" i="9" s="1"/>
  <c r="P53" i="11"/>
  <c r="P55" i="11" s="1"/>
  <c r="Q19" i="9" s="1"/>
  <c r="P52" i="11"/>
  <c r="O21" i="13"/>
  <c r="P15" i="9"/>
  <c r="O52" i="11"/>
  <c r="O54" i="11" s="1"/>
  <c r="P13" i="9" s="1"/>
  <c r="O53" i="11"/>
  <c r="O55" i="11" s="1"/>
  <c r="P19" i="9" s="1"/>
  <c r="M21" i="13"/>
  <c r="N15" i="9"/>
  <c r="M54" i="11"/>
  <c r="N13" i="9" s="1"/>
  <c r="I52" i="11"/>
  <c r="I54" i="11" s="1"/>
  <c r="J13" i="9" s="1"/>
  <c r="F53" i="11"/>
  <c r="F55" i="11" s="1"/>
  <c r="G19" i="9" s="1"/>
  <c r="I21" i="13"/>
  <c r="J21" i="9"/>
  <c r="H21" i="13"/>
  <c r="I15" i="9"/>
  <c r="G21" i="13"/>
  <c r="H15" i="9"/>
  <c r="F21" i="13"/>
  <c r="G15" i="9"/>
  <c r="J17" i="9"/>
  <c r="J23" i="9" s="1"/>
  <c r="G28" i="8"/>
  <c r="O29" i="8"/>
  <c r="O28" i="8"/>
  <c r="S28" i="8"/>
  <c r="H29" i="8"/>
  <c r="M27" i="8"/>
  <c r="L28" i="8"/>
  <c r="P28" i="8"/>
  <c r="T28" i="8"/>
  <c r="G29" i="8"/>
  <c r="G26" i="8"/>
  <c r="H27" i="8"/>
  <c r="K28" i="8"/>
  <c r="C39" i="19"/>
  <c r="D39" i="19" s="1"/>
  <c r="L21" i="9"/>
  <c r="K53" i="11"/>
  <c r="K55" i="11" s="1"/>
  <c r="Q27" i="8"/>
  <c r="U27" i="8"/>
  <c r="L26" i="8"/>
  <c r="P26" i="8"/>
  <c r="T26" i="8"/>
  <c r="F52" i="11"/>
  <c r="F54" i="11" s="1"/>
  <c r="G13" i="9" s="1"/>
  <c r="K52" i="11"/>
  <c r="K54" i="11" s="1"/>
  <c r="L13" i="9" s="1"/>
  <c r="G53" i="11"/>
  <c r="G55" i="11" s="1"/>
  <c r="H19" i="9" s="1"/>
  <c r="L53" i="11"/>
  <c r="L55" i="11" s="1"/>
  <c r="M19" i="9" s="1"/>
  <c r="L21" i="13"/>
  <c r="O26" i="8"/>
  <c r="G27" i="8"/>
  <c r="H28" i="8"/>
  <c r="M28" i="8"/>
  <c r="Q28" i="8"/>
  <c r="U28" i="8"/>
  <c r="I29" i="8"/>
  <c r="R27" i="8"/>
  <c r="R29" i="8"/>
  <c r="H26" i="8"/>
  <c r="M26" i="8"/>
  <c r="Q26" i="8"/>
  <c r="U26" i="8"/>
  <c r="I27" i="8"/>
  <c r="O27" i="8"/>
  <c r="Q29" i="8"/>
  <c r="G52" i="11"/>
  <c r="G54" i="11" s="1"/>
  <c r="H13" i="9" s="1"/>
  <c r="L52" i="11"/>
  <c r="L54" i="11" s="1"/>
  <c r="M13" i="9" s="1"/>
  <c r="P54" i="11"/>
  <c r="Q13" i="9" s="1"/>
  <c r="T54" i="11"/>
  <c r="U13" i="9" s="1"/>
  <c r="H53" i="11"/>
  <c r="H55" i="11" s="1"/>
  <c r="I19" i="9" s="1"/>
  <c r="M55" i="11"/>
  <c r="N19" i="9" s="1"/>
  <c r="U55" i="11"/>
  <c r="V19" i="9" s="1"/>
  <c r="C38" i="19"/>
  <c r="K21" i="13"/>
  <c r="P21" i="13"/>
  <c r="L29" i="8"/>
  <c r="L27" i="8"/>
  <c r="P29" i="8"/>
  <c r="P27" i="8"/>
  <c r="P34" i="8" s="1"/>
  <c r="Q20" i="9" s="1"/>
  <c r="T29" i="8"/>
  <c r="T27" i="8"/>
  <c r="I28" i="8"/>
  <c r="R28" i="8"/>
  <c r="I26" i="8"/>
  <c r="R26" i="8"/>
  <c r="F34" i="8"/>
  <c r="G20" i="9" s="1"/>
  <c r="K27" i="8"/>
  <c r="K30" i="8" s="1"/>
  <c r="K33" i="8" s="1"/>
  <c r="U29" i="8"/>
  <c r="I19" i="11"/>
  <c r="I47" i="11"/>
  <c r="I53" i="11" s="1"/>
  <c r="I55" i="11" s="1"/>
  <c r="J19" i="9" s="1"/>
  <c r="T34" i="8" l="1"/>
  <c r="U20" i="9" s="1"/>
  <c r="M16" i="27"/>
  <c r="N38" i="9" s="1"/>
  <c r="S15" i="27"/>
  <c r="T37" i="9" s="1"/>
  <c r="T39" i="9" s="1"/>
  <c r="P17" i="9"/>
  <c r="P23" i="9" s="1"/>
  <c r="I16" i="27"/>
  <c r="J38" i="9" s="1"/>
  <c r="Q16" i="27"/>
  <c r="R38" i="9" s="1"/>
  <c r="R40" i="9" s="1"/>
  <c r="L16" i="27"/>
  <c r="M38" i="9" s="1"/>
  <c r="R30" i="8"/>
  <c r="R33" i="8" s="1"/>
  <c r="S14" i="9" s="1"/>
  <c r="Q15" i="27"/>
  <c r="R37" i="9" s="1"/>
  <c r="R39" i="9" s="1"/>
  <c r="T16" i="27"/>
  <c r="U38" i="9" s="1"/>
  <c r="U40" i="9" s="1"/>
  <c r="H17" i="9"/>
  <c r="H23" i="9" s="1"/>
  <c r="P16" i="27"/>
  <c r="Q38" i="9" s="1"/>
  <c r="Q40" i="9" s="1"/>
  <c r="S17" i="9"/>
  <c r="S23" i="9" s="1"/>
  <c r="M17" i="9"/>
  <c r="M23" i="9" s="1"/>
  <c r="S16" i="27"/>
  <c r="F15" i="27"/>
  <c r="T17" i="9"/>
  <c r="T23" i="9" s="1"/>
  <c r="U16" i="27"/>
  <c r="V38" i="9" s="1"/>
  <c r="V40" i="9" s="1"/>
  <c r="I15" i="27"/>
  <c r="J37" i="9" s="1"/>
  <c r="O15" i="27"/>
  <c r="P37" i="9" s="1"/>
  <c r="P39" i="9" s="1"/>
  <c r="H16" i="27"/>
  <c r="V17" i="9"/>
  <c r="V23" i="9" s="1"/>
  <c r="H15" i="27"/>
  <c r="M15" i="27"/>
  <c r="N37" i="9" s="1"/>
  <c r="Q17" i="9"/>
  <c r="Q23" i="9" s="1"/>
  <c r="F16" i="27"/>
  <c r="O17" i="9"/>
  <c r="O23" i="9" s="1"/>
  <c r="N16" i="27"/>
  <c r="O38" i="9" s="1"/>
  <c r="N15" i="27"/>
  <c r="O37" i="9" s="1"/>
  <c r="L15" i="27"/>
  <c r="M37" i="9" s="1"/>
  <c r="I17" i="9"/>
  <c r="I23" i="9" s="1"/>
  <c r="U17" i="9"/>
  <c r="U23" i="9" s="1"/>
  <c r="G16" i="27"/>
  <c r="O16" i="27"/>
  <c r="P38" i="9" s="1"/>
  <c r="P40" i="9" s="1"/>
  <c r="K16" i="27"/>
  <c r="L38" i="9" s="1"/>
  <c r="N17" i="9"/>
  <c r="N23" i="9" s="1"/>
  <c r="G17" i="9"/>
  <c r="G23" i="9" s="1"/>
  <c r="R16" i="27"/>
  <c r="S38" i="9" s="1"/>
  <c r="S40" i="9" s="1"/>
  <c r="G15" i="27"/>
  <c r="K15" i="27"/>
  <c r="L37" i="9" s="1"/>
  <c r="R17" i="9"/>
  <c r="R23" i="9" s="1"/>
  <c r="L17" i="9"/>
  <c r="L23" i="9" s="1"/>
  <c r="R15" i="27"/>
  <c r="S37" i="9" s="1"/>
  <c r="S39" i="9" s="1"/>
  <c r="P15" i="27"/>
  <c r="Q37" i="9" s="1"/>
  <c r="Q39" i="9" s="1"/>
  <c r="U15" i="27"/>
  <c r="V37" i="9" s="1"/>
  <c r="V39" i="9" s="1"/>
  <c r="T15" i="27"/>
  <c r="U37" i="9" s="1"/>
  <c r="U39" i="9" s="1"/>
  <c r="S13" i="9"/>
  <c r="R57" i="11"/>
  <c r="I48" i="11"/>
  <c r="I49" i="11"/>
  <c r="O34" i="8"/>
  <c r="P20" i="9" s="1"/>
  <c r="P22" i="9" s="1"/>
  <c r="Q22" i="9"/>
  <c r="G22" i="9"/>
  <c r="K34" i="8"/>
  <c r="L20" i="9" s="1"/>
  <c r="L34" i="8"/>
  <c r="G34" i="8"/>
  <c r="H20" i="9" s="1"/>
  <c r="H34" i="8"/>
  <c r="I20" i="9" s="1"/>
  <c r="H30" i="8"/>
  <c r="U30" i="8"/>
  <c r="U33" i="8" s="1"/>
  <c r="V14" i="9" s="1"/>
  <c r="S34" i="8"/>
  <c r="T20" i="9" s="1"/>
  <c r="Q30" i="8"/>
  <c r="Q33" i="8" s="1"/>
  <c r="R14" i="9" s="1"/>
  <c r="I30" i="8"/>
  <c r="I33" i="8" s="1"/>
  <c r="J14" i="9" s="1"/>
  <c r="S30" i="8"/>
  <c r="S33" i="8" s="1"/>
  <c r="T14" i="9" s="1"/>
  <c r="M30" i="8"/>
  <c r="M33" i="8" s="1"/>
  <c r="N14" i="9" s="1"/>
  <c r="M34" i="8"/>
  <c r="N20" i="9" s="1"/>
  <c r="L30" i="8"/>
  <c r="G30" i="8"/>
  <c r="G33" i="8" s="1"/>
  <c r="H14" i="9" s="1"/>
  <c r="C13" i="19"/>
  <c r="D13" i="19" s="1"/>
  <c r="L19" i="9"/>
  <c r="L33" i="8"/>
  <c r="M14" i="9" s="1"/>
  <c r="P57" i="11"/>
  <c r="R34" i="8"/>
  <c r="S20" i="9" s="1"/>
  <c r="O57" i="11"/>
  <c r="U34" i="8"/>
  <c r="V20" i="9" s="1"/>
  <c r="Q57" i="11"/>
  <c r="C25" i="19"/>
  <c r="D25" i="19" s="1"/>
  <c r="U57" i="11"/>
  <c r="D38" i="19"/>
  <c r="D40" i="19" s="1"/>
  <c r="C40" i="19"/>
  <c r="L57" i="11"/>
  <c r="C12" i="19"/>
  <c r="K57" i="11"/>
  <c r="T30" i="8"/>
  <c r="Q34" i="8"/>
  <c r="R20" i="9" s="1"/>
  <c r="I57" i="11"/>
  <c r="M57" i="11"/>
  <c r="T57" i="11"/>
  <c r="S57" i="11"/>
  <c r="G57" i="11"/>
  <c r="I34" i="8"/>
  <c r="J20" i="9" s="1"/>
  <c r="H33" i="8"/>
  <c r="I14" i="9" s="1"/>
  <c r="O30" i="8"/>
  <c r="F57" i="11"/>
  <c r="H57" i="11"/>
  <c r="M20" i="9" l="1"/>
  <c r="L36" i="8"/>
  <c r="K36" i="8"/>
  <c r="T38" i="9"/>
  <c r="T40" i="9" s="1"/>
  <c r="G24" i="9"/>
  <c r="Q24" i="9"/>
  <c r="P24" i="9"/>
  <c r="L32" i="8"/>
  <c r="T22" i="9"/>
  <c r="T24" i="9" s="1"/>
  <c r="H22" i="9"/>
  <c r="H24" i="9" s="1"/>
  <c r="N22" i="9"/>
  <c r="N24" i="9" s="1"/>
  <c r="J22" i="9"/>
  <c r="J24" i="9" s="1"/>
  <c r="S22" i="9"/>
  <c r="S24" i="9" s="1"/>
  <c r="S60" i="9" s="1"/>
  <c r="M22" i="9"/>
  <c r="M24" i="9" s="1"/>
  <c r="R22" i="9"/>
  <c r="R24" i="9" s="1"/>
  <c r="V22" i="9"/>
  <c r="V24" i="9" s="1"/>
  <c r="U22" i="9"/>
  <c r="U24" i="9" s="1"/>
  <c r="I22" i="9"/>
  <c r="I24" i="9" s="1"/>
  <c r="O24" i="9"/>
  <c r="L22" i="9"/>
  <c r="L24" i="9" s="1"/>
  <c r="G32" i="8"/>
  <c r="H32" i="8"/>
  <c r="U32" i="8"/>
  <c r="S32" i="8"/>
  <c r="M32" i="8"/>
  <c r="R32" i="8"/>
  <c r="S36" i="8"/>
  <c r="T16" i="9"/>
  <c r="Q36" i="8"/>
  <c r="R16" i="9"/>
  <c r="P33" i="8"/>
  <c r="Q14" i="9" s="1"/>
  <c r="P32" i="8"/>
  <c r="O32" i="8"/>
  <c r="O33" i="8"/>
  <c r="P14" i="9" s="1"/>
  <c r="T33" i="8"/>
  <c r="U14" i="9" s="1"/>
  <c r="T32" i="8"/>
  <c r="R36" i="8"/>
  <c r="S16" i="9"/>
  <c r="Q32" i="8"/>
  <c r="F32" i="8"/>
  <c r="F33" i="8"/>
  <c r="D12" i="19"/>
  <c r="D14" i="19" s="1"/>
  <c r="C14" i="19"/>
  <c r="H16" i="9"/>
  <c r="H36" i="8"/>
  <c r="I16" i="9"/>
  <c r="M36" i="8"/>
  <c r="N16" i="9"/>
  <c r="K32" i="8"/>
  <c r="L14" i="9"/>
  <c r="I36" i="8"/>
  <c r="J16" i="9"/>
  <c r="M16" i="9"/>
  <c r="G36" i="8"/>
  <c r="U36" i="8"/>
  <c r="V16" i="9"/>
  <c r="V18" i="9" s="1"/>
  <c r="I32" i="8"/>
  <c r="G14" i="9" l="1"/>
  <c r="F36" i="8"/>
  <c r="T47" i="9"/>
  <c r="T58" i="9" s="1"/>
  <c r="T60" i="9"/>
  <c r="O49" i="9"/>
  <c r="O47" i="9"/>
  <c r="O58" i="9" s="1"/>
  <c r="O60" i="9"/>
  <c r="N49" i="9"/>
  <c r="N47" i="9"/>
  <c r="N58" i="9" s="1"/>
  <c r="N60" i="9"/>
  <c r="G60" i="9"/>
  <c r="G47" i="9"/>
  <c r="G58" i="9" s="1"/>
  <c r="G49" i="9"/>
  <c r="I49" i="9"/>
  <c r="I47" i="9"/>
  <c r="I58" i="9" s="1"/>
  <c r="I60" i="9"/>
  <c r="H49" i="9"/>
  <c r="H47" i="9"/>
  <c r="H58" i="9" s="1"/>
  <c r="H60" i="9"/>
  <c r="J49" i="9"/>
  <c r="J60" i="9"/>
  <c r="J47" i="9"/>
  <c r="J58" i="9" s="1"/>
  <c r="V48" i="9"/>
  <c r="V59" i="9"/>
  <c r="U49" i="9"/>
  <c r="U60" i="9"/>
  <c r="T49" i="9"/>
  <c r="V49" i="9"/>
  <c r="V60" i="9"/>
  <c r="R49" i="9"/>
  <c r="R47" i="9"/>
  <c r="R58" i="9" s="1"/>
  <c r="R60" i="9"/>
  <c r="M49" i="9"/>
  <c r="M47" i="9"/>
  <c r="M58" i="9" s="1"/>
  <c r="M60" i="9"/>
  <c r="P47" i="9"/>
  <c r="P58" i="9" s="1"/>
  <c r="P60" i="9"/>
  <c r="L49" i="9"/>
  <c r="L47" i="9"/>
  <c r="L58" i="9" s="1"/>
  <c r="L60" i="9"/>
  <c r="S49" i="9"/>
  <c r="S47" i="9"/>
  <c r="S58" i="9" s="1"/>
  <c r="Q47" i="9"/>
  <c r="Q58" i="9" s="1"/>
  <c r="Q60" i="9"/>
  <c r="P49" i="9"/>
  <c r="Q49" i="9"/>
  <c r="U47" i="9"/>
  <c r="U58" i="9" s="1"/>
  <c r="V47" i="9"/>
  <c r="V58" i="9" s="1"/>
  <c r="V46" i="9"/>
  <c r="V57" i="9" s="1"/>
  <c r="C24" i="19"/>
  <c r="L16" i="9"/>
  <c r="T36" i="8"/>
  <c r="U16" i="9"/>
  <c r="U18" i="9" s="1"/>
  <c r="P36" i="8"/>
  <c r="Q16" i="9"/>
  <c r="G16" i="9"/>
  <c r="S18" i="9" s="1"/>
  <c r="O36" i="8"/>
  <c r="P16" i="9"/>
  <c r="S48" i="9" l="1"/>
  <c r="S59" i="9"/>
  <c r="S46" i="9"/>
  <c r="S57" i="9" s="1"/>
  <c r="T18" i="9"/>
  <c r="R18" i="9"/>
  <c r="U48" i="9"/>
  <c r="U59" i="9"/>
  <c r="Q18" i="9"/>
  <c r="Q59" i="9" s="1"/>
  <c r="P18" i="9"/>
  <c r="P59" i="9" s="1"/>
  <c r="U46" i="9"/>
  <c r="U57" i="9" s="1"/>
  <c r="G18" i="9"/>
  <c r="O18" i="9"/>
  <c r="N18" i="9"/>
  <c r="M18" i="9"/>
  <c r="L18" i="9"/>
  <c r="I18" i="9"/>
  <c r="J18" i="9"/>
  <c r="H18" i="9"/>
  <c r="D24" i="19"/>
  <c r="D26" i="19" s="1"/>
  <c r="C26" i="19"/>
  <c r="R59" i="9" l="1"/>
  <c r="R48" i="9"/>
  <c r="R46" i="9"/>
  <c r="R57" i="9" s="1"/>
  <c r="T59" i="9"/>
  <c r="T46" i="9"/>
  <c r="T57" i="9" s="1"/>
  <c r="T48" i="9"/>
  <c r="N48" i="9"/>
  <c r="N59" i="9"/>
  <c r="O48" i="9"/>
  <c r="O59" i="9"/>
  <c r="G59" i="9"/>
  <c r="G46" i="9"/>
  <c r="G57" i="9" s="1"/>
  <c r="G48" i="9"/>
  <c r="J48" i="9"/>
  <c r="J59" i="9"/>
  <c r="H48" i="9"/>
  <c r="H59" i="9"/>
  <c r="I48" i="9"/>
  <c r="I59" i="9"/>
  <c r="L46" i="9"/>
  <c r="L57" i="9" s="1"/>
  <c r="L59" i="9"/>
  <c r="L48" i="9"/>
  <c r="M48" i="9"/>
  <c r="M59" i="9"/>
  <c r="P48" i="9"/>
  <c r="Q48" i="9"/>
  <c r="P46" i="9"/>
  <c r="P57" i="9" s="1"/>
  <c r="Q46" i="9"/>
  <c r="Q57" i="9" s="1"/>
  <c r="I46" i="9"/>
  <c r="I57" i="9" s="1"/>
  <c r="H46" i="9"/>
  <c r="H57" i="9" s="1"/>
  <c r="M46" i="9"/>
  <c r="M57" i="9" s="1"/>
  <c r="O46" i="9"/>
  <c r="O57" i="9" s="1"/>
  <c r="J46" i="9"/>
  <c r="J57" i="9" s="1"/>
  <c r="N46" i="9"/>
  <c r="N5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600-000001000000}">
      <text>
        <r>
          <rPr>
            <sz val="9"/>
            <color indexed="81"/>
            <rFont val="Tahoma"/>
            <family val="2"/>
          </rPr>
          <t xml:space="preserve">
2019:
E.g. pages 30 &amp; 31 of:
https://www.smartenergygb.org/en/-/media/SmartEnergy/essential-documents/essential-documents/english/Engagement-Plan-and-Budget-2019.ashx
</t>
        </r>
      </text>
    </comment>
    <comment ref="C15" authorId="0" shapeId="0" xr:uid="{00000000-0006-0000-0600-000002000000}">
      <text>
        <r>
          <rPr>
            <sz val="9"/>
            <color indexed="81"/>
            <rFont val="Tahoma"/>
            <family val="2"/>
          </rPr>
          <t xml:space="preserve">BEIS meter numbers are rounded to the nearest thousand.
Electricity:
https://www.gov.uk/government/statistical-data-sets/regional-and-local-authority-electricity-consumption-statistics
Gas:
https://www.gov.uk/government/statistical-data-sets/gas-sales-and-numbers-of-customers-by-region-and-local-authority
</t>
        </r>
      </text>
    </comment>
    <comment ref="K16" authorId="1" shapeId="0" xr:uid="{00000000-0006-0000-0600-000003000000}">
      <text>
        <r>
          <rPr>
            <sz val="9"/>
            <color indexed="81"/>
            <rFont val="Tahoma"/>
            <family val="2"/>
          </rPr>
          <t>Error in the Total Residential Live on supply Gas Meters pre-cap period 2 has been corrected from 23,723,000 to 23,714,000.</t>
        </r>
      </text>
    </comment>
    <comment ref="C17" authorId="0" shapeId="0" xr:uid="{00000000-0006-0000-0600-000004000000}">
      <text>
        <r>
          <rPr>
            <sz val="9"/>
            <color indexed="81"/>
            <rFont val="Tahoma"/>
            <family val="2"/>
          </rPr>
          <t>https://www.ofgem.gov.uk/data-portal/electricity-supply-market-shares-company-domestic-gb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 ref="C18" authorId="0" shapeId="0" xr:uid="{00000000-0006-0000-0600-000005000000}">
      <text>
        <r>
          <rPr>
            <sz val="9"/>
            <color indexed="81"/>
            <rFont val="Tahoma"/>
            <family val="2"/>
          </rPr>
          <t>https://www.ofgem.gov.uk/data-portal/gas-supply-market-shares-company-domestic-gb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700-000001000000}">
      <text>
        <r>
          <rPr>
            <sz val="9"/>
            <color indexed="81"/>
            <rFont val="Tahoma"/>
            <family val="2"/>
          </rPr>
          <t>BEIS meter numbers are rounded to the nearest thousand.
Electricity:  
https://www.gov.uk/government/statistical-data-sets/regional-and-local-authority-electricity-consumption-statistics
Gas:
https://www.gov.uk/government/statistical-data-sets/gas-sales-and-numbers-of-customers-by-region-and-local-authority</t>
        </r>
      </text>
    </comment>
    <comment ref="K13" authorId="1" shapeId="0" xr:uid="{00000000-0006-0000-0700-000002000000}">
      <text>
        <r>
          <rPr>
            <sz val="9"/>
            <color indexed="81"/>
            <rFont val="Tahoma"/>
            <family val="2"/>
          </rPr>
          <t>Error in the Total Residential Live on supply Gas Meters pre-cap period 2 has been corrected from 23,723,000 to 23,714,000.</t>
        </r>
      </text>
    </comment>
    <comment ref="C14" authorId="0" shapeId="0" xr:uid="{00000000-0006-0000-0700-000003000000}">
      <text>
        <r>
          <rPr>
            <sz val="9"/>
            <color indexed="81"/>
            <rFont val="Tahoma"/>
            <family val="2"/>
          </rPr>
          <t xml:space="preserve">We assume a linear rollout from the first to the last day of a cap period, and therefore charge for the number of enrolled SMETS2 meters at the mid-point. E.g. for Jan-March 2019, we would calculate the number of SMETS2 meters communicating at the end of 2019, and then infer the number of meters communicating 1.5 months into the year. </t>
        </r>
      </text>
    </comment>
    <comment ref="O14" authorId="1" shapeId="0" xr:uid="{00000000-0006-0000-0700-000004000000}">
      <text>
        <r>
          <rPr>
            <b/>
            <sz val="9"/>
            <color indexed="81"/>
            <rFont val="Tahoma"/>
            <family val="2"/>
          </rPr>
          <t xml:space="preserve">Author:
</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O15" authorId="1" shapeId="0" xr:uid="{00000000-0006-0000-0700-000005000000}">
      <text>
        <r>
          <rPr>
            <b/>
            <sz val="9"/>
            <color indexed="81"/>
            <rFont val="Tahoma"/>
            <family val="2"/>
          </rPr>
          <t>Author:</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C16" authorId="0" shapeId="0" xr:uid="{00000000-0006-0000-0700-000006000000}">
      <text>
        <r>
          <rPr>
            <sz val="9"/>
            <color indexed="81"/>
            <rFont val="Tahoma"/>
            <family val="2"/>
          </rPr>
          <t xml:space="preserve">As found at: 
https://www.smartdcc.co.uk/charges/charging-statements/
References to "Draft Charging Statements" refer to the Draft Charging Statements  which are published in December.
For April 2019 to September 2019 we use the following document,also included is the data we use to estimate the DBCH to SBCH %age (L16 and L17) on page 18:
https://www.smartdcc.co.uk/media/2977/charging-statement-ry1920-issue-01-draft.pdf
</t>
        </r>
      </text>
    </comment>
    <comment ref="M52" authorId="1" shapeId="0" xr:uid="{00000000-0006-0000-0700-000007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 ref="M53" authorId="1" shapeId="0" xr:uid="{00000000-0006-0000-0700-000008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800-000001000000}">
      <text>
        <r>
          <rPr>
            <sz val="9"/>
            <color indexed="81"/>
            <rFont val="Tahoma"/>
            <family val="2"/>
          </rPr>
          <t>We use a modelling assumption from SMICoP which assumes total annual charges of £250,000. The historic annual charges for SMICOP Limited are available at Companies House:
https://beta.companieshouse.gov.uk/company/09136180/filing-history</t>
        </r>
      </text>
    </comment>
    <comment ref="C13" authorId="0" shapeId="0" xr:uid="{00000000-0006-0000-0800-000002000000}">
      <text>
        <r>
          <rPr>
            <sz val="9"/>
            <color indexed="81"/>
            <rFont val="Tahoma"/>
            <family val="2"/>
          </rPr>
          <t>BEIS meter numbers are rounded to the nearest thousand.
https://www.gov.uk/government/statistical-data-sets/regional-and-local-authority-electricity-consumption-statistics</t>
        </r>
      </text>
    </comment>
    <comment ref="C14" authorId="0" shapeId="0" xr:uid="{00000000-0006-0000-0800-000003000000}">
      <text>
        <r>
          <rPr>
            <sz val="9"/>
            <color indexed="81"/>
            <rFont val="Tahoma"/>
            <family val="2"/>
          </rPr>
          <t>BEIS meter numbers are rounded to the nearest thousand.
https://www.gov.uk/government/statistical-data-sets/gas-sales-and-numbers-of-customers-by-region-and-local-authority</t>
        </r>
      </text>
    </comment>
    <comment ref="K14" authorId="1" shapeId="0" xr:uid="{00000000-0006-0000-0800-000004000000}">
      <text>
        <r>
          <rPr>
            <sz val="9"/>
            <color indexed="81"/>
            <rFont val="Tahoma"/>
            <family val="2"/>
          </rPr>
          <t>Error in the Total Residential Live on supply Gas Meters pre-cap period 2 has been corrected from 23,723,000 to 23,714,000.</t>
        </r>
      </text>
    </comment>
  </commentList>
</comments>
</file>

<file path=xl/sharedStrings.xml><?xml version="1.0" encoding="utf-8"?>
<sst xmlns="http://schemas.openxmlformats.org/spreadsheetml/2006/main" count="1184" uniqueCount="590">
  <si>
    <t xml:space="preserve"> </t>
  </si>
  <si>
    <t>Annex 5 - Smart metering net cost change allowance methodology</t>
  </si>
  <si>
    <t>Version Control</t>
  </si>
  <si>
    <t>Date Published</t>
  </si>
  <si>
    <t>Changes</t>
  </si>
  <si>
    <t>v1.1</t>
  </si>
  <si>
    <t>Published for statutory consultation</t>
  </si>
  <si>
    <t>v1.2</t>
  </si>
  <si>
    <t>-Input values for pass-through costs added for first cap period
-Non-pass through component of SMNCC for 2018 and 2019 replaced with revised value
-Scaling factor updated to reflect revised nil consumption benchmark
-SEGB Market share for nominated supplier broken out into market share input values (row 17 and 18) and BEIS derived total residential live on supply input values (row 15 and 16) and calculated value of Nominated supplier live on supply (row 20 to 21)
- DCC inputs updated to reflect the most recent published DCC charging statement.
- SEGB, DCC and SMICOP tabs updated with direct links to BEIS metering point statistics:
  Electricity: https://www.gov.uk/government/statistical-data-sets/regional-and-local-authority-electricity-consumption-statistics
  Gas: https://www.gov.uk/government/statistical-data-sets/gas-sales-and-numbers-of-customers-by-region-and-local-authority</t>
  </si>
  <si>
    <t xml:space="preserve">v1.3 </t>
  </si>
  <si>
    <t xml:space="preserve">
- Inputs updated for second cap period
- Error in the Total Residential Live on supply Gas Meters for historical periods has been amended
</t>
  </si>
  <si>
    <t>v1.4</t>
  </si>
  <si>
    <t>-Inputs updated for price cap period 01 Oct 2019 to 31 Mar 2020
-We have inserted values in cells J7 and J8 of sheet ‘2a Non pass-through costs’. As set out in our June consultation and in our third cap period decision document, we have decided to use our current non-pass-through model to set the non-pass-through cost.
-Tab '2c DCC' row 52 and 53 have been updated to amend an error. The total DCC costs did not include the total dual band communications hub costs. This applied to both gas and electricity. We have addressed this by editing the formulas for ‘Total Explicit Costs’. When correcting this error, we have only edited the values for the upcoming cap periods (ie the third cap period and onwards), which are in columns M to U. We have not edited the formulas for past cap periods, so that the model continues to reflect the actual levels in previous cap periods. For electricity, we have added to the sum the relevant cell in row 48 (‘Total DB Comms Hub Costs – Electricity’). For gas, we have done the same in relation to row 49 (‘Total DB Comms Hub Costs – Gas’).</t>
  </si>
  <si>
    <t>v1.5</t>
  </si>
  <si>
    <t>-Inputs updated for price cap period 01 Apr 2020 to 30 Sep 2020
-We have inserted values in cells L7 and L8 of sheet ‘2a Non pass-through costs’. As set out in our October consultation and in our update letter (reviewing smart metering costs in the default tariff cap), we have decided to use our current non-pass-through model to set the non-pass-through cost.</t>
  </si>
  <si>
    <t>v1.6</t>
  </si>
  <si>
    <t>- Added column for payment method and rows for prepayment to '1a SMNCC Values' and '2 Inputs and calculations'
- The Formula added in for Prepayment method rows in'1a SMNCC' were amended to allow for zero values to be pulled through from input tabs.
- Source text changed in tab '2c DCC' Cell C14 and C15 to "The assumptions in the model in place during the cap period".
- Published with decision on "Protecting energy consumers with prepayment meters" and "Minor changes to 'Annex 5 - Methodology for determining the Smart Metering Net Cost Change'"</t>
  </si>
  <si>
    <t>v1.7</t>
  </si>
  <si>
    <t xml:space="preserve">- Added column for payment method and rows for prepayment to '1a SMNCC Values' and '2 Inputs and calculations'
'- The Formula added in for Prepayment method rows in'1a SMNCC' were amended to allow for zero values to be pulled through from input tabs.
- The Formula added in for Prepayment method rows in'1a SMNCC' were amended to allow for zero values to be pulled through from input tabs.
- Source text changed in tab '2c DCC' Cell C14 and C15 to "The assumptions in the model in place during the cap period".
'-Inputs updated for price cap period 01 Oct 2020 to 01 Mar 2021
'-We have inserted values in cells M7:S7, M8:S8,M9:N9&amp; M10:N10 of sheet ‘2a Non pass-through costs’. The decision for these values are set out in our decision document for 'Reveiwing smat metering costs in the default tariff cap' and 'Decision for protecting energy consumers with prepayment meters' which were published 5 August 2020.  
'- We have inserted values in cells O14 and O15 of sheet '2c DCC'. The decision for these values are set out in 'Changes to Annex 5-Methodology for determining the Smart Metering Net Cost Change'. We have decided to align our source with the decision made in the 'Reveiwing smart metering costs' consultation, this decision paper was also published on 5 August 2020. </t>
  </si>
  <si>
    <t>v1.8</t>
  </si>
  <si>
    <t>-Inputs updated for price cap period 01 Apr 2021 to 30 Sep 2021</t>
  </si>
  <si>
    <t>v1.9 (draft)</t>
  </si>
  <si>
    <t>- This version of the model was published alongside our consultation on updating the PPM SMNCC allowance on 29  April 2021</t>
  </si>
  <si>
    <t>v1.91</t>
  </si>
  <si>
    <t>- This version of the model was published alongside our decision on updating the credit and PPM SMNCC allowance on 5 August 2021</t>
  </si>
  <si>
    <t>v1.10</t>
  </si>
  <si>
    <t>- Nil consumption scalar removed for PPM non-pass through costs.
- Tab '2g PPM cost offset' added.
- We have inserted values in cells O7:S10 of sheet ‘2a Non pass-through costs’. The decision for these values are set out in our decision document for updating the credit and PPM SMNCC allowance which were both published 5 August 2021.    
- Inputs updated for price cap period 01 Oct 2021 to 01 Mar 2022</t>
  </si>
  <si>
    <t>v1.11</t>
  </si>
  <si>
    <t>- Inserted values in cells P7:S10 of sheet ‘2a Non pass-through costs’. The decision for these values are set out in our decision document for updating the credit and PPM SMNCC allowance which were both published 4 February 2022.    
- Inputs updated for price cap period 01 Apr 2022 to 30 Sep 2022</t>
  </si>
  <si>
    <t>Description</t>
  </si>
  <si>
    <t>This annex sets out the methodology and sources used to calculate the Smart Metering Net Cost Change for gas and electricity in each 28AD Charge Restriction Period.</t>
  </si>
  <si>
    <t xml:space="preserve">The increment is calculated in £ per customer per year by combining information on the pass-through charges of SEGB, DCC &amp; SMICoP, with the net cost change as calculated by "the model". </t>
  </si>
  <si>
    <t>&lt;= Denotes an input</t>
  </si>
  <si>
    <t>&lt;= Denotes a calculation or output</t>
  </si>
  <si>
    <t>This sheet gives an overview of the content of each of the tabs.</t>
  </si>
  <si>
    <t>List of Tabs</t>
  </si>
  <si>
    <t>Tab name</t>
  </si>
  <si>
    <t>Tab type</t>
  </si>
  <si>
    <t>Front sheet</t>
  </si>
  <si>
    <t>n/a</t>
  </si>
  <si>
    <t>Title</t>
  </si>
  <si>
    <t>Notes</t>
  </si>
  <si>
    <t>Description of model</t>
  </si>
  <si>
    <t>1 Outputs=&gt;</t>
  </si>
  <si>
    <t>1a SMNCC Values</t>
  </si>
  <si>
    <t>Outputs</t>
  </si>
  <si>
    <t>Implied Smart Metering Net Cost Change for gas and electricity</t>
  </si>
  <si>
    <t>2 Inputs and calculations=&gt;</t>
  </si>
  <si>
    <t>2a Non-pass-through costs</t>
  </si>
  <si>
    <t xml:space="preserve">Inputs and calculations </t>
  </si>
  <si>
    <t>Changes in smart costs that are not related to charges from DCC, SEGB or SMICoP. It is estimated using the model (see below)</t>
  </si>
  <si>
    <t>2b SEGB</t>
  </si>
  <si>
    <t>Inputs and calculation of SEGB costs in each year</t>
  </si>
  <si>
    <t>2c DCC</t>
  </si>
  <si>
    <t>Inputs and calculation of DCC costs in each charging year</t>
  </si>
  <si>
    <t>2d SMICoP</t>
  </si>
  <si>
    <t>Inputs and calculation of SMICoP costs in each year</t>
  </si>
  <si>
    <t>2e CPIH</t>
  </si>
  <si>
    <t>CPIH figures used to calculate adjustment to pass-through component included in baseline</t>
  </si>
  <si>
    <t>2f Scaling factor</t>
  </si>
  <si>
    <t>To scale SMNCC at nil consumption</t>
  </si>
  <si>
    <t>2g PPM cost offset</t>
  </si>
  <si>
    <t>Input and calculation of the indexed PPM additional costs to offset</t>
  </si>
  <si>
    <t>3 Other=&gt;</t>
  </si>
  <si>
    <t>3a Forecasted Values</t>
  </si>
  <si>
    <t>Forecasts future pass-through costs</t>
  </si>
  <si>
    <t>Notes on non-pass-through modelling</t>
  </si>
  <si>
    <r>
      <t>The current BEIS SMIP Cost Benefit Analysis (CBA) model is used as the starting point. We have then made a number of modifications including removing cost and benefit categories not relevant to suppliers as well as using more recent information from suppliers to accurately reflect the incremental net cost of smart metering on suppliers. As a result, we have created new outputs from the model that specifically calculate the net cost to energy suppliers for the purpose of setting the default tariff cap (hereafter referred to as "</t>
    </r>
    <r>
      <rPr>
        <b/>
        <sz val="10"/>
        <color theme="1"/>
        <rFont val="Verdana"/>
        <family val="2"/>
      </rPr>
      <t>the model</t>
    </r>
    <r>
      <rPr>
        <sz val="10"/>
        <color theme="1"/>
        <rFont val="Verdana"/>
        <family val="2"/>
      </rPr>
      <t>")</t>
    </r>
  </si>
  <si>
    <t>Model context</t>
  </si>
  <si>
    <t>SMNCC Values</t>
  </si>
  <si>
    <t>This tab calculates the total Smart Metering Net Cost Change (SMNCC). Pass-through costs are compared to those included in the Baseline Value of the Operating Cost Allowance in April 2017. Because the Baseline Value of the Operating Cost Allowance is uplifted by CPIH, we also uplift the baseline value of pass-through costs in calculating the difference.
The non-pass-through component is calculated using "the model" (see Notes).</t>
  </si>
  <si>
    <t>Smart Metering Pass-Through Net Cost Change</t>
  </si>
  <si>
    <t>Fuel</t>
  </si>
  <si>
    <t>Payment method</t>
  </si>
  <si>
    <t>Unit</t>
  </si>
  <si>
    <t>Historical examples</t>
  </si>
  <si>
    <t>Values to be used to update level of default tariff cap</t>
  </si>
  <si>
    <t>These are for historical periods. The values for April-September 2017 are those included in the operating costs allowance, and are the baseline against which the SMNCC is calculated. Other periods are shown for illustration only.</t>
  </si>
  <si>
    <t>These are the values that will be populated to calculate the updated level of the default tariff cap</t>
  </si>
  <si>
    <t>28AD Charge Restriction Period:</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</si>
  <si>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</si>
  <si>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</si>
  <si>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</si>
  <si>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</si>
  <si>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</si>
  <si>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</si>
  <si>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</si>
  <si>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</si>
  <si>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</si>
  <si>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</si>
  <si>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</si>
  <si>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</si>
  <si>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March 2023</t>
  </si>
  <si>
    <t>April 2023 - September 2023</t>
  </si>
  <si>
    <t>October 2023 - December 2023</t>
  </si>
  <si>
    <t>Update calculated as of:</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</si>
  <si>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</si>
  <si>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</si>
  <si>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</si>
  <si>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</si>
  <si>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</si>
  <si>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</si>
  <si>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</si>
  <si>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</si>
  <si>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</si>
  <si>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</si>
  <si>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</si>
  <si>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</si>
  <si>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</si>
  <si>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February 2023</t>
  </si>
  <si>
    <t>August 2023</t>
  </si>
  <si>
    <t>Year</t>
  </si>
  <si>
    <t>2017/18</t>
  </si>
  <si>
    <t>2018/19</t>
  </si>
  <si>
    <t>2018/2019</t>
  </si>
  <si>
    <t>2019/2020</t>
  </si>
  <si>
    <t>2020/2021</t>
  </si>
  <si>
    <t>2021/2022</t>
  </si>
  <si>
    <t>2022/2023</t>
  </si>
  <si>
    <t>2023/2024</t>
  </si>
  <si>
    <t>Electricity</t>
  </si>
  <si>
    <t>Standard Credit, Other Payment Method and PPM</t>
  </si>
  <si>
    <t>DCC charges</t>
  </si>
  <si>
    <t>£ per meter</t>
  </si>
  <si>
    <t>SEGB charges</t>
  </si>
  <si>
    <t>SMICoP charges</t>
  </si>
  <si>
    <t>Total pass-through charges</t>
  </si>
  <si>
    <t>CPIH compared to baseline</t>
  </si>
  <si>
    <t>Multiplier</t>
  </si>
  <si>
    <t>Net Change in DCC, SEGB &amp; SMICoP charges</t>
  </si>
  <si>
    <t>Gas</t>
  </si>
  <si>
    <t>Costs calculated through the model (see "Notes") - Smart Metering Non-Pass-Through Net Cost Change</t>
  </si>
  <si>
    <t>Standard Credit and Other Payment Method</t>
  </si>
  <si>
    <t>The model increment</t>
  </si>
  <si>
    <t>PPM</t>
  </si>
  <si>
    <t>Appyling the PPM additional cost offset - Net PPM Smart Metering Non-Pass-Through Net Cost Change</t>
  </si>
  <si>
    <t>Indexed PPM additional costs to offset. Please see '2g PPM cost offset' for more information.</t>
  </si>
  <si>
    <t>Net non-pass-through PPM SMNCC</t>
  </si>
  <si>
    <t>SMNCC at Benchmark Annual Consumption Level m kWh (typical consumption)</t>
  </si>
  <si>
    <t>SMNCC at Benchmark Annual Consumption Level m kWh</t>
  </si>
  <si>
    <t>SMNCC at Benchmark Annual Consumption Level nil kWh</t>
  </si>
  <si>
    <t>Scaling factor</t>
  </si>
  <si>
    <t>Credit</t>
  </si>
  <si>
    <t>In line with historical pricing at nil consumption - see appendix 1 of statutory consultation</t>
  </si>
  <si>
    <t>In line with the April 2021 statutory consultation position, applying nil consumption scalar to pass through costs only.</t>
  </si>
  <si>
    <t>£ per customer</t>
  </si>
  <si>
    <t>Non-pass-through costs</t>
  </si>
  <si>
    <t>This tab shows our estimate of changes in smart costs that are not related to charges from DCC, SEGB or SMICoP. It is estimated using the model.</t>
  </si>
  <si>
    <t xml:space="preserve">This estimate is derived using the model, according to the methodology described in Smart Metering Costs Appendix of our August consultation.
We propose to include a separate smart metering increment, the SMNCC, which enables us, when initially setting and subsequently updating the cap, to vary smart metering costs in a different manner to the other elements of the cap. The increment focusses only on supplier costs, therefore it does not account for network benefits or direct customer benefits (through energy savings).
Given the uncertainty on smart metering costs and roll out profile, we propose to set the non-pass-through element of the SMNCC for the first two periods of the default tariff cap up to the end of September 2019.
In 2019 and 2020, we propose to carry out a review of smart metering costs and roll out profile in order to set the SMNCC for future cap periods.
Further details on the calculation of the non-pass-through SMNCC can be found in the smart metering costs appendix. In addition further details on our review of smart metering costs cab be found in our published consultation documents. 
</t>
  </si>
  <si>
    <t>SEGB Costs</t>
  </si>
  <si>
    <t>This tab calculates the SEGB component of the Smart Metering Pass-Through Net Cost Change</t>
  </si>
  <si>
    <t>Source</t>
  </si>
  <si>
    <t>These are for historical periods, for illustration only. The values for April-September 2017 are used to calculate the baseline level of the cap</t>
  </si>
  <si>
    <t>28AD Charge Restriction Period</t>
  </si>
  <si>
    <t>Inputs</t>
  </si>
  <si>
    <t>Marketing</t>
  </si>
  <si>
    <t>SEGB Budget</t>
  </si>
  <si>
    <t>£</t>
  </si>
  <si>
    <t>Policy &amp; communication</t>
  </si>
  <si>
    <t>Finance &amp; operations total</t>
  </si>
  <si>
    <t>Total Residential Live on supply Electricity</t>
  </si>
  <si>
    <t>BEIS Website</t>
  </si>
  <si>
    <t># meters</t>
  </si>
  <si>
    <t>Total Residential Live on supply Gas</t>
  </si>
  <si>
    <t>Market share of nominated suppliers (Electricity)</t>
  </si>
  <si>
    <t>Ofgem</t>
  </si>
  <si>
    <t>%</t>
  </si>
  <si>
    <t>Market share of nominated suppliers (Gas)</t>
  </si>
  <si>
    <t>Calculations</t>
  </si>
  <si>
    <t>'Nominated Supplier' Residential Live on supply Electricity</t>
  </si>
  <si>
    <t>'Nominated Supplier' Residential Live on supply Gas</t>
  </si>
  <si>
    <t>Capital Costs</t>
  </si>
  <si>
    <t>Fixed Costs</t>
  </si>
  <si>
    <t>Electricity %</t>
  </si>
  <si>
    <t>Gas %</t>
  </si>
  <si>
    <t>Electricity Capital Costs per meter (nominated only)</t>
  </si>
  <si>
    <t>Electricity Fixed Costs per meter (all suppliers)</t>
  </si>
  <si>
    <t>Gas Capital Costs per meter (nominated only)</t>
  </si>
  <si>
    <t>Gas Fixed Costs Per meter (all suppliers)</t>
  </si>
  <si>
    <t>Total Electricity</t>
  </si>
  <si>
    <t>Total Gas</t>
  </si>
  <si>
    <t>Total</t>
  </si>
  <si>
    <t>Electricity per meter</t>
  </si>
  <si>
    <t>Gas per meter</t>
  </si>
  <si>
    <t>Output</t>
  </si>
  <si>
    <t>SEGB increment for given 28AD Charge Restriction Period</t>
  </si>
  <si>
    <t>Notes:</t>
  </si>
  <si>
    <t>1. Whilst the cap is refreshed every six months, projecting the next four quarters of cost aligned to the financial year, SEGB work to the calendar year. The approach to align the two is for there to be a lag - i.e. use the annual SEGB budgeted costs as published in December for the April refresh for the Default Tariff Cap, and essentially provide an increment for 1 past quarter and 3 future quarters</t>
  </si>
  <si>
    <t>2. 'Capital Costs' are the sum of 'Marketing' and 'Policy and Communication' costs. These are socialised between all 'Nominated Suppliers'</t>
  </si>
  <si>
    <t>3. 'Fixed Costs' constitute 'Finance and Operations', which are socialised between all suppliers</t>
  </si>
  <si>
    <t>4. To account for a single Default Tariff Cap for all suppliers, a different increment for nominated and all other suppliers for SEGB costs is not possible. The cap will be based on the costs for a fully obligated supplier</t>
  </si>
  <si>
    <t>DCC Costs</t>
  </si>
  <si>
    <t>This tab calculates the DCC component of the Smart Metering Pass-Through Net Cost Change</t>
  </si>
  <si>
    <t>Total SMETS2 Electricity enrolled</t>
  </si>
  <si>
    <t>The assumptions in the model in place during the cap period</t>
  </si>
  <si>
    <t>Total SMETS2 gas enrolled</t>
  </si>
  <si>
    <t>Draft SBCH %age</t>
  </si>
  <si>
    <t>DCC Draft Charging Statement</t>
  </si>
  <si>
    <t>Draft DBCH %age</t>
  </si>
  <si>
    <t>Final SBCH %age</t>
  </si>
  <si>
    <t>DCC Final Charging Statement</t>
  </si>
  <si>
    <t>Final DBCH %age</t>
  </si>
  <si>
    <t>Draft Fixed Electricity (G1)</t>
  </si>
  <si>
    <t>Draft Fixed Gas (G3)</t>
  </si>
  <si>
    <t>Draft Alt HAN Electricity (G1)</t>
  </si>
  <si>
    <t>Draft Alt HAN Gas (G3)</t>
  </si>
  <si>
    <t>Draft Fixed SBCH Charges Electricity (G1)</t>
  </si>
  <si>
    <t>Draft Fixed SBCH Charges Gas (G3)</t>
  </si>
  <si>
    <t>Draft Fixed DBCH Charges Electricity (G1)</t>
  </si>
  <si>
    <t>Draft Fixed DBCH Charges Gas (G3)</t>
  </si>
  <si>
    <t>Draft Explicit Charges Revenue</t>
  </si>
  <si>
    <t>Final Fixed Electricity (G1)</t>
  </si>
  <si>
    <t>Final Fixed Gas (G3)</t>
  </si>
  <si>
    <t>Final Alt HAN Electricity (G1)</t>
  </si>
  <si>
    <t>Final Alt HAN Gas (G3)</t>
  </si>
  <si>
    <t>Final Fixed SBCH Charges Electricity (G1)</t>
  </si>
  <si>
    <t>Final Fixed SBCH Charges Gas (G3)</t>
  </si>
  <si>
    <t>Final Fixed DBCH Charges Electricity (G1)</t>
  </si>
  <si>
    <t>Final Fixed DBCH Charges Gas (G3)</t>
  </si>
  <si>
    <t>Final Explicit Charges Revenue</t>
  </si>
  <si>
    <t>Constant - number of months in year</t>
  </si>
  <si>
    <t>#</t>
  </si>
  <si>
    <t>Total Fixed Costs - Electricity</t>
  </si>
  <si>
    <t>Total Fixed Costs - Gas</t>
  </si>
  <si>
    <t>Total Alt HAN Costs - Electricity</t>
  </si>
  <si>
    <t>Total Alt HAN Costs - Gas</t>
  </si>
  <si>
    <t>Total SB Comms Hub Costs - Electricity</t>
  </si>
  <si>
    <t>Total SB Comms Hub Costs - Gas</t>
  </si>
  <si>
    <t>Total DB Comms Hub Costs - Electricity</t>
  </si>
  <si>
    <t>Total DB Comms Hub Costs - Gas</t>
  </si>
  <si>
    <t>Total Explicit Costs - Electricity</t>
  </si>
  <si>
    <t>Total Explicit Costs - Gas</t>
  </si>
  <si>
    <t>Total Costs - Electricity</t>
  </si>
  <si>
    <t>Total Costs - Gas</t>
  </si>
  <si>
    <t>Cost per meter - Electricity</t>
  </si>
  <si>
    <t>Cost per meter - gas</t>
  </si>
  <si>
    <t>DCC increment for given 28AD Charge Restriction Period</t>
  </si>
  <si>
    <t>1. The charging statement that will be available to use in the 28AD Charge Restriction Periods starting in April is a draft (published in December) - and therefore may be different to the final charging statement published in the following March</t>
  </si>
  <si>
    <t>2. Fixed costs and Alt HAN costs are calculated as a multiple of total live on supply residential customers</t>
  </si>
  <si>
    <t>3. Comms Hub Costs are based upon number of SMETS2 meters enrolled into the DCC</t>
  </si>
  <si>
    <t>4. Explicit charges are socialised across all suppliers based upon market share</t>
  </si>
  <si>
    <t>SMICoP Costs</t>
  </si>
  <si>
    <t>This tab calculates the SMICoP component of the Smart Metering Pass-Through Net Cost Change.</t>
  </si>
  <si>
    <t>SMICoP Total</t>
  </si>
  <si>
    <t>SMICoP derived modelling assumption</t>
  </si>
  <si>
    <t>SMICoP increment for given 28AD Charge Restriction Period</t>
  </si>
  <si>
    <t>CPIH</t>
  </si>
  <si>
    <t>This tab shows the consumer price index (including owner occupiers' housing costs), used to index the operating cost baseline.</t>
  </si>
  <si>
    <t>CPIH in base period (December 2016):</t>
  </si>
  <si>
    <t>Value of index as of:</t>
  </si>
  <si>
    <t>2014 DEC</t>
  </si>
  <si>
    <t>2015 JUN</t>
  </si>
  <si>
    <t>2015 DEC</t>
  </si>
  <si>
    <t>2016 JUN</t>
  </si>
  <si>
    <t>2016 DEC</t>
  </si>
  <si>
    <t>2017 JUN</t>
  </si>
  <si>
    <t>2017 DEC</t>
  </si>
  <si>
    <t>2018 JUN</t>
  </si>
  <si>
    <t>2018 DEC</t>
  </si>
  <si>
    <t>2019 JUN</t>
  </si>
  <si>
    <t>2019 DEC</t>
  </si>
  <si>
    <t>2020 JUN</t>
  </si>
  <si>
    <t>2020 DEC</t>
  </si>
  <si>
    <t>2021 JUN</t>
  </si>
  <si>
    <t>2021 DEC</t>
  </si>
  <si>
    <t>2022 JUN</t>
  </si>
  <si>
    <t>2022 DEC</t>
  </si>
  <si>
    <t>2023 JUN</t>
  </si>
  <si>
    <t>April 2015 – September 2015</t>
  </si>
  <si>
    <t>October 2015- March 2016</t>
  </si>
  <si>
    <t>April 2016-September 2016</t>
  </si>
  <si>
    <t>October 2016-March 2017</t>
  </si>
  <si>
    <t>Updated calculated as of:</t>
  </si>
  <si>
    <t>February 2015</t>
  </si>
  <si>
    <t>August 2015</t>
  </si>
  <si>
    <t>February 2016</t>
  </si>
  <si>
    <t>August 2016</t>
  </si>
  <si>
    <t>July 2021</t>
  </si>
  <si>
    <t>Input data, from ONS</t>
  </si>
  <si>
    <t>Updated values to be pasted below every six months. Value of CPIH for December used for February updates (ie cap level applying from April) value of CPIH for June used for August updates (ie cap level applying from October)</t>
  </si>
  <si>
    <t>Source:</t>
  </si>
  <si>
    <t>https://www.ons.gov.uk/economy/inflationandpriceindices/timeseries/l522/mm23</t>
  </si>
  <si>
    <t>CPIH INDEX 00: ALL ITEMS 2015=100</t>
  </si>
  <si>
    <t>CDID</t>
  </si>
  <si>
    <t>L522</t>
  </si>
  <si>
    <t>Source dataset ID</t>
  </si>
  <si>
    <t>MM23</t>
  </si>
  <si>
    <t>PreUnit</t>
  </si>
  <si>
    <t/>
  </si>
  <si>
    <t>Index, base year = 100</t>
  </si>
  <si>
    <t>Release date</t>
  </si>
  <si>
    <t>22-06-2022</t>
  </si>
  <si>
    <t>Next release</t>
  </si>
  <si>
    <t>Important notes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</si>
  <si>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</si>
  <si>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</si>
  <si>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</si>
  <si>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</si>
  <si>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</si>
  <si>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</si>
  <si>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</si>
  <si>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</si>
  <si>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</si>
  <si>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</si>
  <si>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</si>
  <si>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</si>
  <si>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</si>
  <si>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</si>
  <si>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</si>
  <si>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</si>
  <si>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</si>
  <si>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</si>
  <si>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</si>
  <si>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</si>
  <si>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</si>
  <si>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</si>
  <si>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</si>
  <si>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</si>
  <si>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</si>
  <si>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</si>
  <si>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</si>
  <si>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</si>
  <si>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</si>
  <si>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</si>
  <si>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</si>
  <si>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</si>
  <si>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</si>
  <si>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</si>
  <si>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</si>
  <si>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</si>
  <si>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</si>
  <si>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</si>
  <si>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</si>
  <si>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</si>
  <si>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</si>
  <si>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</si>
  <si>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</si>
  <si>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</si>
  <si>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</si>
  <si>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</si>
  <si>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</si>
  <si>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</si>
  <si>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</si>
  <si>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</si>
  <si>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</si>
  <si>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</si>
  <si>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</si>
  <si>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</si>
  <si>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</si>
  <si>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</si>
  <si>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</si>
  <si>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</si>
  <si>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</si>
  <si>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</si>
  <si>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</si>
  <si>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</si>
  <si>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</si>
  <si>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</si>
  <si>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</si>
  <si>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</si>
  <si>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</si>
  <si>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</si>
  <si>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</si>
  <si>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</si>
  <si>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</si>
  <si>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</si>
  <si>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</si>
  <si>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</si>
  <si>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</si>
  <si>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</si>
  <si>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</si>
  <si>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</si>
  <si>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</si>
  <si>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</si>
  <si>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</si>
  <si>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</si>
  <si>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</si>
  <si>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</si>
  <si>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</si>
  <si>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</si>
  <si>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</si>
  <si>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</si>
  <si>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</si>
  <si>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</si>
  <si>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</si>
  <si>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</si>
  <si>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</si>
  <si>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</si>
  <si>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</si>
  <si>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</si>
  <si>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</si>
  <si>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</si>
  <si>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</si>
  <si>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</si>
  <si>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</si>
  <si>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</si>
  <si>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</si>
  <si>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</si>
  <si>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</si>
  <si>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</si>
  <si>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</si>
  <si>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</si>
  <si>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</si>
  <si>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</si>
  <si>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</si>
  <si>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</si>
  <si>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</si>
  <si>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</si>
  <si>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</si>
  <si>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</si>
  <si>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</si>
  <si>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</si>
  <si>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</si>
  <si>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</si>
  <si>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</si>
  <si>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</si>
  <si>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</si>
  <si>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</si>
  <si>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</si>
  <si>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</si>
  <si>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</si>
  <si>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</si>
  <si>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</si>
  <si>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</si>
  <si>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</si>
  <si>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</si>
  <si>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</si>
  <si>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</si>
  <si>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</si>
  <si>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</si>
  <si>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</si>
  <si>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</si>
  <si>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</si>
  <si>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</si>
  <si>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</si>
  <si>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</si>
  <si>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</si>
  <si>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</si>
  <si>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</si>
  <si>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</si>
  <si>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</si>
  <si>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</si>
  <si>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</si>
  <si>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</si>
  <si>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</si>
  <si>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</si>
  <si>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</si>
  <si>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</si>
  <si>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</si>
  <si>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</si>
  <si>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</si>
  <si>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</si>
  <si>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</si>
  <si>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</si>
  <si>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</si>
  <si>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</si>
  <si>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</si>
  <si>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</si>
  <si>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</si>
  <si>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</si>
  <si>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</si>
  <si>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</si>
  <si>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</si>
  <si>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</si>
  <si>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</si>
  <si>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</si>
  <si>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</si>
  <si>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</si>
  <si>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</si>
  <si>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</si>
  <si>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</si>
  <si>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</si>
  <si>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</si>
  <si>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</si>
  <si>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</si>
  <si>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</si>
  <si>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</si>
  <si>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</si>
  <si>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</si>
  <si>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</si>
  <si>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</si>
  <si>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</si>
  <si>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2015 JAN</t>
  </si>
  <si>
    <t>2015 FEB</t>
  </si>
  <si>
    <t>2015 MAR</t>
  </si>
  <si>
    <t>2015 APR</t>
  </si>
  <si>
    <t>2015 MAY</t>
  </si>
  <si>
    <t>2015 JUL</t>
  </si>
  <si>
    <t>2015 AUG</t>
  </si>
  <si>
    <t>2015 SEP</t>
  </si>
  <si>
    <t>2015 OCT</t>
  </si>
  <si>
    <t>2015 NOV</t>
  </si>
  <si>
    <t>2016 JAN</t>
  </si>
  <si>
    <t>2016 FEB</t>
  </si>
  <si>
    <t>2016 MAR</t>
  </si>
  <si>
    <t>2016 APR</t>
  </si>
  <si>
    <t>2016 MAY</t>
  </si>
  <si>
    <t>2016 JUL</t>
  </si>
  <si>
    <t>2016 AUG</t>
  </si>
  <si>
    <t>2016 SEP</t>
  </si>
  <si>
    <t>2016 OCT</t>
  </si>
  <si>
    <t>2016 NOV</t>
  </si>
  <si>
    <t>2017 JAN</t>
  </si>
  <si>
    <t>2017 FEB</t>
  </si>
  <si>
    <t>2017 MAR</t>
  </si>
  <si>
    <t>2017 APR</t>
  </si>
  <si>
    <t>2017 MAY</t>
  </si>
  <si>
    <t>2017 JUL</t>
  </si>
  <si>
    <t>2017 AUG</t>
  </si>
  <si>
    <t>2017 SEP</t>
  </si>
  <si>
    <t>2017 OCT</t>
  </si>
  <si>
    <t>2017 NOV</t>
  </si>
  <si>
    <t>2018 JAN</t>
  </si>
  <si>
    <t>2018 FEB</t>
  </si>
  <si>
    <t>2018 MAR</t>
  </si>
  <si>
    <t>2018 APR</t>
  </si>
  <si>
    <t>2018 MAY</t>
  </si>
  <si>
    <t>2018 JUL</t>
  </si>
  <si>
    <t>2018 AUG</t>
  </si>
  <si>
    <t>2018 SEP</t>
  </si>
  <si>
    <t>2018 OCT</t>
  </si>
  <si>
    <t>2018 NOV</t>
  </si>
  <si>
    <t>2019 JAN</t>
  </si>
  <si>
    <t>2019 FEB</t>
  </si>
  <si>
    <t>2019 MAR</t>
  </si>
  <si>
    <t>2019 APR</t>
  </si>
  <si>
    <t>2019 MAY</t>
  </si>
  <si>
    <t>2019 JUL</t>
  </si>
  <si>
    <t>2019 AUG</t>
  </si>
  <si>
    <t>2019 SEP</t>
  </si>
  <si>
    <t>2019 OCT</t>
  </si>
  <si>
    <t>2019 NOV</t>
  </si>
  <si>
    <t>2020 JAN</t>
  </si>
  <si>
    <t>2020 FEB</t>
  </si>
  <si>
    <t>2020 MAR</t>
  </si>
  <si>
    <t>2020 APR</t>
  </si>
  <si>
    <t>2020 MAY</t>
  </si>
  <si>
    <t>2020 JUL</t>
  </si>
  <si>
    <t>2020 AUG</t>
  </si>
  <si>
    <t>2020 SEP</t>
  </si>
  <si>
    <t>2020 OCT</t>
  </si>
  <si>
    <t>2020 NOV</t>
  </si>
  <si>
    <t>2021 JAN</t>
  </si>
  <si>
    <t>2021 FEB</t>
  </si>
  <si>
    <t>2021 MAR</t>
  </si>
  <si>
    <t>2021 APR</t>
  </si>
  <si>
    <t>2021 MAY</t>
  </si>
  <si>
    <t>2021 JUL</t>
  </si>
  <si>
    <t>2021 AUG</t>
  </si>
  <si>
    <t>2021 SEP</t>
  </si>
  <si>
    <t>2021 OCT</t>
  </si>
  <si>
    <t>2021 NOV</t>
  </si>
  <si>
    <t>2022 JAN</t>
  </si>
  <si>
    <t>2022 FEB</t>
  </si>
  <si>
    <t>2022 MAR</t>
  </si>
  <si>
    <t>2022 APR</t>
  </si>
  <si>
    <t>2022 MAY</t>
  </si>
  <si>
    <t>To scale at nil consumption.</t>
  </si>
  <si>
    <t>Value</t>
  </si>
  <si>
    <t>Analysis of historical pricing at nil consumption</t>
  </si>
  <si>
    <t>PPM additional cost offset</t>
  </si>
  <si>
    <t>This tab calculates the indexed value of the PPM additional costs to offset</t>
  </si>
  <si>
    <t>2017 value</t>
  </si>
  <si>
    <t>PPM additional costs to offset</t>
  </si>
  <si>
    <t>Ofgem (2020), Protecting energy consumers with prepayment meters: 
May 2020 consultation, paragraph 4.2, 4.25.
https://www.ofgem.gov.uk/system/files/docs/2020/05/protecting_energy_consumers_with_prepayment_meters_may_2020_consultation.pdf</t>
  </si>
  <si>
    <t>£ (2017 prices)</t>
  </si>
  <si>
    <t>Indexed PPM additional costs to offset</t>
  </si>
  <si>
    <t>Forecasted Values</t>
  </si>
  <si>
    <t>This tab shows the approach we are proposing to calculate illustrative values for the pass-through element of the SMNCC for the 28AD Charge Restriction Period between April 2019 - September 2019.</t>
  </si>
  <si>
    <t>DCC</t>
  </si>
  <si>
    <t>Actuals</t>
  </si>
  <si>
    <t>Forecasts</t>
  </si>
  <si>
    <t>Estimated Allowed Revenue</t>
  </si>
  <si>
    <t>Change in Allowed revenue (%)</t>
  </si>
  <si>
    <t>Electricity Increment</t>
  </si>
  <si>
    <t>Gas Increment</t>
  </si>
  <si>
    <t>SEGB</t>
  </si>
  <si>
    <t>CPI Absolute</t>
  </si>
  <si>
    <t>CPI % Change</t>
  </si>
  <si>
    <t>SMICoP</t>
  </si>
  <si>
    <t>v1.12</t>
  </si>
  <si>
    <t>- Inserted values in cells Q7:S10 of sheet ‘2a Non pass-through costs’. The decision for these values are set out in our decision document for updating the credit and PPM SMNCC allowance which were published 4 August 2022.    
- Inputs updated for price cap period 01 Oct 2022 to 31 Mar 2023.</t>
  </si>
  <si>
    <t>v1.13</t>
  </si>
  <si>
    <t>- Inputs updated for price cap period 01 Apr 2022 to 30 Sep 2022</t>
  </si>
  <si>
    <t>2022 JUL</t>
  </si>
  <si>
    <t>2022 AUG</t>
  </si>
  <si>
    <t>2022 SEP</t>
  </si>
  <si>
    <t>2022 OCT</t>
  </si>
  <si>
    <t>2022 NOV</t>
  </si>
  <si>
    <t>2023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</si>
</sst>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_-* #,##0.000_-;\-* #,##0.000_-;_-* &quot;-&quot;??_-;_-@_-"/>
    <numFmt numFmtId="167" formatCode="_-* #,##0.0000_-;\-* #,##0.0000_-;_-* &quot;-&quot;??_-;_-@_-"/>
    <numFmt numFmtId="168" formatCode="0.0%"/>
    <numFmt numFmtId="169" formatCode="0.000"/>
    <numFmt numFmtId="170" formatCode="0.0"/>
    <numFmt numFmtId="171" formatCode="_-[$€-2]* #,##0.00_-;\-[$€-2]* #,##0.00_-;_-[$€-2]* &quot;-&quot;??_-"/>
    <numFmt numFmtId="172" formatCode="_(* #,##0_);_(* \(#,##0\);_(* &quot;-&quot;??_);_(@_)"/>
  </numFmts>
  <fonts count="3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b/>
      <sz val="11"/>
      <color theme="1"/>
      <name val="Calibri"/>
      <family val="2"/>
      <scheme val="minor"/>
    </font>
    <font>
      <sz val="9"/>
      <color indexed="81"/>
      <name val="Tahoma"/>
      <family val="2"/>
    </font>
    <font>
      <sz val="11"/>
      <color theme="1"/>
      <name val="Calibri"/>
      <family val="2"/>
    </font>
    <font>
      <b/>
      <sz val="10"/>
      <color theme="0"/>
      <name val="Verdana"/>
      <family val="2"/>
    </font>
    <font>
      <b/>
      <sz val="14"/>
      <color theme="1"/>
      <name val="Verdana"/>
      <family val="2"/>
    </font>
    <font>
      <sz val="10"/>
      <name val="Arial"/>
      <family val="2"/>
    </font>
    <font>
      <b/>
      <sz val="10"/>
      <color theme="0"/>
      <name val="Arial"/>
      <family val="2"/>
    </font>
    <font>
      <sz val="9"/>
      <name val="Verdana"/>
      <family val="2"/>
    </font>
    <font>
      <sz val="10"/>
      <name val="Verdana"/>
      <family val="2"/>
    </font>
    <font>
      <b/>
      <sz val="9"/>
      <name val="Verdana"/>
      <family val="2"/>
    </font>
    <font>
      <b/>
      <sz val="10"/>
      <name val="Verdana"/>
      <family val="2"/>
    </font>
    <font>
      <u/>
      <sz val="10"/>
      <color theme="10"/>
      <name val="Verdana"/>
      <family val="2"/>
    </font>
    <font>
      <b/>
      <sz val="10"/>
      <color theme="1"/>
      <name val="Verdana"/>
      <family val="2"/>
    </font>
    <font>
      <sz val="11"/>
      <color theme="1"/>
      <name val="Verdana"/>
      <family val="2"/>
    </font>
    <font>
      <sz val="10"/>
      <color theme="0"/>
      <name val="Verdana"/>
      <family val="2"/>
    </font>
    <font>
      <i/>
      <sz val="10"/>
      <name val="Verdana"/>
      <family val="2"/>
    </font>
    <font>
      <i/>
      <sz val="10"/>
      <color theme="1"/>
      <name val="Verdana"/>
      <family val="2"/>
    </font>
    <font>
      <b/>
      <sz val="12"/>
      <color theme="1"/>
      <name val="Verdana"/>
      <family val="2"/>
    </font>
    <font>
      <sz val="11"/>
      <name val="Calibri"/>
      <family val="2"/>
      <scheme val="minor"/>
    </font>
    <font>
      <sz val="11"/>
      <color rgb="FF3F3F76"/>
      <name val="Calibri"/>
      <family val="2"/>
      <scheme val="minor"/>
    </font>
    <font>
      <i/>
      <sz val="11"/>
      <color rgb="FF7F7F7F"/>
      <name val="Calibri"/>
      <family val="2"/>
      <scheme val="minor"/>
    </font>
    <font>
      <b/>
      <sz val="11"/>
      <color rgb="FFFA7D00"/>
      <name val="Calibri"/>
      <family val="2"/>
      <scheme val="minor"/>
    </font>
    <font>
      <b/>
      <sz val="10"/>
      <name val="Arial"/>
      <family val="2"/>
    </font>
    <font>
      <b/>
      <sz val="9"/>
      <color indexed="81"/>
      <name val="Tahoma"/>
      <family val="2"/>
    </font>
    <font>
      <sz val="10"/>
      <name val="Arial"/>
      <family val="2"/>
    </font>
    <font>
      <sz val="8"/>
      <name val="Calibri"/>
      <family val="2"/>
      <scheme val="minor"/>
    </font>
    <font>
      <sz val="10"/>
      <name val="Arial"/>
      <family val="2"/>
    </font>
    <font>
      <sz val="10"/>
      <color rgb="FFFF0000"/>
      <name val="Verdana"/>
      <family val="2"/>
    </font>
  </fonts>
  <fills count="1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theme="0" tint="-0.14999847407452621"/>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C99"/>
      </patternFill>
    </fill>
    <fill>
      <patternFill patternType="solid">
        <fgColor rgb="FFF2F2F2"/>
      </patternFill>
    </fill>
    <fill>
      <patternFill patternType="solid">
        <fgColor rgb="FFFFF2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s>
  <cellStyleXfs count="47">
    <xf numFmtId="0" fontId="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0" fontId="8" fillId="0" borderId="0"/>
    <xf numFmtId="0" fontId="16" fillId="0" borderId="0"/>
    <xf numFmtId="0" fontId="22" fillId="0" borderId="0" applyNumberFormat="0" applyFill="0" applyBorder="0" applyAlignment="0" applyProtection="0"/>
    <xf numFmtId="0" fontId="16" fillId="0" borderId="0"/>
    <xf numFmtId="0" fontId="5" fillId="0" borderId="0"/>
    <xf numFmtId="0" fontId="3" fillId="0" borderId="0"/>
    <xf numFmtId="164" fontId="3" fillId="0" borderId="0" applyFont="0" applyFill="0" applyBorder="0" applyAlignment="0" applyProtection="0"/>
    <xf numFmtId="0" fontId="10" fillId="0" borderId="0"/>
    <xf numFmtId="0" fontId="30" fillId="14" borderId="15" applyNumberFormat="0" applyAlignment="0" applyProtection="0"/>
    <xf numFmtId="0" fontId="31" fillId="0" borderId="0" applyNumberFormat="0" applyFill="0" applyBorder="0" applyAlignment="0" applyProtection="0"/>
    <xf numFmtId="164" fontId="10" fillId="0" borderId="0" applyFont="0" applyFill="0" applyBorder="0" applyAlignment="0" applyProtection="0"/>
    <xf numFmtId="0" fontId="32" fillId="15" borderId="15" applyNumberFormat="0" applyAlignment="0" applyProtection="0"/>
    <xf numFmtId="0" fontId="3" fillId="0" borderId="0"/>
    <xf numFmtId="0" fontId="22" fillId="0" borderId="0" applyNumberForma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0" fillId="0" borderId="0"/>
    <xf numFmtId="171" fontId="16" fillId="0" borderId="0"/>
    <xf numFmtId="0" fontId="3" fillId="0" borderId="0"/>
    <xf numFmtId="0" fontId="10" fillId="0" borderId="0"/>
    <xf numFmtId="0" fontId="33" fillId="0" borderId="0"/>
    <xf numFmtId="164" fontId="10" fillId="0" borderId="0" applyFont="0" applyFill="0" applyBorder="0" applyAlignment="0" applyProtection="0"/>
    <xf numFmtId="0" fontId="3" fillId="0" borderId="0"/>
    <xf numFmtId="9" fontId="3" fillId="0" borderId="0" applyFont="0" applyFill="0" applyBorder="0" applyAlignment="0" applyProtection="0"/>
    <xf numFmtId="0" fontId="16" fillId="0" borderId="0"/>
    <xf numFmtId="0" fontId="16" fillId="0" borderId="0"/>
    <xf numFmtId="0" fontId="35"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0" fillId="0" borderId="0" applyFont="0" applyFill="0" applyBorder="0" applyAlignment="0" applyProtection="0"/>
    <xf numFmtId="0" fontId="2" fillId="0" borderId="0"/>
    <xf numFmtId="43" fontId="2"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xf numFmtId="0" fontId="2" fillId="0" borderId="0"/>
    <xf numFmtId="9" fontId="2" fillId="0" borderId="0" applyFont="0" applyFill="0" applyBorder="0" applyAlignment="0" applyProtection="0"/>
    <xf numFmtId="0" fontId="16" fillId="0" borderId="0"/>
    <xf numFmtId="0" fontId="37" fillId="0" borderId="0"/>
  </cellStyleXfs>
  <cellXfs count="268">
    <xf numFmtId="0" fontId="0" fillId="0" borderId="0" xfId="0"/>
    <xf numFmtId="0" fontId="0" fillId="4" borderId="0" xfId="0" applyFill="1"/>
    <xf numFmtId="0" fontId="13" fillId="5" borderId="0" xfId="3" applyFont="1" applyFill="1" applyAlignment="1">
      <alignment wrapText="1"/>
    </xf>
    <xf numFmtId="0" fontId="13" fillId="5" borderId="0" xfId="3" applyFont="1" applyFill="1" applyAlignment="1">
      <alignment vertical="center"/>
    </xf>
    <xf numFmtId="0" fontId="0" fillId="7" borderId="0" xfId="0" applyFill="1"/>
    <xf numFmtId="0" fontId="15" fillId="4" borderId="0" xfId="0" applyFont="1" applyFill="1"/>
    <xf numFmtId="0" fontId="0" fillId="4" borderId="0" xfId="0" applyFill="1" applyAlignment="1">
      <alignment wrapText="1"/>
    </xf>
    <xf numFmtId="0" fontId="0" fillId="5" borderId="0" xfId="0" applyFill="1"/>
    <xf numFmtId="0" fontId="14" fillId="7" borderId="0" xfId="0" applyFont="1" applyFill="1"/>
    <xf numFmtId="0" fontId="8" fillId="4" borderId="0" xfId="4" applyFill="1"/>
    <xf numFmtId="0" fontId="15" fillId="4" borderId="0" xfId="4" applyFont="1" applyFill="1"/>
    <xf numFmtId="0" fontId="8" fillId="4" borderId="0" xfId="4" applyFill="1" applyAlignment="1">
      <alignment wrapText="1"/>
    </xf>
    <xf numFmtId="0" fontId="8" fillId="5" borderId="0" xfId="4" applyFill="1"/>
    <xf numFmtId="0" fontId="16" fillId="5" borderId="0" xfId="5" applyFill="1"/>
    <xf numFmtId="0" fontId="17" fillId="13" borderId="0" xfId="5" applyFont="1" applyFill="1"/>
    <xf numFmtId="0" fontId="14" fillId="13" borderId="0" xfId="5" applyFont="1" applyFill="1"/>
    <xf numFmtId="0" fontId="16" fillId="0" borderId="0" xfId="5"/>
    <xf numFmtId="0" fontId="19" fillId="5" borderId="0" xfId="5" applyFont="1" applyFill="1"/>
    <xf numFmtId="0" fontId="18" fillId="5" borderId="0" xfId="5" applyFont="1" applyFill="1"/>
    <xf numFmtId="0" fontId="18" fillId="0" borderId="0" xfId="5" applyFont="1"/>
    <xf numFmtId="0" fontId="20" fillId="5" borderId="0" xfId="5" applyFont="1" applyFill="1"/>
    <xf numFmtId="0" fontId="21" fillId="5" borderId="0" xfId="5" applyFont="1" applyFill="1"/>
    <xf numFmtId="0" fontId="24" fillId="4" borderId="0" xfId="0" applyFont="1" applyFill="1"/>
    <xf numFmtId="0" fontId="24" fillId="4" borderId="0" xfId="0" applyFont="1" applyFill="1" applyAlignment="1">
      <alignment wrapText="1"/>
    </xf>
    <xf numFmtId="0" fontId="24" fillId="0" borderId="0" xfId="0" applyFont="1"/>
    <xf numFmtId="0" fontId="7" fillId="4" borderId="0" xfId="0" applyFont="1" applyFill="1"/>
    <xf numFmtId="0" fontId="7" fillId="0" borderId="0" xfId="0" applyFont="1"/>
    <xf numFmtId="0" fontId="23" fillId="10" borderId="0" xfId="0" applyFont="1" applyFill="1" applyAlignment="1">
      <alignment horizontal="right" vertical="center" wrapText="1"/>
    </xf>
    <xf numFmtId="0" fontId="23" fillId="0" borderId="0" xfId="0" applyFont="1"/>
    <xf numFmtId="0" fontId="7" fillId="0" borderId="0" xfId="0" applyFont="1" applyAlignment="1">
      <alignment wrapText="1"/>
    </xf>
    <xf numFmtId="0" fontId="23" fillId="4" borderId="0" xfId="0" applyFont="1" applyFill="1"/>
    <xf numFmtId="0" fontId="7" fillId="5" borderId="0" xfId="0" applyFont="1" applyFill="1"/>
    <xf numFmtId="0" fontId="24" fillId="4" borderId="0" xfId="0" applyFont="1" applyFill="1" applyAlignment="1">
      <alignment horizontal="left" wrapText="1"/>
    </xf>
    <xf numFmtId="0" fontId="23" fillId="10" borderId="0" xfId="4" applyFont="1" applyFill="1" applyAlignment="1">
      <alignment horizontal="right" vertical="center" wrapText="1"/>
    </xf>
    <xf numFmtId="0" fontId="19" fillId="9" borderId="1" xfId="5" applyFont="1" applyFill="1" applyBorder="1" applyAlignment="1">
      <alignment horizontal="right"/>
    </xf>
    <xf numFmtId="0" fontId="21" fillId="0" borderId="1" xfId="5" applyFont="1" applyBorder="1" applyAlignment="1">
      <alignment horizontal="right"/>
    </xf>
    <xf numFmtId="170" fontId="19" fillId="0" borderId="1" xfId="5" applyNumberFormat="1" applyFont="1" applyBorder="1" applyAlignment="1">
      <alignment horizontal="center"/>
    </xf>
    <xf numFmtId="0" fontId="19" fillId="5" borderId="1" xfId="5" applyFont="1" applyFill="1" applyBorder="1" applyAlignment="1">
      <alignment vertical="center"/>
    </xf>
    <xf numFmtId="0" fontId="19" fillId="11" borderId="0" xfId="7" applyFont="1" applyFill="1"/>
    <xf numFmtId="170" fontId="19" fillId="11" borderId="0" xfId="7" applyNumberFormat="1" applyFont="1" applyFill="1"/>
    <xf numFmtId="0" fontId="23" fillId="0" borderId="1" xfId="4" applyFont="1" applyBorder="1" applyAlignment="1">
      <alignment horizontal="left" vertical="center" wrapText="1"/>
    </xf>
    <xf numFmtId="0" fontId="19" fillId="3" borderId="1" xfId="5" applyFont="1" applyFill="1" applyBorder="1" applyAlignment="1">
      <alignment horizontal="center" vertical="center"/>
    </xf>
    <xf numFmtId="0" fontId="27" fillId="0" borderId="0" xfId="0" applyFont="1"/>
    <xf numFmtId="0" fontId="23" fillId="5" borderId="0" xfId="0" applyFont="1" applyFill="1"/>
    <xf numFmtId="0" fontId="6" fillId="5" borderId="0" xfId="0" applyFont="1" applyFill="1"/>
    <xf numFmtId="0" fontId="29" fillId="0" borderId="0" xfId="0" applyFont="1"/>
    <xf numFmtId="0" fontId="19" fillId="11" borderId="0" xfId="5" applyFont="1" applyFill="1"/>
    <xf numFmtId="0" fontId="4" fillId="0" borderId="0" xfId="0" applyFont="1"/>
    <xf numFmtId="170" fontId="19" fillId="11" borderId="0" xfId="5" applyNumberFormat="1" applyFont="1" applyFill="1"/>
    <xf numFmtId="0" fontId="19" fillId="11" borderId="0" xfId="7" applyFont="1" applyFill="1" applyAlignment="1">
      <alignment horizontal="left"/>
    </xf>
    <xf numFmtId="0" fontId="3" fillId="9" borderId="2" xfId="26" applyFill="1" applyBorder="1" applyAlignment="1">
      <alignment horizontal="center" vertical="center"/>
    </xf>
    <xf numFmtId="0" fontId="19" fillId="11" borderId="0" xfId="28" applyFont="1" applyFill="1"/>
    <xf numFmtId="170" fontId="19" fillId="11" borderId="0" xfId="28" applyNumberFormat="1" applyFont="1" applyFill="1"/>
    <xf numFmtId="2" fontId="23" fillId="10" borderId="0" xfId="0" applyNumberFormat="1" applyFont="1" applyFill="1" applyAlignment="1">
      <alignment horizontal="right" vertical="center" wrapText="1"/>
    </xf>
    <xf numFmtId="0" fontId="13" fillId="5" borderId="1" xfId="3" quotePrefix="1" applyFont="1" applyFill="1" applyBorder="1" applyAlignment="1">
      <alignment horizontal="left" vertical="center" wrapText="1"/>
    </xf>
    <xf numFmtId="0" fontId="3" fillId="5" borderId="0" xfId="26" applyFill="1" applyAlignment="1">
      <alignment horizontal="left" vertical="center"/>
    </xf>
    <xf numFmtId="43" fontId="23" fillId="10" borderId="0" xfId="0" applyNumberFormat="1" applyFont="1" applyFill="1" applyAlignment="1">
      <alignment horizontal="right" vertical="center" wrapText="1"/>
    </xf>
    <xf numFmtId="0" fontId="1" fillId="0" borderId="1" xfId="0" applyFont="1" applyBorder="1"/>
    <xf numFmtId="0" fontId="13" fillId="5" borderId="0" xfId="3" applyFont="1" applyFill="1" applyAlignment="1">
      <alignment vertical="center" wrapText="1"/>
    </xf>
    <xf numFmtId="0" fontId="28" fillId="5" borderId="0" xfId="3" applyFont="1" applyFill="1" applyAlignment="1">
      <alignment vertical="center"/>
    </xf>
    <xf numFmtId="0" fontId="13" fillId="5" borderId="1" xfId="3" applyFont="1" applyFill="1" applyBorder="1" applyAlignment="1">
      <alignment vertical="center"/>
    </xf>
    <xf numFmtId="15" fontId="19" fillId="11" borderId="0" xfId="7" applyNumberFormat="1" applyFont="1" applyFill="1"/>
    <xf numFmtId="0" fontId="1" fillId="0" borderId="0" xfId="0" applyFont="1"/>
    <xf numFmtId="0" fontId="1" fillId="5" borderId="0" xfId="0" applyFont="1" applyFill="1"/>
    <xf numFmtId="0" fontId="1" fillId="11" borderId="0" xfId="0" applyFont="1" applyFill="1" applyAlignment="1">
      <alignment horizontal="left" wrapText="1"/>
    </xf>
    <xf numFmtId="0" fontId="1" fillId="5" borderId="0" xfId="0" applyFont="1" applyFill="1" applyAlignment="1">
      <alignment horizontal="left"/>
    </xf>
    <xf numFmtId="0" fontId="1" fillId="5" borderId="0" xfId="0" applyFont="1" applyFill="1" applyAlignment="1">
      <alignment horizontal="left" wrapText="1"/>
    </xf>
    <xf numFmtId="0" fontId="1" fillId="3" borderId="0" xfId="0" applyFont="1" applyFill="1" applyAlignment="1">
      <alignment horizontal="left" wrapText="1"/>
    </xf>
    <xf numFmtId="0" fontId="1" fillId="5" borderId="0" xfId="0" applyFont="1" applyFill="1" applyAlignment="1">
      <alignment wrapText="1"/>
    </xf>
    <xf numFmtId="0" fontId="1" fillId="9" borderId="1" xfId="0" applyFont="1" applyFill="1" applyBorder="1"/>
    <xf numFmtId="0" fontId="1" fillId="6" borderId="1" xfId="0" applyFont="1" applyFill="1" applyBorder="1" applyAlignment="1">
      <alignment wrapText="1"/>
    </xf>
    <xf numFmtId="0" fontId="1" fillId="0" borderId="1" xfId="0" applyFont="1" applyBorder="1" applyAlignment="1">
      <alignment wrapText="1"/>
    </xf>
    <xf numFmtId="0" fontId="1" fillId="6" borderId="6" xfId="0" applyFont="1" applyFill="1" applyBorder="1" applyAlignment="1">
      <alignment wrapText="1"/>
    </xf>
    <xf numFmtId="0" fontId="1" fillId="0" borderId="5" xfId="0" applyFont="1" applyBorder="1" applyAlignment="1">
      <alignment wrapText="1"/>
    </xf>
    <xf numFmtId="0" fontId="1" fillId="4" borderId="0" xfId="0" applyFont="1" applyFill="1"/>
    <xf numFmtId="0" fontId="1" fillId="4" borderId="0" xfId="0" applyFont="1" applyFill="1" applyAlignment="1">
      <alignment wrapText="1"/>
    </xf>
    <xf numFmtId="0" fontId="1" fillId="9" borderId="10" xfId="0" applyFont="1" applyFill="1" applyBorder="1" applyAlignment="1">
      <alignment horizontal="right" vertical="center" wrapText="1"/>
    </xf>
    <xf numFmtId="0" fontId="1" fillId="9" borderId="4" xfId="0" applyFont="1" applyFill="1" applyBorder="1" applyAlignment="1">
      <alignment horizontal="center" vertical="center" wrapText="1"/>
    </xf>
    <xf numFmtId="0" fontId="1" fillId="0" borderId="0" xfId="0" applyFont="1" applyAlignment="1">
      <alignment wrapText="1"/>
    </xf>
    <xf numFmtId="0" fontId="1" fillId="9" borderId="5" xfId="0" applyFont="1" applyFill="1" applyBorder="1" applyAlignment="1">
      <alignment horizontal="right" vertical="center"/>
    </xf>
    <xf numFmtId="17" fontId="1" fillId="9" borderId="1" xfId="0" applyNumberFormat="1" applyFont="1" applyFill="1" applyBorder="1" applyAlignment="1">
      <alignment horizontal="center" vertical="center"/>
    </xf>
    <xf numFmtId="17" fontId="1" fillId="9" borderId="1" xfId="0" quotePrefix="1" applyNumberFormat="1" applyFont="1" applyFill="1" applyBorder="1" applyAlignment="1">
      <alignment horizontal="center" vertical="center"/>
    </xf>
    <xf numFmtId="49" fontId="1" fillId="9" borderId="1" xfId="0" applyNumberFormat="1" applyFont="1" applyFill="1" applyBorder="1" applyAlignment="1">
      <alignment horizontal="center" vertical="center"/>
    </xf>
    <xf numFmtId="0" fontId="1" fillId="9" borderId="1" xfId="0" applyFont="1" applyFill="1" applyBorder="1" applyAlignment="1">
      <alignment horizontal="center" vertical="center" wrapText="1"/>
    </xf>
    <xf numFmtId="2" fontId="1" fillId="3" borderId="1" xfId="0" applyNumberFormat="1" applyFont="1" applyFill="1" applyBorder="1" applyAlignment="1">
      <alignment horizontal="center"/>
    </xf>
    <xf numFmtId="0" fontId="1" fillId="9" borderId="2" xfId="0" applyFont="1" applyFill="1" applyBorder="1" applyAlignment="1">
      <alignment horizontal="center" vertical="center"/>
    </xf>
    <xf numFmtId="4" fontId="1" fillId="3" borderId="1" xfId="0" applyNumberFormat="1" applyFont="1" applyFill="1" applyBorder="1" applyAlignment="1">
      <alignment horizontal="center"/>
    </xf>
    <xf numFmtId="2" fontId="1" fillId="3"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164" fontId="1" fillId="3" borderId="1" xfId="0" applyNumberFormat="1" applyFont="1" applyFill="1" applyBorder="1" applyAlignment="1">
      <alignment horizontal="center"/>
    </xf>
    <xf numFmtId="2" fontId="1" fillId="3" borderId="1" xfId="1" applyNumberFormat="1" applyFont="1" applyFill="1" applyBorder="1" applyAlignment="1">
      <alignment horizontal="center" vertical="center"/>
    </xf>
    <xf numFmtId="2" fontId="1" fillId="5" borderId="0" xfId="0" applyNumberFormat="1" applyFont="1" applyFill="1"/>
    <xf numFmtId="9" fontId="1" fillId="5" borderId="1" xfId="0" applyNumberFormat="1" applyFont="1" applyFill="1" applyBorder="1" applyAlignment="1">
      <alignment horizontal="left" vertical="center" wrapText="1"/>
    </xf>
    <xf numFmtId="9" fontId="1" fillId="5" borderId="1" xfId="0" applyNumberFormat="1" applyFont="1" applyFill="1" applyBorder="1" applyAlignment="1">
      <alignment horizontal="center" vertical="center"/>
    </xf>
    <xf numFmtId="0" fontId="1" fillId="9" borderId="2" xfId="0" applyFont="1" applyFill="1" applyBorder="1" applyAlignment="1">
      <alignment horizontal="center" vertical="center" wrapText="1"/>
    </xf>
    <xf numFmtId="0" fontId="1" fillId="9" borderId="2" xfId="0" applyFont="1" applyFill="1" applyBorder="1" applyAlignment="1">
      <alignment horizontal="left" vertical="center"/>
    </xf>
    <xf numFmtId="0" fontId="1" fillId="0" borderId="1" xfId="0" applyFont="1" applyBorder="1" applyAlignment="1">
      <alignment vertical="center"/>
    </xf>
    <xf numFmtId="4" fontId="1"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xf>
    <xf numFmtId="0" fontId="1" fillId="9" borderId="10" xfId="0" applyFont="1" applyFill="1" applyBorder="1" applyAlignment="1">
      <alignment vertical="center"/>
    </xf>
    <xf numFmtId="0" fontId="1" fillId="9" borderId="5" xfId="0" applyFont="1" applyFill="1" applyBorder="1" applyAlignment="1">
      <alignment vertical="center"/>
    </xf>
    <xf numFmtId="0" fontId="1" fillId="9" borderId="1" xfId="0" applyFont="1" applyFill="1" applyBorder="1" applyAlignment="1">
      <alignment vertical="center"/>
    </xf>
    <xf numFmtId="0" fontId="1" fillId="0" borderId="3" xfId="0" applyFont="1" applyBorder="1" applyAlignment="1">
      <alignment horizontal="center"/>
    </xf>
    <xf numFmtId="165" fontId="1" fillId="11" borderId="1" xfId="1" applyNumberFormat="1" applyFont="1" applyFill="1" applyBorder="1" applyAlignment="1">
      <alignment horizontal="center"/>
    </xf>
    <xf numFmtId="0" fontId="1" fillId="0" borderId="2" xfId="0" applyFont="1" applyBorder="1"/>
    <xf numFmtId="9" fontId="1" fillId="11" borderId="1" xfId="2" applyFont="1" applyFill="1" applyBorder="1"/>
    <xf numFmtId="0" fontId="1" fillId="0" borderId="1" xfId="0" quotePrefix="1" applyFont="1" applyBorder="1"/>
    <xf numFmtId="165" fontId="1" fillId="3" borderId="1" xfId="1" applyNumberFormat="1" applyFont="1" applyFill="1" applyBorder="1" applyAlignment="1">
      <alignment horizontal="center"/>
    </xf>
    <xf numFmtId="165" fontId="1" fillId="3" borderId="1" xfId="0" applyNumberFormat="1" applyFont="1" applyFill="1" applyBorder="1"/>
    <xf numFmtId="9" fontId="1" fillId="3" borderId="1" xfId="2" applyFont="1" applyFill="1" applyBorder="1"/>
    <xf numFmtId="166" fontId="1" fillId="3" borderId="1" xfId="0" applyNumberFormat="1" applyFont="1" applyFill="1" applyBorder="1" applyAlignment="1">
      <alignment horizontal="center"/>
    </xf>
    <xf numFmtId="43" fontId="1" fillId="3" borderId="1" xfId="0" applyNumberFormat="1" applyFont="1" applyFill="1" applyBorder="1" applyAlignment="1">
      <alignment horizontal="center"/>
    </xf>
    <xf numFmtId="164" fontId="1" fillId="3" borderId="5" xfId="0" applyNumberFormat="1" applyFont="1" applyFill="1" applyBorder="1"/>
    <xf numFmtId="164" fontId="1" fillId="3" borderId="1" xfId="0" applyNumberFormat="1" applyFont="1" applyFill="1" applyBorder="1"/>
    <xf numFmtId="168" fontId="1" fillId="11" borderId="1" xfId="2" applyNumberFormat="1" applyFont="1" applyFill="1" applyBorder="1" applyAlignment="1">
      <alignment horizontal="right"/>
    </xf>
    <xf numFmtId="167" fontId="1" fillId="2" borderId="1" xfId="1" applyNumberFormat="1" applyFont="1" applyFill="1" applyBorder="1" applyAlignment="1">
      <alignment horizontal="center"/>
    </xf>
    <xf numFmtId="168" fontId="1" fillId="3" borderId="1" xfId="2" applyNumberFormat="1" applyFont="1" applyFill="1" applyBorder="1" applyAlignment="1">
      <alignment horizontal="right"/>
    </xf>
    <xf numFmtId="167" fontId="1" fillId="11" borderId="1" xfId="1" applyNumberFormat="1" applyFont="1" applyFill="1" applyBorder="1" applyAlignment="1">
      <alignment horizontal="center"/>
    </xf>
    <xf numFmtId="165" fontId="1" fillId="2" borderId="1" xfId="1" applyNumberFormat="1" applyFont="1" applyFill="1" applyBorder="1" applyAlignment="1">
      <alignment horizontal="center"/>
    </xf>
    <xf numFmtId="0" fontId="1" fillId="4" borderId="0" xfId="0" applyFont="1" applyFill="1" applyAlignment="1">
      <alignment horizontal="left" wrapText="1"/>
    </xf>
    <xf numFmtId="172" fontId="1" fillId="11" borderId="1" xfId="1" applyNumberFormat="1" applyFont="1" applyFill="1" applyBorder="1"/>
    <xf numFmtId="0" fontId="1" fillId="11" borderId="1" xfId="0" applyFont="1" applyFill="1" applyBorder="1"/>
    <xf numFmtId="0" fontId="1" fillId="9" borderId="1" xfId="5" applyFont="1" applyFill="1" applyBorder="1" applyAlignment="1">
      <alignment horizontal="center"/>
    </xf>
    <xf numFmtId="0" fontId="1" fillId="9" borderId="1" xfId="4" applyFont="1" applyFill="1" applyBorder="1" applyAlignment="1">
      <alignment horizontal="right" vertical="center" wrapText="1"/>
    </xf>
    <xf numFmtId="0" fontId="1" fillId="9" borderId="4" xfId="4" applyFont="1" applyFill="1" applyBorder="1" applyAlignment="1">
      <alignment horizontal="center" vertical="center" wrapText="1"/>
    </xf>
    <xf numFmtId="0" fontId="1" fillId="9" borderId="9" xfId="4" applyFont="1" applyFill="1" applyBorder="1" applyAlignment="1">
      <alignment horizontal="center" vertical="center" wrapText="1"/>
    </xf>
    <xf numFmtId="0" fontId="1" fillId="9" borderId="1" xfId="4" applyFont="1" applyFill="1" applyBorder="1" applyAlignment="1">
      <alignment horizontal="center" vertical="center" wrapText="1"/>
    </xf>
    <xf numFmtId="0" fontId="1" fillId="9" borderId="5" xfId="4" applyFont="1" applyFill="1" applyBorder="1" applyAlignment="1">
      <alignment horizontal="center" vertical="center" wrapText="1"/>
    </xf>
    <xf numFmtId="49" fontId="1" fillId="9" borderId="1" xfId="4" applyNumberFormat="1" applyFont="1" applyFill="1" applyBorder="1" applyAlignment="1">
      <alignment horizontal="center" vertical="center" wrapText="1"/>
    </xf>
    <xf numFmtId="49" fontId="1" fillId="9" borderId="7" xfId="4" applyNumberFormat="1" applyFont="1" applyFill="1" applyBorder="1" applyAlignment="1">
      <alignment horizontal="center" vertical="center" wrapText="1"/>
    </xf>
    <xf numFmtId="49" fontId="1" fillId="9" borderId="5" xfId="4" applyNumberFormat="1" applyFont="1" applyFill="1" applyBorder="1" applyAlignment="1">
      <alignment horizontal="center" vertical="center" wrapText="1"/>
    </xf>
    <xf numFmtId="0" fontId="1" fillId="9" borderId="1" xfId="0" applyFont="1" applyFill="1" applyBorder="1" applyAlignment="1">
      <alignment vertical="center" wrapText="1"/>
    </xf>
    <xf numFmtId="0" fontId="1" fillId="5" borderId="1" xfId="0" applyFont="1" applyFill="1" applyBorder="1" applyAlignment="1">
      <alignment vertical="center" wrapText="1"/>
    </xf>
    <xf numFmtId="9" fontId="1" fillId="5" borderId="1" xfId="2" applyFont="1" applyFill="1" applyBorder="1" applyAlignment="1">
      <alignment horizontal="center" vertical="center" wrapText="1"/>
    </xf>
    <xf numFmtId="0" fontId="1" fillId="9" borderId="1" xfId="0" applyFont="1" applyFill="1" applyBorder="1" applyAlignment="1">
      <alignment horizontal="left" vertical="center"/>
    </xf>
    <xf numFmtId="0" fontId="1" fillId="0" borderId="1" xfId="0" applyFont="1" applyBorder="1" applyAlignment="1">
      <alignment vertical="top"/>
    </xf>
    <xf numFmtId="0" fontId="1" fillId="9" borderId="12" xfId="0" applyFont="1" applyFill="1" applyBorder="1" applyAlignment="1">
      <alignment vertical="center"/>
    </xf>
    <xf numFmtId="17" fontId="1" fillId="9" borderId="2" xfId="0" applyNumberFormat="1" applyFont="1" applyFill="1" applyBorder="1" applyAlignment="1">
      <alignment horizontal="center" vertical="center"/>
    </xf>
    <xf numFmtId="164" fontId="1" fillId="3" borderId="1" xfId="1" applyFont="1" applyFill="1" applyBorder="1"/>
    <xf numFmtId="0" fontId="1" fillId="7" borderId="0" xfId="0" applyFont="1" applyFill="1"/>
    <xf numFmtId="0" fontId="1" fillId="8" borderId="1" xfId="0" applyFont="1" applyFill="1" applyBorder="1" applyAlignment="1">
      <alignment horizontal="center"/>
    </xf>
    <xf numFmtId="0" fontId="1" fillId="4" borderId="1" xfId="0" applyFont="1" applyFill="1" applyBorder="1" applyAlignment="1">
      <alignment horizontal="center"/>
    </xf>
    <xf numFmtId="0" fontId="1" fillId="8" borderId="1" xfId="0" applyFont="1" applyFill="1" applyBorder="1" applyAlignment="1">
      <alignment vertical="center" wrapText="1"/>
    </xf>
    <xf numFmtId="0" fontId="1" fillId="4" borderId="1" xfId="0" applyFont="1" applyFill="1" applyBorder="1" applyAlignment="1">
      <alignment vertical="center" wrapText="1"/>
    </xf>
    <xf numFmtId="9" fontId="1" fillId="0" borderId="0" xfId="2" applyFont="1"/>
    <xf numFmtId="2" fontId="1" fillId="0" borderId="0" xfId="0" applyNumberFormat="1" applyFont="1"/>
    <xf numFmtId="0" fontId="1" fillId="0" borderId="8" xfId="0" applyFont="1" applyBorder="1"/>
    <xf numFmtId="2" fontId="1" fillId="0" borderId="8" xfId="0" applyNumberFormat="1" applyFont="1" applyBorder="1"/>
    <xf numFmtId="169" fontId="1" fillId="0" borderId="0" xfId="0" applyNumberFormat="1" applyFont="1"/>
    <xf numFmtId="2" fontId="0" fillId="5" borderId="0" xfId="0" applyNumberFormat="1" applyFill="1"/>
    <xf numFmtId="2" fontId="7" fillId="0" borderId="0" xfId="0" applyNumberFormat="1" applyFont="1"/>
    <xf numFmtId="10" fontId="1" fillId="5" borderId="0" xfId="0" applyNumberFormat="1" applyFont="1" applyFill="1"/>
    <xf numFmtId="2" fontId="1" fillId="16" borderId="1" xfId="0" applyNumberFormat="1" applyFont="1" applyFill="1" applyBorder="1" applyAlignment="1">
      <alignment horizontal="center" vertical="center"/>
    </xf>
    <xf numFmtId="165" fontId="1" fillId="16" borderId="1" xfId="1" applyNumberFormat="1" applyFont="1" applyFill="1" applyBorder="1" applyAlignment="1">
      <alignment horizontal="center"/>
    </xf>
    <xf numFmtId="168" fontId="1" fillId="16" borderId="1" xfId="2" applyNumberFormat="1" applyFont="1" applyFill="1" applyBorder="1" applyAlignment="1">
      <alignment horizontal="right"/>
    </xf>
    <xf numFmtId="167" fontId="1" fillId="16" borderId="1" xfId="1" applyNumberFormat="1" applyFont="1" applyFill="1" applyBorder="1" applyAlignment="1">
      <alignment horizontal="center"/>
    </xf>
    <xf numFmtId="172" fontId="1" fillId="16" borderId="1" xfId="1" applyNumberFormat="1" applyFont="1" applyFill="1" applyBorder="1"/>
    <xf numFmtId="0" fontId="19" fillId="16" borderId="0" xfId="5" applyFont="1" applyFill="1"/>
    <xf numFmtId="0" fontId="1" fillId="5" borderId="0" xfId="0" applyFont="1" applyFill="1" applyAlignment="1">
      <alignment vertical="center"/>
    </xf>
    <xf numFmtId="0" fontId="9" fillId="5" borderId="0" xfId="3" applyFill="1"/>
    <xf numFmtId="0" fontId="11" fillId="5" borderId="1" xfId="3" applyFont="1" applyFill="1" applyBorder="1" applyAlignment="1">
      <alignment horizontal="left" vertical="center"/>
    </xf>
    <xf numFmtId="14" fontId="0" fillId="5" borderId="1" xfId="3" applyNumberFormat="1" applyFont="1" applyFill="1" applyBorder="1" applyAlignment="1">
      <alignment horizontal="left"/>
    </xf>
    <xf numFmtId="0" fontId="0" fillId="5" borderId="1" xfId="3" applyFont="1" applyFill="1" applyBorder="1" applyAlignment="1">
      <alignment horizontal="left" wrapText="1"/>
    </xf>
    <xf numFmtId="0" fontId="0" fillId="5" borderId="1" xfId="3" applyFont="1" applyFill="1" applyBorder="1" applyAlignment="1">
      <alignment vertical="center"/>
    </xf>
    <xf numFmtId="14" fontId="10" fillId="5" borderId="1" xfId="3" applyNumberFormat="1" applyFont="1" applyFill="1" applyBorder="1" applyAlignment="1">
      <alignment horizontal="left" vertical="center"/>
    </xf>
    <xf numFmtId="0" fontId="0" fillId="5" borderId="1" xfId="3" quotePrefix="1" applyFont="1" applyFill="1" applyBorder="1" applyAlignment="1">
      <alignment horizontal="left" vertical="center" wrapText="1"/>
    </xf>
    <xf numFmtId="0" fontId="0" fillId="5" borderId="1" xfId="3" applyFont="1" applyFill="1" applyBorder="1" applyAlignment="1">
      <alignment horizontal="left" vertical="center"/>
    </xf>
    <xf numFmtId="49" fontId="0" fillId="5" borderId="1" xfId="3" applyNumberFormat="1" applyFont="1" applyFill="1" applyBorder="1" applyAlignment="1">
      <alignment horizontal="left" vertical="center" wrapText="1"/>
    </xf>
    <xf numFmtId="49" fontId="0" fillId="5" borderId="1" xfId="3" quotePrefix="1" applyNumberFormat="1" applyFont="1" applyFill="1" applyBorder="1" applyAlignment="1">
      <alignment horizontal="left" vertical="center" wrapText="1"/>
    </xf>
    <xf numFmtId="0" fontId="1" fillId="5" borderId="1" xfId="3" applyFont="1" applyFill="1" applyBorder="1" applyAlignment="1">
      <alignment vertical="center"/>
    </xf>
    <xf numFmtId="0" fontId="1" fillId="5" borderId="1" xfId="3" quotePrefix="1" applyFont="1" applyFill="1" applyBorder="1" applyAlignment="1">
      <alignment wrapText="1"/>
    </xf>
    <xf numFmtId="14" fontId="9" fillId="5" borderId="1" xfId="3" applyNumberFormat="1" applyFill="1" applyBorder="1" applyAlignment="1">
      <alignment horizontal="left" vertical="center"/>
    </xf>
    <xf numFmtId="14" fontId="10" fillId="5" borderId="1" xfId="3" quotePrefix="1" applyNumberFormat="1" applyFont="1" applyFill="1" applyBorder="1" applyAlignment="1">
      <alignment horizontal="left" vertical="center" wrapText="1"/>
    </xf>
    <xf numFmtId="0" fontId="9" fillId="5" borderId="0" xfId="3" applyFill="1" applyAlignment="1">
      <alignment vertical="center"/>
    </xf>
    <xf numFmtId="0" fontId="7" fillId="5" borderId="0" xfId="0" applyFont="1" applyFill="1" applyAlignment="1">
      <alignment wrapText="1"/>
    </xf>
    <xf numFmtId="0" fontId="24" fillId="5" borderId="0" xfId="0" applyFont="1" applyFill="1"/>
    <xf numFmtId="0" fontId="1" fillId="5" borderId="0" xfId="0" applyFont="1" applyFill="1" applyAlignment="1">
      <alignment horizontal="left" vertical="center"/>
    </xf>
    <xf numFmtId="0" fontId="1" fillId="5" borderId="0" xfId="0" applyFont="1" applyFill="1" applyAlignment="1">
      <alignment horizontal="center"/>
    </xf>
    <xf numFmtId="164" fontId="1" fillId="5" borderId="0" xfId="0" applyNumberFormat="1" applyFont="1" applyFill="1" applyAlignment="1">
      <alignment horizontal="center"/>
    </xf>
    <xf numFmtId="4" fontId="0" fillId="5" borderId="0" xfId="0" applyNumberFormat="1" applyFill="1"/>
    <xf numFmtId="0" fontId="1" fillId="5" borderId="3" xfId="0" applyFont="1" applyFill="1" applyBorder="1" applyAlignment="1">
      <alignment horizontal="center"/>
    </xf>
    <xf numFmtId="166" fontId="1" fillId="5" borderId="0" xfId="0" applyNumberFormat="1" applyFont="1" applyFill="1"/>
    <xf numFmtId="164" fontId="1" fillId="5" borderId="0" xfId="0" applyNumberFormat="1" applyFont="1" applyFill="1"/>
    <xf numFmtId="43" fontId="1" fillId="5" borderId="0" xfId="0" applyNumberFormat="1" applyFont="1" applyFill="1"/>
    <xf numFmtId="3" fontId="0" fillId="5" borderId="0" xfId="0" applyNumberFormat="1" applyFill="1"/>
    <xf numFmtId="3" fontId="1" fillId="5" borderId="0" xfId="0" applyNumberFormat="1" applyFont="1" applyFill="1"/>
    <xf numFmtId="0" fontId="38" fillId="4" borderId="0" xfId="4" applyFont="1" applyFill="1"/>
    <xf numFmtId="14" fontId="1" fillId="0" borderId="1" xfId="3" applyNumberFormat="1" applyFont="1" applyFill="1" applyBorder="1" applyAlignment="1">
      <alignment horizontal="left" vertical="center"/>
    </xf>
    <xf numFmtId="0" fontId="25" fillId="12" borderId="6" xfId="0" applyFont="1" applyFill="1" applyBorder="1" applyAlignment="1">
      <alignment horizontal="left" wrapText="1"/>
    </xf>
    <xf numFmtId="0" fontId="25" fillId="12" borderId="7" xfId="0" applyFont="1" applyFill="1" applyBorder="1" applyAlignment="1">
      <alignment horizontal="left" wrapText="1"/>
    </xf>
    <xf numFmtId="0" fontId="25" fillId="12" borderId="5" xfId="0" applyFont="1" applyFill="1" applyBorder="1" applyAlignment="1">
      <alignment horizontal="left" wrapText="1"/>
    </xf>
    <xf numFmtId="0" fontId="1" fillId="0" borderId="0" xfId="0" applyFont="1" applyAlignment="1">
      <alignment horizontal="left" wrapText="1"/>
    </xf>
    <xf numFmtId="0" fontId="3" fillId="5" borderId="2" xfId="26" applyFill="1" applyBorder="1" applyAlignment="1">
      <alignment horizontal="left" vertical="center"/>
    </xf>
    <xf numFmtId="0" fontId="3" fillId="5" borderId="4" xfId="26" applyFill="1" applyBorder="1" applyAlignment="1">
      <alignment horizontal="left" vertical="center"/>
    </xf>
    <xf numFmtId="164" fontId="1" fillId="0" borderId="11" xfId="0" applyNumberFormat="1" applyFont="1" applyBorder="1" applyAlignment="1">
      <alignment horizontal="center"/>
    </xf>
    <xf numFmtId="164" fontId="1" fillId="0" borderId="8" xfId="0" applyNumberFormat="1" applyFont="1" applyBorder="1" applyAlignment="1">
      <alignment horizontal="center"/>
    </xf>
    <xf numFmtId="164" fontId="1" fillId="0" borderId="12" xfId="0" applyNumberFormat="1" applyFont="1" applyBorder="1" applyAlignment="1">
      <alignment horizontal="center"/>
    </xf>
    <xf numFmtId="164" fontId="1" fillId="0" borderId="13" xfId="0" applyNumberFormat="1" applyFont="1" applyBorder="1" applyAlignment="1">
      <alignment horizontal="center"/>
    </xf>
    <xf numFmtId="164" fontId="1" fillId="0" borderId="9" xfId="0" applyNumberFormat="1" applyFont="1" applyBorder="1" applyAlignment="1">
      <alignment horizontal="center"/>
    </xf>
    <xf numFmtId="164" fontId="1" fillId="0" borderId="10" xfId="0" applyNumberFormat="1" applyFont="1" applyBorder="1" applyAlignment="1">
      <alignment horizont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xf>
    <xf numFmtId="0" fontId="1" fillId="0" borderId="4" xfId="0" applyFont="1" applyBorder="1" applyAlignment="1">
      <alignment horizontal="center"/>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0" borderId="3" xfId="0" applyFont="1" applyBorder="1" applyAlignment="1">
      <alignment horizontal="center"/>
    </xf>
    <xf numFmtId="0" fontId="1" fillId="4" borderId="0" xfId="0" applyFont="1" applyFill="1" applyAlignment="1">
      <alignment horizontal="left" wrapText="1"/>
    </xf>
    <xf numFmtId="0" fontId="23" fillId="9" borderId="11" xfId="0" applyFont="1" applyFill="1" applyBorder="1" applyAlignment="1">
      <alignment horizontal="left"/>
    </xf>
    <xf numFmtId="0" fontId="23" fillId="9" borderId="8" xfId="0" applyFont="1" applyFill="1" applyBorder="1" applyAlignment="1">
      <alignment horizontal="left"/>
    </xf>
    <xf numFmtId="0" fontId="23" fillId="9" borderId="12" xfId="0" applyFont="1" applyFill="1" applyBorder="1" applyAlignment="1">
      <alignment horizontal="left"/>
    </xf>
    <xf numFmtId="0" fontId="21" fillId="9" borderId="11" xfId="0" applyFont="1" applyFill="1" applyBorder="1" applyAlignment="1">
      <alignment horizontal="left"/>
    </xf>
    <xf numFmtId="0" fontId="21" fillId="9" borderId="8" xfId="0" applyFont="1" applyFill="1" applyBorder="1" applyAlignment="1">
      <alignment horizontal="left"/>
    </xf>
    <xf numFmtId="0" fontId="21" fillId="9" borderId="12" xfId="0" applyFont="1" applyFill="1" applyBorder="1" applyAlignment="1">
      <alignment horizontal="left"/>
    </xf>
    <xf numFmtId="0" fontId="27" fillId="9" borderId="13" xfId="0" applyFont="1" applyFill="1" applyBorder="1" applyAlignment="1">
      <alignment horizontal="left" wrapText="1"/>
    </xf>
    <xf numFmtId="0" fontId="27" fillId="9" borderId="9" xfId="0" applyFont="1" applyFill="1" applyBorder="1" applyAlignment="1">
      <alignment horizontal="left" wrapText="1"/>
    </xf>
    <xf numFmtId="0" fontId="27" fillId="9" borderId="10" xfId="0" applyFont="1" applyFill="1" applyBorder="1" applyAlignment="1">
      <alignment horizontal="left" wrapText="1"/>
    </xf>
    <xf numFmtId="0" fontId="26" fillId="9" borderId="13" xfId="0" applyFont="1" applyFill="1" applyBorder="1" applyAlignment="1">
      <alignment horizontal="left" vertical="top" wrapText="1"/>
    </xf>
    <xf numFmtId="0" fontId="26" fillId="9" borderId="9" xfId="0" applyFont="1" applyFill="1" applyBorder="1" applyAlignment="1">
      <alignment horizontal="left" vertical="top" wrapText="1"/>
    </xf>
    <xf numFmtId="0" fontId="26" fillId="9" borderId="10" xfId="0" applyFont="1" applyFill="1" applyBorder="1" applyAlignment="1">
      <alignment horizontal="left" vertical="top" wrapText="1"/>
    </xf>
    <xf numFmtId="0" fontId="1" fillId="9" borderId="2"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3" fillId="9" borderId="2" xfId="9" applyFill="1" applyBorder="1" applyAlignment="1">
      <alignment horizontal="center" vertical="center"/>
    </xf>
    <xf numFmtId="0" fontId="3" fillId="9" borderId="3" xfId="9" applyFill="1" applyBorder="1" applyAlignment="1">
      <alignment horizontal="center" vertical="center"/>
    </xf>
    <xf numFmtId="0" fontId="3" fillId="9" borderId="4" xfId="9" applyFill="1" applyBorder="1" applyAlignment="1">
      <alignment horizontal="center" vertical="center"/>
    </xf>
    <xf numFmtId="0" fontId="1" fillId="9" borderId="1" xfId="0" applyFont="1" applyFill="1" applyBorder="1" applyAlignment="1">
      <alignment horizontal="center" vertical="center"/>
    </xf>
    <xf numFmtId="0" fontId="1" fillId="9" borderId="1" xfId="0" applyFont="1" applyFill="1" applyBorder="1" applyAlignment="1">
      <alignment horizontal="left" vertical="center"/>
    </xf>
    <xf numFmtId="0" fontId="1" fillId="0" borderId="3" xfId="0" applyFont="1" applyBorder="1" applyAlignment="1">
      <alignment horizontal="left" vertical="center"/>
    </xf>
    <xf numFmtId="0" fontId="3" fillId="5" borderId="2" xfId="9" applyFill="1" applyBorder="1" applyAlignment="1">
      <alignment horizontal="left" vertical="center"/>
    </xf>
    <xf numFmtId="0" fontId="3" fillId="5" borderId="3" xfId="9" applyFill="1" applyBorder="1" applyAlignment="1">
      <alignment horizontal="left" vertical="center"/>
    </xf>
    <xf numFmtId="0" fontId="3" fillId="5" borderId="4" xfId="9" applyFill="1" applyBorder="1" applyAlignment="1">
      <alignment horizontal="left" vertical="center"/>
    </xf>
    <xf numFmtId="0" fontId="3" fillId="5" borderId="2" xfId="26" applyFill="1" applyBorder="1" applyAlignment="1">
      <alignment horizontal="left" vertical="center" wrapText="1"/>
    </xf>
    <xf numFmtId="0" fontId="3" fillId="5" borderId="4" xfId="26" applyFill="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wrapText="1"/>
    </xf>
    <xf numFmtId="0" fontId="1" fillId="5" borderId="0" xfId="0" applyFont="1" applyFill="1" applyAlignment="1">
      <alignment horizontal="left" vertical="top" wrapText="1"/>
    </xf>
    <xf numFmtId="0" fontId="1" fillId="0" borderId="0" xfId="0" applyFont="1" applyAlignment="1">
      <alignment horizontal="center"/>
    </xf>
    <xf numFmtId="0" fontId="14" fillId="7" borderId="0" xfId="0" applyFont="1" applyFill="1" applyAlignment="1">
      <alignment horizontal="left" vertical="center"/>
    </xf>
    <xf numFmtId="0" fontId="14" fillId="7" borderId="14" xfId="0" applyFont="1" applyFill="1" applyBorder="1" applyAlignment="1">
      <alignment horizontal="left" vertical="center"/>
    </xf>
    <xf numFmtId="0" fontId="1" fillId="9" borderId="13"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2" xfId="0" applyFont="1" applyFill="1" applyBorder="1" applyAlignment="1">
      <alignment horizontal="left" vertical="center"/>
    </xf>
    <xf numFmtId="0" fontId="1" fillId="9" borderId="3" xfId="0" applyFont="1" applyFill="1" applyBorder="1" applyAlignment="1">
      <alignment horizontal="left" vertical="center"/>
    </xf>
    <xf numFmtId="0" fontId="1" fillId="9" borderId="4" xfId="0" applyFont="1" applyFill="1" applyBorder="1" applyAlignment="1">
      <alignment horizontal="left" vertical="center"/>
    </xf>
    <xf numFmtId="0" fontId="1" fillId="9" borderId="6" xfId="0" applyFont="1" applyFill="1" applyBorder="1" applyAlignment="1">
      <alignment horizontal="center" vertical="center"/>
    </xf>
    <xf numFmtId="0" fontId="21" fillId="9" borderId="11" xfId="4" applyFont="1" applyFill="1" applyBorder="1" applyAlignment="1">
      <alignment horizontal="left"/>
    </xf>
    <xf numFmtId="0" fontId="21" fillId="9" borderId="8" xfId="4" applyFont="1" applyFill="1" applyBorder="1" applyAlignment="1">
      <alignment horizontal="left"/>
    </xf>
    <xf numFmtId="0" fontId="21" fillId="9" borderId="12" xfId="4" applyFont="1" applyFill="1" applyBorder="1" applyAlignment="1">
      <alignment horizontal="left"/>
    </xf>
    <xf numFmtId="0" fontId="26" fillId="9" borderId="13" xfId="4" applyFont="1" applyFill="1" applyBorder="1" applyAlignment="1">
      <alignment horizontal="left" vertical="top" wrapText="1"/>
    </xf>
    <xf numFmtId="0" fontId="26" fillId="9" borderId="9" xfId="4" applyFont="1" applyFill="1" applyBorder="1" applyAlignment="1">
      <alignment horizontal="left" vertical="top" wrapText="1"/>
    </xf>
    <xf numFmtId="0" fontId="26" fillId="9" borderId="10" xfId="4" applyFont="1" applyFill="1" applyBorder="1" applyAlignment="1">
      <alignment horizontal="left" vertical="top" wrapText="1"/>
    </xf>
    <xf numFmtId="0" fontId="27" fillId="9" borderId="13"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19" fillId="5" borderId="1" xfId="5" applyFont="1" applyFill="1" applyBorder="1" applyAlignment="1">
      <alignment vertical="center" wrapText="1"/>
    </xf>
    <xf numFmtId="0" fontId="22" fillId="5" borderId="1" xfId="6" applyFill="1" applyBorder="1" applyAlignment="1">
      <alignment horizontal="left" wrapText="1"/>
    </xf>
    <xf numFmtId="0" fontId="19" fillId="5" borderId="1" xfId="5" applyFont="1" applyFill="1" applyBorder="1" applyAlignment="1">
      <alignment horizontal="left" wrapText="1"/>
    </xf>
    <xf numFmtId="0" fontId="1" fillId="4" borderId="0" xfId="4" applyFont="1" applyFill="1" applyAlignment="1">
      <alignment horizontal="left" wrapText="1"/>
    </xf>
    <xf numFmtId="0" fontId="8" fillId="4" borderId="0" xfId="4" applyFill="1" applyAlignment="1">
      <alignment horizontal="left" wrapText="1"/>
    </xf>
    <xf numFmtId="0" fontId="19" fillId="9" borderId="1" xfId="5" applyFont="1" applyFill="1" applyBorder="1" applyAlignment="1">
      <alignment horizontal="right"/>
    </xf>
    <xf numFmtId="0" fontId="1" fillId="0" borderId="2" xfId="0" applyFont="1" applyBorder="1" applyAlignment="1">
      <alignment horizontal="left" vertical="top" wrapText="1"/>
    </xf>
    <xf numFmtId="0" fontId="1" fillId="0" borderId="4" xfId="0" applyFont="1" applyBorder="1" applyAlignment="1">
      <alignment horizontal="left" vertical="top" wrapText="1"/>
    </xf>
  </cellXfs>
  <cellStyles count="47">
    <cellStyle name="Calculation 2" xfId="15" xr:uid="{00000000-0005-0000-0000-000000000000}"/>
    <cellStyle name="Comma" xfId="1" builtinId="3"/>
    <cellStyle name="Comma 14" xfId="18" xr:uid="{00000000-0005-0000-0000-000002000000}"/>
    <cellStyle name="Comma 14 2" xfId="39" xr:uid="{67AB4A7C-8325-4B56-8A26-C7A4CB8924D0}"/>
    <cellStyle name="Comma 2" xfId="14" xr:uid="{00000000-0005-0000-0000-000003000000}"/>
    <cellStyle name="Comma 2 2" xfId="37" xr:uid="{FCCD8A0F-574D-4906-8930-14B24F4E98B2}"/>
    <cellStyle name="Comma 3" xfId="19" xr:uid="{00000000-0005-0000-0000-000004000000}"/>
    <cellStyle name="Comma 3 2" xfId="40" xr:uid="{BA6B877B-0E2B-4325-88D4-0D30F1D21308}"/>
    <cellStyle name="Comma 4" xfId="25" xr:uid="{00000000-0005-0000-0000-000005000000}"/>
    <cellStyle name="Comma 4 2" xfId="42" xr:uid="{0A6D72C4-3FC1-4100-B5DF-2ED97FE4E017}"/>
    <cellStyle name="Comma 5" xfId="10" xr:uid="{00000000-0005-0000-0000-000006000000}"/>
    <cellStyle name="Comma 5 2" xfId="36" xr:uid="{EAF40868-8627-4505-8C61-2A5181945213}"/>
    <cellStyle name="Comma 6" xfId="31" xr:uid="{D6C4A7B5-BC10-4AFC-A8C6-08AFD80A98B3}"/>
    <cellStyle name="Explanatory Text 2" xfId="13" xr:uid="{00000000-0005-0000-0000-000007000000}"/>
    <cellStyle name="Hyperlink" xfId="6" builtinId="8"/>
    <cellStyle name="Hyperlink 6" xfId="17" xr:uid="{00000000-0005-0000-0000-000009000000}"/>
    <cellStyle name="Input 2" xfId="12" xr:uid="{00000000-0005-0000-0000-00000A000000}"/>
    <cellStyle name="Normal" xfId="0" builtinId="0"/>
    <cellStyle name="Normal 10 2" xfId="20" xr:uid="{00000000-0005-0000-0000-00000C000000}"/>
    <cellStyle name="Normal 10 2 2" xfId="21" xr:uid="{00000000-0005-0000-0000-00000D000000}"/>
    <cellStyle name="Normal 10 2 3" xfId="24" xr:uid="{00000000-0005-0000-0000-00000E000000}"/>
    <cellStyle name="Normal 10 2 4" xfId="23" xr:uid="{00000000-0005-0000-0000-00000F000000}"/>
    <cellStyle name="Normal 2" xfId="3" xr:uid="{00000000-0005-0000-0000-000010000000}"/>
    <cellStyle name="Normal 2 2" xfId="26" xr:uid="{00000000-0005-0000-0000-000011000000}"/>
    <cellStyle name="Normal 2 2 2" xfId="43" xr:uid="{D2D22568-B522-4E26-B55D-93F053FC5AFC}"/>
    <cellStyle name="Normal 2 3" xfId="11" xr:uid="{00000000-0005-0000-0000-000012000000}"/>
    <cellStyle name="Normal 2 4" xfId="32" xr:uid="{F37D7CB4-9C54-4588-9BB4-32C6D1B65F49}"/>
    <cellStyle name="Normal 3" xfId="4" xr:uid="{00000000-0005-0000-0000-000013000000}"/>
    <cellStyle name="Normal 3 2" xfId="5" xr:uid="{00000000-0005-0000-0000-000014000000}"/>
    <cellStyle name="Normal 3 3" xfId="33" xr:uid="{37236DE2-8BA0-49C4-BCD3-2BF300C65991}"/>
    <cellStyle name="Normal 4" xfId="7" xr:uid="{00000000-0005-0000-0000-000015000000}"/>
    <cellStyle name="Normal 5" xfId="28" xr:uid="{00000000-0005-0000-0000-000016000000}"/>
    <cellStyle name="Normal 57" xfId="16" xr:uid="{00000000-0005-0000-0000-000017000000}"/>
    <cellStyle name="Normal 57 2" xfId="38" xr:uid="{42CE17FC-FD37-4251-8B2F-64C1ABB6450C}"/>
    <cellStyle name="Normal 58" xfId="8" xr:uid="{00000000-0005-0000-0000-000018000000}"/>
    <cellStyle name="Normal 58 2" xfId="22" xr:uid="{00000000-0005-0000-0000-000019000000}"/>
    <cellStyle name="Normal 58 2 2" xfId="41" xr:uid="{B165595E-1F22-4053-A17A-7B0E94712706}"/>
    <cellStyle name="Normal 58 3" xfId="34" xr:uid="{AFC277C9-23DF-42AD-9298-6FD4F0EF3BEC}"/>
    <cellStyle name="Normal 6" xfId="29" xr:uid="{00000000-0005-0000-0000-00001A000000}"/>
    <cellStyle name="Normal 7" xfId="9" xr:uid="{00000000-0005-0000-0000-00001B000000}"/>
    <cellStyle name="Normal 7 2" xfId="35" xr:uid="{7096E980-4C9E-4516-B0A4-14B4631CBD19}"/>
    <cellStyle name="Normal 8" xfId="30" xr:uid="{00000000-0005-0000-0000-00001C000000}"/>
    <cellStyle name="Normal 8 2" xfId="45" xr:uid="{629749AE-6F6C-4F47-AA35-9C954CD555AF}"/>
    <cellStyle name="Normal 9" xfId="46" xr:uid="{39FC05AF-D9E2-4607-8D2B-E8B60ED56566}"/>
    <cellStyle name="Percent" xfId="2" builtinId="5"/>
    <cellStyle name="Percent 2" xfId="27" xr:uid="{00000000-0005-0000-0000-00001E000000}"/>
    <cellStyle name="Percent 2 2" xfId="44" xr:uid="{53C9A370-D37B-44E9-B5BF-EE56A71EBFF0}"/>
  </cellStyles>
  <dxfs count="0"/>
  <tableStyles count="0" defaultTableStyle="TableStyleMedium2" defaultPivotStyle="PivotStyleLight16"/>
  <colors>
    <mruColors>
      <color rgb="FFFFF2CC"/>
      <color rgb="FF66FF33"/>
      <color rgb="FFFF5050"/>
      <color rgb="FFFF0066"/>
      <color rgb="FFFF7C8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133826</xdr:colOff>
      <xdr:row>0</xdr:row>
      <xdr:rowOff>32397</xdr:rowOff>
    </xdr:from>
    <xdr:to>
      <xdr:col>2</xdr:col>
      <xdr:colOff>629731</xdr:colOff>
      <xdr:row>0</xdr:row>
      <xdr:rowOff>668921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26" y="32397"/>
          <a:ext cx="2676495" cy="64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495538</xdr:colOff>
      <xdr:row>53</xdr:row>
      <xdr:rowOff>36195</xdr:rowOff>
    </xdr:from>
    <xdr:to>
      <xdr:col>2</xdr:col>
      <xdr:colOff>969599</xdr:colOff>
      <xdr:row>58</xdr:row>
      <xdr:rowOff>91916</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95538" y="10456545"/>
          <a:ext cx="2893411" cy="96059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1a SMNCC Values</a:t>
          </a:r>
        </a:p>
        <a:p>
          <a:endParaRPr lang="en-GB" sz="1000">
            <a:latin typeface="Verdana" panose="020B0604030504040204" pitchFamily="34" charset="0"/>
            <a:ea typeface="Verdana" panose="020B0604030504040204" pitchFamily="34" charset="0"/>
            <a:cs typeface="Verdana" panose="020B0604030504040204" pitchFamily="34" charset="0"/>
          </a:endParaRPr>
        </a:p>
        <a:p>
          <a:r>
            <a:rPr lang="en-GB" sz="1000">
              <a:latin typeface="Verdana" panose="020B0604030504040204" pitchFamily="34" charset="0"/>
              <a:ea typeface="Verdana" panose="020B0604030504040204" pitchFamily="34" charset="0"/>
              <a:cs typeface="Verdana" panose="020B0604030504040204" pitchFamily="34" charset="0"/>
            </a:rPr>
            <a:t>Table showing the calculation of the SMNCC at benchmark consumption levels m (typical), and nil</a:t>
          </a:r>
        </a:p>
      </xdr:txBody>
    </xdr:sp>
    <xdr:clientData/>
  </xdr:twoCellAnchor>
  <xdr:twoCellAnchor>
    <xdr:from>
      <xdr:col>3</xdr:col>
      <xdr:colOff>1334095</xdr:colOff>
      <xdr:row>36</xdr:row>
      <xdr:rowOff>116681</xdr:rowOff>
    </xdr:from>
    <xdr:to>
      <xdr:col>5</xdr:col>
      <xdr:colOff>359403</xdr:colOff>
      <xdr:row>40</xdr:row>
      <xdr:rowOff>160733</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350924" y="7633267"/>
          <a:ext cx="2982265" cy="7842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2a Non pass-through costs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output of the model - the non-pass-through SMNCC</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41</xdr:row>
      <xdr:rowOff>95845</xdr:rowOff>
    </xdr:from>
    <xdr:to>
      <xdr:col>5</xdr:col>
      <xdr:colOff>359403</xdr:colOff>
      <xdr:row>45</xdr:row>
      <xdr:rowOff>160138</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350924" y="853771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2b SEGB</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Smart Energy GB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46</xdr:row>
      <xdr:rowOff>95249</xdr:rowOff>
    </xdr:from>
    <xdr:to>
      <xdr:col>5</xdr:col>
      <xdr:colOff>359403</xdr:colOff>
      <xdr:row>50</xdr:row>
      <xdr:rowOff>159542</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350924" y="946240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2c</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DCC</a:t>
          </a:r>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51</xdr:row>
      <xdr:rowOff>94653</xdr:rowOff>
    </xdr:from>
    <xdr:to>
      <xdr:col>5</xdr:col>
      <xdr:colOff>359403</xdr:colOff>
      <xdr:row>55</xdr:row>
      <xdr:rowOff>158946</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350924" y="1038709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2d SMICoP</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SMICoP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56</xdr:row>
      <xdr:rowOff>94057</xdr:rowOff>
    </xdr:from>
    <xdr:to>
      <xdr:col>5</xdr:col>
      <xdr:colOff>359403</xdr:colOff>
      <xdr:row>60</xdr:row>
      <xdr:rowOff>158350</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350924" y="1131178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2e CPIH</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CPIH input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data used in the calculation of the SMNCC</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61</xdr:row>
      <xdr:rowOff>93462</xdr:rowOff>
    </xdr:from>
    <xdr:to>
      <xdr:col>5</xdr:col>
      <xdr:colOff>359403</xdr:colOff>
      <xdr:row>66</xdr:row>
      <xdr:rowOff>119654</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350924" y="12236476"/>
          <a:ext cx="2982265" cy="95147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2f</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Scaling factor</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scaling factor</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nil consumption used in the calculation of the SMNCC at nil consumption</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1349335</xdr:colOff>
      <xdr:row>71</xdr:row>
      <xdr:rowOff>39527</xdr:rowOff>
    </xdr:from>
    <xdr:to>
      <xdr:col>5</xdr:col>
      <xdr:colOff>382263</xdr:colOff>
      <xdr:row>76</xdr:row>
      <xdr:rowOff>73339</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5216485" y="13717427"/>
          <a:ext cx="5643278" cy="938687"/>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3a Forecasted Values</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forecasted changes</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of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SEGB and SMICoP charges</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1390888</xdr:colOff>
      <xdr:row>36</xdr:row>
      <xdr:rowOff>134778</xdr:rowOff>
    </xdr:from>
    <xdr:to>
      <xdr:col>3</xdr:col>
      <xdr:colOff>582858</xdr:colOff>
      <xdr:row>75</xdr:row>
      <xdr:rowOff>152400</xdr:rowOff>
    </xdr:to>
    <xdr:sp macro="" textlink="">
      <xdr:nvSpPr>
        <xdr:cNvPr id="35" name="Left Brace 34">
          <a:extLst>
            <a:ext uri="{FF2B5EF4-FFF2-40B4-BE49-F238E27FC236}">
              <a16:creationId xmlns:a16="http://schemas.microsoft.com/office/drawing/2014/main" id="{00000000-0008-0000-0100-000023000000}"/>
            </a:ext>
          </a:extLst>
        </xdr:cNvPr>
        <xdr:cNvSpPr/>
      </xdr:nvSpPr>
      <xdr:spPr>
        <a:xfrm>
          <a:off x="3810238" y="7478553"/>
          <a:ext cx="639770" cy="70756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591144</xdr:colOff>
      <xdr:row>47</xdr:row>
      <xdr:rowOff>161925</xdr:rowOff>
    </xdr:from>
    <xdr:to>
      <xdr:col>12</xdr:col>
      <xdr:colOff>120252</xdr:colOff>
      <xdr:row>50</xdr:row>
      <xdr:rowOff>422</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10524358" y="9714139"/>
          <a:ext cx="2141680" cy="393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Charging Statements</a:t>
          </a:r>
        </a:p>
      </xdr:txBody>
    </xdr:sp>
    <xdr:clientData/>
  </xdr:twoCellAnchor>
  <xdr:twoCellAnchor>
    <xdr:from>
      <xdr:col>8</xdr:col>
      <xdr:colOff>591144</xdr:colOff>
      <xdr:row>42</xdr:row>
      <xdr:rowOff>34527</xdr:rowOff>
    </xdr:from>
    <xdr:to>
      <xdr:col>12</xdr:col>
      <xdr:colOff>120252</xdr:colOff>
      <xdr:row>45</xdr:row>
      <xdr:rowOff>95249</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10524358" y="8661456"/>
          <a:ext cx="2141680" cy="6158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SEGB Consumer Engagement Plan and Budget</a:t>
          </a:r>
        </a:p>
      </xdr:txBody>
    </xdr:sp>
    <xdr:clientData/>
  </xdr:twoCellAnchor>
  <xdr:twoCellAnchor>
    <xdr:from>
      <xdr:col>8</xdr:col>
      <xdr:colOff>591144</xdr:colOff>
      <xdr:row>52</xdr:row>
      <xdr:rowOff>70245</xdr:rowOff>
    </xdr:from>
    <xdr:to>
      <xdr:col>12</xdr:col>
      <xdr:colOff>120252</xdr:colOff>
      <xdr:row>54</xdr:row>
      <xdr:rowOff>87336</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10524358" y="10547745"/>
          <a:ext cx="2141680" cy="3872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BEIS meter point statistics</a:t>
          </a:r>
        </a:p>
      </xdr:txBody>
    </xdr:sp>
    <xdr:clientData/>
  </xdr:twoCellAnchor>
  <xdr:twoCellAnchor>
    <xdr:from>
      <xdr:col>8</xdr:col>
      <xdr:colOff>591144</xdr:colOff>
      <xdr:row>37</xdr:row>
      <xdr:rowOff>55958</xdr:rowOff>
    </xdr:from>
    <xdr:to>
      <xdr:col>12</xdr:col>
      <xdr:colOff>120252</xdr:colOff>
      <xdr:row>40</xdr:row>
      <xdr:rowOff>116679</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10524358" y="7757601"/>
          <a:ext cx="2141680" cy="61589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Non-pass-through model</a:t>
          </a:r>
        </a:p>
      </xdr:txBody>
    </xdr:sp>
    <xdr:clientData/>
  </xdr:twoCellAnchor>
  <xdr:twoCellAnchor>
    <xdr:from>
      <xdr:col>5</xdr:col>
      <xdr:colOff>359403</xdr:colOff>
      <xdr:row>48</xdr:row>
      <xdr:rowOff>127395</xdr:rowOff>
    </xdr:from>
    <xdr:to>
      <xdr:col>8</xdr:col>
      <xdr:colOff>591144</xdr:colOff>
      <xdr:row>48</xdr:row>
      <xdr:rowOff>170470</xdr:rowOff>
    </xdr:to>
    <xdr:cxnSp macro="">
      <xdr:nvCxnSpPr>
        <xdr:cNvPr id="40" name="Straight Arrow Connector 39">
          <a:extLst>
            <a:ext uri="{FF2B5EF4-FFF2-40B4-BE49-F238E27FC236}">
              <a16:creationId xmlns:a16="http://schemas.microsoft.com/office/drawing/2014/main" id="{00000000-0008-0000-0100-000028000000}"/>
            </a:ext>
          </a:extLst>
        </xdr:cNvPr>
        <xdr:cNvCxnSpPr>
          <a:stCxn id="36" idx="1"/>
          <a:endCxn id="30" idx="3"/>
        </xdr:cNvCxnSpPr>
      </xdr:nvCxnSpPr>
      <xdr:spPr>
        <a:xfrm flipH="1" flipV="1">
          <a:off x="8333189" y="9864666"/>
          <a:ext cx="2191169" cy="4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363141</xdr:colOff>
      <xdr:row>49</xdr:row>
      <xdr:rowOff>172640</xdr:rowOff>
    </xdr:from>
    <xdr:to>
      <xdr:col>8</xdr:col>
      <xdr:colOff>591144</xdr:colOff>
      <xdr:row>53</xdr:row>
      <xdr:rowOff>78791</xdr:rowOff>
    </xdr:to>
    <xdr:cxnSp macro="">
      <xdr:nvCxnSpPr>
        <xdr:cNvPr id="41" name="Straight Arrow Connector 40">
          <a:extLst>
            <a:ext uri="{FF2B5EF4-FFF2-40B4-BE49-F238E27FC236}">
              <a16:creationId xmlns:a16="http://schemas.microsoft.com/office/drawing/2014/main" id="{00000000-0008-0000-0100-000029000000}"/>
            </a:ext>
          </a:extLst>
        </xdr:cNvPr>
        <xdr:cNvCxnSpPr>
          <a:stCxn id="38" idx="1"/>
        </xdr:cNvCxnSpPr>
      </xdr:nvCxnSpPr>
      <xdr:spPr>
        <a:xfrm flipH="1" flipV="1">
          <a:off x="8336927" y="10094969"/>
          <a:ext cx="2187431" cy="6463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45</xdr:row>
      <xdr:rowOff>11905</xdr:rowOff>
    </xdr:from>
    <xdr:to>
      <xdr:col>8</xdr:col>
      <xdr:colOff>591144</xdr:colOff>
      <xdr:row>53</xdr:row>
      <xdr:rowOff>78791</xdr:rowOff>
    </xdr:to>
    <xdr:cxnSp macro="">
      <xdr:nvCxnSpPr>
        <xdr:cNvPr id="42" name="Straight Arrow Connector 41">
          <a:extLst>
            <a:ext uri="{FF2B5EF4-FFF2-40B4-BE49-F238E27FC236}">
              <a16:creationId xmlns:a16="http://schemas.microsoft.com/office/drawing/2014/main" id="{00000000-0008-0000-0100-00002A000000}"/>
            </a:ext>
          </a:extLst>
        </xdr:cNvPr>
        <xdr:cNvCxnSpPr>
          <a:stCxn id="38" idx="1"/>
        </xdr:cNvCxnSpPr>
      </xdr:nvCxnSpPr>
      <xdr:spPr>
        <a:xfrm flipH="1" flipV="1">
          <a:off x="8330973" y="9194005"/>
          <a:ext cx="2193385" cy="1547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53</xdr:row>
      <xdr:rowOff>78791</xdr:rowOff>
    </xdr:from>
    <xdr:to>
      <xdr:col>8</xdr:col>
      <xdr:colOff>591144</xdr:colOff>
      <xdr:row>53</xdr:row>
      <xdr:rowOff>126800</xdr:rowOff>
    </xdr:to>
    <xdr:cxnSp macro="">
      <xdr:nvCxnSpPr>
        <xdr:cNvPr id="43" name="Straight Arrow Connector 42">
          <a:extLst>
            <a:ext uri="{FF2B5EF4-FFF2-40B4-BE49-F238E27FC236}">
              <a16:creationId xmlns:a16="http://schemas.microsoft.com/office/drawing/2014/main" id="{00000000-0008-0000-0100-00002B000000}"/>
            </a:ext>
          </a:extLst>
        </xdr:cNvPr>
        <xdr:cNvCxnSpPr>
          <a:stCxn id="38" idx="1"/>
          <a:endCxn id="31" idx="3"/>
        </xdr:cNvCxnSpPr>
      </xdr:nvCxnSpPr>
      <xdr:spPr>
        <a:xfrm flipH="1">
          <a:off x="8333189" y="10741348"/>
          <a:ext cx="2191169" cy="480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591144</xdr:colOff>
      <xdr:row>57</xdr:row>
      <xdr:rowOff>121443</xdr:rowOff>
    </xdr:from>
    <xdr:to>
      <xdr:col>12</xdr:col>
      <xdr:colOff>120252</xdr:colOff>
      <xdr:row>60</xdr:row>
      <xdr:rowOff>11905</xdr:rowOff>
    </xdr:to>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10524358" y="11524229"/>
          <a:ext cx="2141680" cy="44563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Office for National Statistics CPIH</a:t>
          </a:r>
        </a:p>
      </xdr:txBody>
    </xdr:sp>
    <xdr:clientData/>
  </xdr:twoCellAnchor>
  <xdr:twoCellAnchor>
    <xdr:from>
      <xdr:col>5</xdr:col>
      <xdr:colOff>359403</xdr:colOff>
      <xdr:row>58</xdr:row>
      <xdr:rowOff>126204</xdr:rowOff>
    </xdr:from>
    <xdr:to>
      <xdr:col>8</xdr:col>
      <xdr:colOff>591144</xdr:colOff>
      <xdr:row>58</xdr:row>
      <xdr:rowOff>155971</xdr:rowOff>
    </xdr:to>
    <xdr:cxnSp macro="">
      <xdr:nvCxnSpPr>
        <xdr:cNvPr id="45" name="Straight Arrow Connector 44">
          <a:extLst>
            <a:ext uri="{FF2B5EF4-FFF2-40B4-BE49-F238E27FC236}">
              <a16:creationId xmlns:a16="http://schemas.microsoft.com/office/drawing/2014/main" id="{00000000-0008-0000-0100-00002D000000}"/>
            </a:ext>
          </a:extLst>
        </xdr:cNvPr>
        <xdr:cNvCxnSpPr>
          <a:stCxn id="44" idx="1"/>
          <a:endCxn id="32" idx="3"/>
        </xdr:cNvCxnSpPr>
      </xdr:nvCxnSpPr>
      <xdr:spPr>
        <a:xfrm flipH="1" flipV="1">
          <a:off x="8333189" y="11714047"/>
          <a:ext cx="2191169" cy="29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43</xdr:row>
      <xdr:rowOff>127991</xdr:rowOff>
    </xdr:from>
    <xdr:to>
      <xdr:col>8</xdr:col>
      <xdr:colOff>591144</xdr:colOff>
      <xdr:row>43</xdr:row>
      <xdr:rowOff>154185</xdr:rowOff>
    </xdr:to>
    <xdr:cxnSp macro="">
      <xdr:nvCxnSpPr>
        <xdr:cNvPr id="46" name="Straight Arrow Connector 45">
          <a:extLst>
            <a:ext uri="{FF2B5EF4-FFF2-40B4-BE49-F238E27FC236}">
              <a16:creationId xmlns:a16="http://schemas.microsoft.com/office/drawing/2014/main" id="{00000000-0008-0000-0100-00002E000000}"/>
            </a:ext>
          </a:extLst>
        </xdr:cNvPr>
        <xdr:cNvCxnSpPr>
          <a:stCxn id="37" idx="1"/>
          <a:endCxn id="29" idx="3"/>
        </xdr:cNvCxnSpPr>
      </xdr:nvCxnSpPr>
      <xdr:spPr>
        <a:xfrm flipH="1" flipV="1">
          <a:off x="8333189" y="8939977"/>
          <a:ext cx="2191169" cy="26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38</xdr:row>
      <xdr:rowOff>138708</xdr:rowOff>
    </xdr:from>
    <xdr:to>
      <xdr:col>8</xdr:col>
      <xdr:colOff>591144</xdr:colOff>
      <xdr:row>38</xdr:row>
      <xdr:rowOff>175616</xdr:rowOff>
    </xdr:to>
    <xdr:cxnSp macro="">
      <xdr:nvCxnSpPr>
        <xdr:cNvPr id="47" name="Straight Arrow Connector 46">
          <a:extLst>
            <a:ext uri="{FF2B5EF4-FFF2-40B4-BE49-F238E27FC236}">
              <a16:creationId xmlns:a16="http://schemas.microsoft.com/office/drawing/2014/main" id="{00000000-0008-0000-0100-00002F000000}"/>
            </a:ext>
          </a:extLst>
        </xdr:cNvPr>
        <xdr:cNvCxnSpPr>
          <a:stCxn id="39" idx="1"/>
          <a:endCxn id="28" idx="3"/>
        </xdr:cNvCxnSpPr>
      </xdr:nvCxnSpPr>
      <xdr:spPr>
        <a:xfrm flipH="1" flipV="1">
          <a:off x="8333189" y="8025408"/>
          <a:ext cx="2191169" cy="369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38</xdr:row>
      <xdr:rowOff>175616</xdr:rowOff>
    </xdr:from>
    <xdr:to>
      <xdr:col>8</xdr:col>
      <xdr:colOff>591144</xdr:colOff>
      <xdr:row>47</xdr:row>
      <xdr:rowOff>160733</xdr:rowOff>
    </xdr:to>
    <xdr:cxnSp macro="">
      <xdr:nvCxnSpPr>
        <xdr:cNvPr id="48" name="Straight Arrow Connector 47">
          <a:extLst>
            <a:ext uri="{FF2B5EF4-FFF2-40B4-BE49-F238E27FC236}">
              <a16:creationId xmlns:a16="http://schemas.microsoft.com/office/drawing/2014/main" id="{00000000-0008-0000-0100-000030000000}"/>
            </a:ext>
          </a:extLst>
        </xdr:cNvPr>
        <xdr:cNvCxnSpPr>
          <a:stCxn id="39" idx="1"/>
        </xdr:cNvCxnSpPr>
      </xdr:nvCxnSpPr>
      <xdr:spPr>
        <a:xfrm flipH="1">
          <a:off x="8330973" y="8062316"/>
          <a:ext cx="2193385" cy="16506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380524</xdr:colOff>
      <xdr:row>48</xdr:row>
      <xdr:rowOff>172614</xdr:rowOff>
    </xdr:from>
    <xdr:to>
      <xdr:col>8</xdr:col>
      <xdr:colOff>587334</xdr:colOff>
      <xdr:row>72</xdr:row>
      <xdr:rowOff>151922</xdr:rowOff>
    </xdr:to>
    <xdr:cxnSp macro="">
      <xdr:nvCxnSpPr>
        <xdr:cNvPr id="49" name="Straight Arrow Connector 48">
          <a:extLst>
            <a:ext uri="{FF2B5EF4-FFF2-40B4-BE49-F238E27FC236}">
              <a16:creationId xmlns:a16="http://schemas.microsoft.com/office/drawing/2014/main" id="{00000000-0008-0000-0100-000031000000}"/>
            </a:ext>
          </a:extLst>
        </xdr:cNvPr>
        <xdr:cNvCxnSpPr>
          <a:stCxn id="36" idx="1"/>
        </xdr:cNvCxnSpPr>
      </xdr:nvCxnSpPr>
      <xdr:spPr>
        <a:xfrm flipH="1">
          <a:off x="10858024" y="9688089"/>
          <a:ext cx="2035610" cy="43227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606384</xdr:colOff>
      <xdr:row>72</xdr:row>
      <xdr:rowOff>112871</xdr:rowOff>
    </xdr:from>
    <xdr:to>
      <xdr:col>12</xdr:col>
      <xdr:colOff>139302</xdr:colOff>
      <xdr:row>74</xdr:row>
      <xdr:rowOff>129962</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12912684" y="13971746"/>
          <a:ext cx="1971318" cy="3790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Indicative Budget</a:t>
          </a:r>
        </a:p>
      </xdr:txBody>
    </xdr:sp>
    <xdr:clientData/>
  </xdr:twoCellAnchor>
  <xdr:twoCellAnchor>
    <xdr:from>
      <xdr:col>5</xdr:col>
      <xdr:colOff>382263</xdr:colOff>
      <xdr:row>73</xdr:row>
      <xdr:rowOff>123322</xdr:rowOff>
    </xdr:from>
    <xdr:to>
      <xdr:col>8</xdr:col>
      <xdr:colOff>606384</xdr:colOff>
      <xdr:row>73</xdr:row>
      <xdr:rowOff>146921</xdr:rowOff>
    </xdr:to>
    <xdr:cxnSp macro="">
      <xdr:nvCxnSpPr>
        <xdr:cNvPr id="51" name="Straight Arrow Connector 50">
          <a:extLst>
            <a:ext uri="{FF2B5EF4-FFF2-40B4-BE49-F238E27FC236}">
              <a16:creationId xmlns:a16="http://schemas.microsoft.com/office/drawing/2014/main" id="{00000000-0008-0000-0100-000033000000}"/>
            </a:ext>
          </a:extLst>
        </xdr:cNvPr>
        <xdr:cNvCxnSpPr>
          <a:stCxn id="50" idx="1"/>
          <a:endCxn id="34" idx="3"/>
        </xdr:cNvCxnSpPr>
      </xdr:nvCxnSpPr>
      <xdr:spPr>
        <a:xfrm flipH="1">
          <a:off x="10859763" y="14163172"/>
          <a:ext cx="2052921" cy="23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1330285</xdr:colOff>
      <xdr:row>67</xdr:row>
      <xdr:rowOff>47742</xdr:rowOff>
    </xdr:from>
    <xdr:to>
      <xdr:col>5</xdr:col>
      <xdr:colOff>363213</xdr:colOff>
      <xdr:row>70</xdr:row>
      <xdr:rowOff>152400</xdr:rowOff>
    </xdr:to>
    <xdr:sp macro="" textlink="">
      <xdr:nvSpPr>
        <xdr:cNvPr id="52" name="TextBox 51">
          <a:extLst>
            <a:ext uri="{FF2B5EF4-FFF2-40B4-BE49-F238E27FC236}">
              <a16:creationId xmlns:a16="http://schemas.microsoft.com/office/drawing/2014/main" id="{F6984CDF-94A3-4BF0-B752-8CF8E8E450FF}"/>
            </a:ext>
          </a:extLst>
        </xdr:cNvPr>
        <xdr:cNvSpPr txBox="1"/>
      </xdr:nvSpPr>
      <xdr:spPr>
        <a:xfrm>
          <a:off x="5197435" y="13001742"/>
          <a:ext cx="5643278" cy="64758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2g PPM cost offset</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indexed amount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the PPM additional cost offset. </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ons.gov.uk/economy/inflationandpriceindices/timeseries/l522/mm2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autoPageBreaks="0"/>
  </sheetPr>
  <dimension ref="A1:J20"/>
  <sheetViews>
    <sheetView tabSelected="1" workbookViewId="0"/>
  </sheetViews>
  <sheetFormatPr defaultColWidth="0" defaultRowHeight="12.75" zeroHeight="1" x14ac:dyDescent="0.2"/>
  <cols>
    <col min="1" max="1" width="15.5703125" style="159" customWidth="1"/>
    <col min="2" max="2" width="15.5703125" style="173" customWidth="1"/>
    <col min="3" max="3" width="15.5703125" style="159" customWidth="1"/>
    <col min="4" max="4" width="108" style="159" customWidth="1"/>
    <col min="5" max="5" width="9" style="159" customWidth="1"/>
    <col min="6" max="6" width="8.85546875" style="159" hidden="1" customWidth="1"/>
    <col min="7" max="10" width="0" style="159" hidden="1" customWidth="1"/>
    <col min="11" max="16384" width="9" style="159" hidden="1"/>
  </cols>
  <sheetData>
    <row r="1" spans="1:10" s="44" customFormat="1" ht="57" customHeight="1" x14ac:dyDescent="0.2">
      <c r="A1" s="63" t="s">
        <v>0</v>
      </c>
      <c r="B1" s="158"/>
      <c r="C1" s="63"/>
      <c r="D1" s="63"/>
      <c r="E1" s="63"/>
      <c r="F1" s="63"/>
      <c r="G1" s="63"/>
      <c r="H1" s="63"/>
      <c r="I1" s="63"/>
      <c r="J1" s="63"/>
    </row>
    <row r="2" spans="1:10" ht="15" x14ac:dyDescent="0.25">
      <c r="A2" s="2"/>
      <c r="B2" s="58"/>
      <c r="C2" s="2"/>
      <c r="D2" s="2"/>
      <c r="E2" s="2"/>
      <c r="F2" s="2"/>
      <c r="G2" s="2"/>
      <c r="H2" s="2"/>
      <c r="I2" s="2"/>
    </row>
    <row r="3" spans="1:10" ht="15" x14ac:dyDescent="0.25">
      <c r="B3" s="59" t="s">
        <v>1</v>
      </c>
      <c r="C3" s="2"/>
      <c r="D3" s="2"/>
      <c r="E3" s="2"/>
      <c r="F3" s="2"/>
      <c r="G3" s="2"/>
      <c r="H3" s="2"/>
      <c r="I3" s="2"/>
      <c r="J3" s="2"/>
    </row>
    <row r="4" spans="1:10" ht="15" x14ac:dyDescent="0.25">
      <c r="B4" s="3"/>
      <c r="C4" s="2"/>
      <c r="D4" s="3"/>
      <c r="E4" s="2"/>
      <c r="F4" s="2"/>
      <c r="G4" s="2"/>
      <c r="H4" s="2"/>
      <c r="I4" s="2"/>
      <c r="J4" s="2"/>
    </row>
    <row r="5" spans="1:10" ht="22.5" customHeight="1" x14ac:dyDescent="0.25">
      <c r="B5" s="160" t="s">
        <v>2</v>
      </c>
      <c r="C5" s="160" t="s">
        <v>3</v>
      </c>
      <c r="D5" s="160" t="s">
        <v>4</v>
      </c>
      <c r="E5" s="2"/>
      <c r="F5" s="2"/>
      <c r="G5" s="2"/>
      <c r="H5" s="2"/>
      <c r="I5" s="2"/>
      <c r="J5" s="2"/>
    </row>
    <row r="6" spans="1:10" ht="15" x14ac:dyDescent="0.25">
      <c r="B6" s="60" t="s">
        <v>5</v>
      </c>
      <c r="C6" s="161">
        <v>43349</v>
      </c>
      <c r="D6" s="162" t="s">
        <v>6</v>
      </c>
      <c r="E6" s="2"/>
      <c r="F6" s="2"/>
      <c r="G6" s="2"/>
      <c r="H6" s="2"/>
      <c r="I6" s="2"/>
      <c r="J6" s="2"/>
    </row>
    <row r="7" spans="1:10" ht="183" customHeight="1" x14ac:dyDescent="0.25">
      <c r="B7" s="163" t="s">
        <v>7</v>
      </c>
      <c r="C7" s="164">
        <v>43410</v>
      </c>
      <c r="D7" s="165" t="s">
        <v>8</v>
      </c>
      <c r="E7" s="2"/>
      <c r="F7" s="2"/>
      <c r="G7" s="2"/>
      <c r="H7" s="2"/>
      <c r="I7" s="2"/>
      <c r="J7" s="2"/>
    </row>
    <row r="8" spans="1:10" ht="72.75" customHeight="1" x14ac:dyDescent="0.25">
      <c r="B8" s="166" t="s">
        <v>9</v>
      </c>
      <c r="C8" s="164">
        <v>43138</v>
      </c>
      <c r="D8" s="167" t="s">
        <v>10</v>
      </c>
      <c r="E8" s="2"/>
      <c r="F8" s="2"/>
      <c r="G8" s="2"/>
      <c r="H8" s="2"/>
      <c r="I8" s="2"/>
      <c r="J8" s="2"/>
    </row>
    <row r="9" spans="1:10" ht="177" customHeight="1" x14ac:dyDescent="0.25">
      <c r="B9" s="166" t="s">
        <v>11</v>
      </c>
      <c r="C9" s="164">
        <v>43684</v>
      </c>
      <c r="D9" s="168" t="s">
        <v>12</v>
      </c>
      <c r="E9" s="2"/>
      <c r="F9" s="2"/>
      <c r="G9" s="2"/>
      <c r="H9" s="2"/>
      <c r="I9" s="2"/>
      <c r="J9" s="2"/>
    </row>
    <row r="10" spans="1:10" ht="60" x14ac:dyDescent="0.25">
      <c r="B10" s="166" t="s">
        <v>13</v>
      </c>
      <c r="C10" s="164">
        <v>43868</v>
      </c>
      <c r="D10" s="168" t="s">
        <v>14</v>
      </c>
      <c r="E10" s="2"/>
      <c r="F10" s="2"/>
      <c r="G10" s="2"/>
      <c r="H10" s="2"/>
      <c r="I10" s="2"/>
      <c r="J10" s="2"/>
    </row>
    <row r="11" spans="1:10" ht="105" x14ac:dyDescent="0.25">
      <c r="B11" s="166" t="s">
        <v>15</v>
      </c>
      <c r="C11" s="164">
        <v>44048</v>
      </c>
      <c r="D11" s="54" t="s">
        <v>16</v>
      </c>
      <c r="E11" s="2"/>
      <c r="F11" s="2"/>
      <c r="G11" s="2"/>
      <c r="H11" s="2"/>
      <c r="I11" s="2"/>
      <c r="J11" s="2"/>
    </row>
    <row r="12" spans="1:10" ht="213.6" customHeight="1" x14ac:dyDescent="0.25">
      <c r="B12" s="166" t="s">
        <v>17</v>
      </c>
      <c r="C12" s="164">
        <v>44050</v>
      </c>
      <c r="D12" s="54" t="s">
        <v>18</v>
      </c>
      <c r="E12" s="2"/>
      <c r="F12" s="2"/>
      <c r="G12" s="2"/>
      <c r="H12" s="2"/>
      <c r="I12" s="2"/>
      <c r="J12" s="2"/>
    </row>
    <row r="13" spans="1:10" ht="27" customHeight="1" x14ac:dyDescent="0.2">
      <c r="B13" s="166" t="s">
        <v>19</v>
      </c>
      <c r="C13" s="164">
        <v>44232</v>
      </c>
      <c r="D13" s="54" t="s">
        <v>20</v>
      </c>
    </row>
    <row r="14" spans="1:10" ht="25.5" x14ac:dyDescent="0.2">
      <c r="B14" s="169" t="s">
        <v>21</v>
      </c>
      <c r="C14" s="164">
        <v>44315</v>
      </c>
      <c r="D14" s="170" t="s">
        <v>22</v>
      </c>
    </row>
    <row r="15" spans="1:10" ht="29.25" customHeight="1" x14ac:dyDescent="0.2">
      <c r="B15" s="169" t="s">
        <v>23</v>
      </c>
      <c r="C15" s="164">
        <v>44413</v>
      </c>
      <c r="D15" s="170" t="s">
        <v>24</v>
      </c>
    </row>
    <row r="16" spans="1:10" ht="88.5" customHeight="1" x14ac:dyDescent="0.2">
      <c r="B16" s="169" t="s">
        <v>25</v>
      </c>
      <c r="C16" s="164">
        <v>44414</v>
      </c>
      <c r="D16" s="170" t="s">
        <v>26</v>
      </c>
    </row>
    <row r="17" spans="2:4" ht="52.5" customHeight="1" x14ac:dyDescent="0.2">
      <c r="B17" s="169" t="s">
        <v>27</v>
      </c>
      <c r="C17" s="164">
        <v>44596</v>
      </c>
      <c r="D17" s="170" t="s">
        <v>28</v>
      </c>
    </row>
    <row r="18" spans="2:4" ht="52.5" customHeight="1" x14ac:dyDescent="0.2">
      <c r="B18" s="169" t="s">
        <v>580</v>
      </c>
      <c r="C18" s="171">
        <v>44799</v>
      </c>
      <c r="D18" s="172" t="s">
        <v>581</v>
      </c>
    </row>
    <row r="19" spans="2:4" ht="28.5" customHeight="1" x14ac:dyDescent="0.2">
      <c r="B19" s="169" t="s">
        <v>582</v>
      </c>
      <c r="C19" s="187">
        <v>44619</v>
      </c>
      <c r="D19" s="172" t="s">
        <v>583</v>
      </c>
    </row>
    <row r="20" spans="2:4" x14ac:dyDescent="0.2"/>
  </sheetData>
  <phoneticPr fontId="36" type="noConversion"/>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79998168889431442"/>
    <pageSetUpPr autoPageBreaks="0"/>
  </sheetPr>
  <dimension ref="A1:AB335"/>
  <sheetViews>
    <sheetView workbookViewId="0"/>
  </sheetViews>
  <sheetFormatPr defaultColWidth="0" defaultRowHeight="12.75" x14ac:dyDescent="0.2"/>
  <cols>
    <col min="1" max="1" width="10" style="13" customWidth="1"/>
    <col min="2" max="2" width="47" style="13" customWidth="1"/>
    <col min="3" max="10" width="17.5703125" style="13" customWidth="1"/>
    <col min="11" max="11" width="1.5703125" style="13" customWidth="1"/>
    <col min="12" max="22" width="17.5703125" style="13" customWidth="1"/>
    <col min="23" max="23" width="10" style="13" customWidth="1"/>
    <col min="24" max="28" width="0" style="13" hidden="1" customWidth="1"/>
    <col min="29" max="16384" width="10" style="13" hidden="1"/>
  </cols>
  <sheetData>
    <row r="1" spans="1:27" s="9" customFormat="1" x14ac:dyDescent="0.2"/>
    <row r="2" spans="1:27" s="9" customFormat="1" ht="18" x14ac:dyDescent="0.25">
      <c r="B2" s="10" t="s">
        <v>246</v>
      </c>
      <c r="C2" s="10"/>
      <c r="D2" s="10"/>
      <c r="E2" s="10"/>
      <c r="F2" s="10"/>
      <c r="G2" s="10"/>
      <c r="H2" s="10"/>
      <c r="I2" s="10"/>
      <c r="Q2" s="10"/>
    </row>
    <row r="3" spans="1:27" s="9" customFormat="1" ht="12.75" customHeight="1" x14ac:dyDescent="0.2">
      <c r="B3" s="263" t="s">
        <v>247</v>
      </c>
      <c r="C3" s="264"/>
      <c r="D3" s="264"/>
      <c r="E3" s="264"/>
      <c r="F3" s="264"/>
      <c r="G3" s="264"/>
      <c r="H3" s="264"/>
      <c r="I3" s="264"/>
      <c r="J3" s="264"/>
      <c r="K3" s="264"/>
      <c r="L3" s="264"/>
      <c r="M3" s="264"/>
      <c r="N3" s="264"/>
      <c r="O3" s="264"/>
      <c r="P3" s="264"/>
      <c r="Q3" s="264"/>
      <c r="R3" s="264"/>
      <c r="S3" s="11"/>
      <c r="T3" s="11"/>
      <c r="U3" s="11"/>
      <c r="V3" s="11"/>
      <c r="W3" s="11"/>
      <c r="X3" s="11"/>
      <c r="Y3" s="11"/>
      <c r="Z3" s="11"/>
      <c r="AA3" s="11"/>
    </row>
    <row r="4" spans="1:27" s="9" customFormat="1" x14ac:dyDescent="0.2"/>
    <row r="5" spans="1:27" s="12" customFormat="1" x14ac:dyDescent="0.2"/>
    <row r="7" spans="1:27" s="14" customFormat="1" x14ac:dyDescent="0.2">
      <c r="B7" s="15" t="s">
        <v>184</v>
      </c>
    </row>
    <row r="9" spans="1:27" s="16" customFormat="1" x14ac:dyDescent="0.2">
      <c r="A9" s="13"/>
      <c r="B9" s="40" t="s">
        <v>248</v>
      </c>
      <c r="C9" s="41">
        <f>G16</f>
        <v>102.2</v>
      </c>
      <c r="D9" s="13"/>
      <c r="E9" s="13"/>
      <c r="F9" s="13"/>
      <c r="G9" s="13"/>
      <c r="H9" s="13"/>
      <c r="I9" s="13"/>
      <c r="J9" s="13"/>
      <c r="K9" s="13"/>
      <c r="L9" s="13"/>
      <c r="M9" s="13"/>
      <c r="N9" s="13"/>
      <c r="O9" s="13"/>
      <c r="P9" s="13"/>
      <c r="Q9" s="13"/>
      <c r="R9" s="13"/>
      <c r="S9" s="13"/>
      <c r="T9" s="13"/>
      <c r="U9" s="13"/>
      <c r="V9" s="13"/>
      <c r="W9" s="13"/>
    </row>
    <row r="10" spans="1:27" s="17" customFormat="1" x14ac:dyDescent="0.2"/>
    <row r="11" spans="1:27" s="19" customFormat="1" x14ac:dyDescent="0.2">
      <c r="A11" s="18"/>
      <c r="B11" s="265"/>
      <c r="C11" s="251" t="s">
        <v>75</v>
      </c>
      <c r="D11" s="252"/>
      <c r="E11" s="252"/>
      <c r="F11" s="252"/>
      <c r="G11" s="252"/>
      <c r="H11" s="252"/>
      <c r="I11" s="252"/>
      <c r="J11" s="253"/>
      <c r="K11" s="33"/>
      <c r="L11" s="251" t="s">
        <v>76</v>
      </c>
      <c r="M11" s="252"/>
      <c r="N11" s="252"/>
      <c r="O11" s="252"/>
      <c r="P11" s="252"/>
      <c r="Q11" s="252"/>
      <c r="R11" s="252"/>
      <c r="S11" s="252"/>
      <c r="T11" s="252"/>
      <c r="U11" s="252"/>
      <c r="V11" s="253"/>
      <c r="W11" s="18"/>
    </row>
    <row r="12" spans="1:27" s="19" customFormat="1" ht="12.75" customHeight="1" x14ac:dyDescent="0.15">
      <c r="A12" s="18"/>
      <c r="B12" s="265"/>
      <c r="C12" s="254" t="s">
        <v>152</v>
      </c>
      <c r="D12" s="255"/>
      <c r="E12" s="255"/>
      <c r="F12" s="255"/>
      <c r="G12" s="255"/>
      <c r="H12" s="255"/>
      <c r="I12" s="255"/>
      <c r="J12" s="256"/>
      <c r="K12" s="33"/>
      <c r="L12" s="254" t="s">
        <v>78</v>
      </c>
      <c r="M12" s="255"/>
      <c r="N12" s="255"/>
      <c r="O12" s="255"/>
      <c r="P12" s="255"/>
      <c r="Q12" s="255"/>
      <c r="R12" s="255"/>
      <c r="S12" s="255"/>
      <c r="T12" s="255"/>
      <c r="U12" s="255"/>
      <c r="V12" s="256"/>
      <c r="W12" s="18"/>
    </row>
    <row r="13" spans="1:27" s="19" customFormat="1" x14ac:dyDescent="0.2">
      <c r="A13" s="18"/>
      <c r="B13" s="34" t="s">
        <v>249</v>
      </c>
      <c r="C13" s="122" t="s">
        <v>250</v>
      </c>
      <c r="D13" s="122" t="s">
        <v>251</v>
      </c>
      <c r="E13" s="122" t="s">
        <v>252</v>
      </c>
      <c r="F13" s="122" t="s">
        <v>253</v>
      </c>
      <c r="G13" s="122" t="s">
        <v>254</v>
      </c>
      <c r="H13" s="122" t="s">
        <v>255</v>
      </c>
      <c r="I13" s="122" t="s">
        <v>256</v>
      </c>
      <c r="J13" s="122" t="s">
        <v>257</v>
      </c>
      <c r="K13" s="33"/>
      <c r="L13" s="122" t="s">
        <v>257</v>
      </c>
      <c r="M13" s="122" t="s">
        <v>258</v>
      </c>
      <c r="N13" s="122" t="s">
        <v>259</v>
      </c>
      <c r="O13" s="122" t="s">
        <v>260</v>
      </c>
      <c r="P13" s="122" t="s">
        <v>261</v>
      </c>
      <c r="Q13" s="122" t="s">
        <v>262</v>
      </c>
      <c r="R13" s="122" t="s">
        <v>263</v>
      </c>
      <c r="S13" s="122" t="s">
        <v>264</v>
      </c>
      <c r="T13" s="122" t="s">
        <v>265</v>
      </c>
      <c r="U13" s="122" t="s">
        <v>266</v>
      </c>
      <c r="V13" s="122" t="s">
        <v>267</v>
      </c>
      <c r="W13" s="18"/>
    </row>
    <row r="14" spans="1:27" s="19" customFormat="1" ht="27" customHeight="1" x14ac:dyDescent="0.15">
      <c r="A14" s="18"/>
      <c r="B14" s="123" t="s">
        <v>79</v>
      </c>
      <c r="C14" s="124" t="s">
        <v>268</v>
      </c>
      <c r="D14" s="124" t="s">
        <v>269</v>
      </c>
      <c r="E14" s="124" t="s">
        <v>270</v>
      </c>
      <c r="F14" s="124" t="s">
        <v>271</v>
      </c>
      <c r="G14" s="124" t="s">
        <v>80</v>
      </c>
      <c r="H14" s="125" t="s">
        <v>81</v>
      </c>
      <c r="I14" s="124" t="s">
        <v>82</v>
      </c>
      <c r="J14" s="124" t="s">
        <v>83</v>
      </c>
      <c r="K14" s="33"/>
      <c r="L14" s="77" t="s">
        <v>84</v>
      </c>
      <c r="M14" s="126" t="s">
        <v>85</v>
      </c>
      <c r="N14" s="126" t="s">
        <v>86</v>
      </c>
      <c r="O14" s="127" t="s">
        <v>87</v>
      </c>
      <c r="P14" s="126" t="s">
        <v>88</v>
      </c>
      <c r="Q14" s="126" t="s">
        <v>89</v>
      </c>
      <c r="R14" s="126" t="s">
        <v>90</v>
      </c>
      <c r="S14" s="126" t="s">
        <v>91</v>
      </c>
      <c r="T14" s="126" t="s">
        <v>92</v>
      </c>
      <c r="U14" s="126" t="s">
        <v>93</v>
      </c>
      <c r="V14" s="126" t="s">
        <v>94</v>
      </c>
      <c r="W14" s="18"/>
    </row>
    <row r="15" spans="1:27" s="19" customFormat="1" x14ac:dyDescent="0.15">
      <c r="A15" s="18"/>
      <c r="B15" s="123" t="s">
        <v>272</v>
      </c>
      <c r="C15" s="128" t="s">
        <v>273</v>
      </c>
      <c r="D15" s="128" t="s">
        <v>274</v>
      </c>
      <c r="E15" s="128" t="s">
        <v>275</v>
      </c>
      <c r="F15" s="128" t="s">
        <v>276</v>
      </c>
      <c r="G15" s="128" t="s">
        <v>96</v>
      </c>
      <c r="H15" s="129" t="s">
        <v>97</v>
      </c>
      <c r="I15" s="128" t="s">
        <v>98</v>
      </c>
      <c r="J15" s="128" t="s">
        <v>99</v>
      </c>
      <c r="K15" s="33"/>
      <c r="L15" s="82" t="s">
        <v>100</v>
      </c>
      <c r="M15" s="128" t="s">
        <v>101</v>
      </c>
      <c r="N15" s="128" t="s">
        <v>102</v>
      </c>
      <c r="O15" s="130" t="s">
        <v>103</v>
      </c>
      <c r="P15" s="128" t="s">
        <v>104</v>
      </c>
      <c r="Q15" s="128" t="s">
        <v>105</v>
      </c>
      <c r="R15" s="128" t="s">
        <v>277</v>
      </c>
      <c r="S15" s="128" t="s">
        <v>107</v>
      </c>
      <c r="T15" s="128" t="s">
        <v>108</v>
      </c>
      <c r="U15" s="128" t="s">
        <v>109</v>
      </c>
      <c r="V15" s="128" t="s">
        <v>110</v>
      </c>
      <c r="W15" s="18"/>
    </row>
    <row r="16" spans="1:27" s="19" customFormat="1" x14ac:dyDescent="0.2">
      <c r="A16" s="18"/>
      <c r="B16" s="35" t="s">
        <v>246</v>
      </c>
      <c r="C16" s="36">
        <f t="shared" ref="C16:J16" si="0">_xlfn.IFNA(VLOOKUP(C13,$B$33:$C$1513,2, FALSE),"-")</f>
        <v>99.9</v>
      </c>
      <c r="D16" s="36">
        <f t="shared" si="0"/>
        <v>100.1</v>
      </c>
      <c r="E16" s="36">
        <f t="shared" si="0"/>
        <v>100.4</v>
      </c>
      <c r="F16" s="36">
        <f t="shared" si="0"/>
        <v>101</v>
      </c>
      <c r="G16" s="36">
        <f t="shared" si="0"/>
        <v>102.2</v>
      </c>
      <c r="H16" s="36">
        <f t="shared" si="0"/>
        <v>103.5</v>
      </c>
      <c r="I16" s="36">
        <f t="shared" si="0"/>
        <v>105</v>
      </c>
      <c r="J16" s="36">
        <f t="shared" si="0"/>
        <v>105.9</v>
      </c>
      <c r="K16" s="33"/>
      <c r="L16" s="36">
        <f t="shared" ref="L16:V16" si="1">_xlfn.IFNA(VLOOKUP(L13,$B$33:$C$1513,2, FALSE),"-")</f>
        <v>105.9</v>
      </c>
      <c r="M16" s="36">
        <f t="shared" si="1"/>
        <v>107.1</v>
      </c>
      <c r="N16" s="36">
        <f t="shared" si="1"/>
        <v>107.9</v>
      </c>
      <c r="O16" s="36">
        <f>_xlfn.IFNA(VLOOKUP(O13,$B$33:$C$1513,2, FALSE),"-")</f>
        <v>108.5</v>
      </c>
      <c r="P16" s="36">
        <f t="shared" si="1"/>
        <v>108.8</v>
      </c>
      <c r="Q16" s="36">
        <f t="shared" si="1"/>
        <v>109.4</v>
      </c>
      <c r="R16" s="36">
        <f t="shared" si="1"/>
        <v>111.4</v>
      </c>
      <c r="S16" s="36">
        <f t="shared" si="1"/>
        <v>114.7</v>
      </c>
      <c r="T16" s="36">
        <f>_xlfn.IFNA(VLOOKUP(T13,$B$33:$C$1513,2, FALSE),"-")</f>
        <v>120.5</v>
      </c>
      <c r="U16" s="36">
        <f>_xlfn.IFNA(VLOOKUP(U13,$B$33:$C$1513,2, FALSE),"-")</f>
        <v>125.3</v>
      </c>
      <c r="V16" s="36" t="str">
        <f t="shared" si="1"/>
        <v>-</v>
      </c>
      <c r="W16" s="18"/>
    </row>
    <row r="17" spans="1:23" s="18" customFormat="1" ht="11.25" x14ac:dyDescent="0.15">
      <c r="B17" s="20"/>
    </row>
    <row r="18" spans="1:23" s="17" customFormat="1" x14ac:dyDescent="0.2">
      <c r="B18" s="21"/>
    </row>
    <row r="19" spans="1:23" s="14" customFormat="1" x14ac:dyDescent="0.2">
      <c r="B19" s="15" t="s">
        <v>278</v>
      </c>
    </row>
    <row r="21" spans="1:23" ht="78" customHeight="1" x14ac:dyDescent="0.2">
      <c r="B21" s="37" t="s">
        <v>186</v>
      </c>
      <c r="C21" s="260" t="s">
        <v>279</v>
      </c>
      <c r="D21" s="260"/>
      <c r="E21" s="260"/>
      <c r="F21" s="260"/>
    </row>
    <row r="22" spans="1:23" ht="27.75" customHeight="1" x14ac:dyDescent="0.2">
      <c r="B22" s="37" t="s">
        <v>280</v>
      </c>
      <c r="C22" s="261" t="s">
        <v>281</v>
      </c>
      <c r="D22" s="262"/>
      <c r="E22" s="262"/>
      <c r="F22" s="262"/>
    </row>
    <row r="25" spans="1:23" s="16" customFormat="1" x14ac:dyDescent="0.2">
      <c r="A25" s="13"/>
      <c r="B25" s="38" t="s">
        <v>40</v>
      </c>
      <c r="C25" s="38" t="s">
        <v>282</v>
      </c>
      <c r="D25" s="13"/>
      <c r="E25" s="13"/>
      <c r="F25" s="13"/>
      <c r="G25" s="13"/>
      <c r="H25" s="13"/>
      <c r="I25" s="13"/>
      <c r="J25" s="13"/>
      <c r="K25" s="13"/>
      <c r="L25" s="13"/>
      <c r="M25" s="13"/>
      <c r="N25" s="13"/>
      <c r="O25" s="13"/>
      <c r="P25" s="13"/>
      <c r="Q25" s="13"/>
      <c r="R25" s="13"/>
      <c r="S25" s="13"/>
      <c r="T25" s="13"/>
      <c r="U25" s="13"/>
      <c r="V25" s="13"/>
      <c r="W25" s="13"/>
    </row>
    <row r="26" spans="1:23" s="16" customFormat="1" x14ac:dyDescent="0.2">
      <c r="A26" s="13"/>
      <c r="B26" s="38" t="s">
        <v>283</v>
      </c>
      <c r="C26" s="38" t="s">
        <v>284</v>
      </c>
      <c r="D26" s="13"/>
      <c r="E26" s="13"/>
      <c r="F26" s="13"/>
      <c r="G26" s="13"/>
      <c r="H26" s="13"/>
      <c r="I26" s="13"/>
      <c r="J26" s="13"/>
      <c r="K26" s="13"/>
      <c r="L26" s="13"/>
      <c r="M26" s="13"/>
      <c r="N26" s="13"/>
      <c r="O26" s="13"/>
      <c r="P26" s="13"/>
      <c r="Q26" s="13"/>
      <c r="R26" s="13"/>
      <c r="S26" s="13"/>
      <c r="T26" s="13"/>
      <c r="U26" s="13"/>
      <c r="V26" s="13"/>
      <c r="W26" s="13"/>
    </row>
    <row r="27" spans="1:23" s="16" customFormat="1" x14ac:dyDescent="0.2">
      <c r="A27" s="13"/>
      <c r="B27" s="38" t="s">
        <v>285</v>
      </c>
      <c r="C27" s="38" t="s">
        <v>286</v>
      </c>
      <c r="D27" s="13"/>
      <c r="E27" s="13"/>
      <c r="F27" s="13"/>
      <c r="G27" s="13"/>
      <c r="H27" s="13"/>
      <c r="I27" s="13"/>
      <c r="J27" s="13"/>
      <c r="K27" s="13"/>
      <c r="L27" s="13"/>
      <c r="M27" s="13"/>
      <c r="N27" s="13"/>
      <c r="O27" s="13"/>
      <c r="P27" s="13"/>
      <c r="Q27" s="13"/>
      <c r="R27" s="13"/>
      <c r="S27" s="13"/>
      <c r="T27" s="13"/>
      <c r="U27" s="13"/>
      <c r="V27" s="13"/>
      <c r="W27" s="13"/>
    </row>
    <row r="28" spans="1:23" s="16" customFormat="1" x14ac:dyDescent="0.2">
      <c r="A28" s="13"/>
      <c r="B28" s="38" t="s">
        <v>287</v>
      </c>
      <c r="C28" s="38" t="s">
        <v>288</v>
      </c>
      <c r="D28" s="13"/>
      <c r="E28" s="13"/>
      <c r="F28" s="13"/>
      <c r="G28" s="13"/>
      <c r="H28" s="13"/>
      <c r="I28" s="13"/>
      <c r="J28" s="13"/>
      <c r="K28" s="13"/>
      <c r="L28" s="13"/>
      <c r="M28" s="13"/>
      <c r="N28" s="13"/>
      <c r="O28" s="13"/>
      <c r="P28" s="13"/>
      <c r="Q28" s="13"/>
      <c r="R28" s="13"/>
      <c r="S28" s="13"/>
      <c r="T28" s="13"/>
      <c r="U28" s="13"/>
      <c r="V28" s="13"/>
      <c r="W28" s="13"/>
    </row>
    <row r="29" spans="1:23" s="16" customFormat="1" x14ac:dyDescent="0.2">
      <c r="A29" s="13"/>
      <c r="B29" s="38" t="s">
        <v>74</v>
      </c>
      <c r="C29" s="38" t="s">
        <v>289</v>
      </c>
      <c r="D29" s="13"/>
      <c r="E29" s="13"/>
      <c r="F29" s="13"/>
      <c r="G29" s="13"/>
      <c r="H29" s="13"/>
      <c r="I29" s="13"/>
      <c r="J29" s="13"/>
      <c r="K29" s="13"/>
      <c r="L29" s="13"/>
      <c r="M29" s="13"/>
      <c r="N29" s="13"/>
      <c r="O29" s="13"/>
      <c r="P29" s="13"/>
      <c r="Q29" s="13"/>
      <c r="R29" s="13"/>
      <c r="S29" s="13"/>
      <c r="T29" s="13"/>
      <c r="U29" s="13"/>
      <c r="V29" s="13"/>
      <c r="W29" s="13"/>
    </row>
    <row r="30" spans="1:23" s="16" customFormat="1" x14ac:dyDescent="0.2">
      <c r="A30" s="13"/>
      <c r="B30" s="38" t="s">
        <v>290</v>
      </c>
      <c r="C30" s="38" t="s">
        <v>291</v>
      </c>
      <c r="D30" s="13"/>
      <c r="E30" s="13"/>
      <c r="F30" s="13"/>
      <c r="G30" s="13"/>
      <c r="H30" s="13"/>
      <c r="I30" s="13"/>
      <c r="J30" s="13"/>
      <c r="K30" s="13"/>
      <c r="L30" s="13"/>
      <c r="M30" s="13"/>
      <c r="N30" s="13"/>
      <c r="O30" s="13"/>
      <c r="P30" s="13"/>
      <c r="Q30" s="13"/>
      <c r="R30" s="13"/>
      <c r="S30" s="13"/>
      <c r="T30" s="13"/>
      <c r="U30" s="13"/>
      <c r="V30" s="13"/>
      <c r="W30" s="13"/>
    </row>
    <row r="31" spans="1:23" s="16" customFormat="1" x14ac:dyDescent="0.2">
      <c r="A31" s="13"/>
      <c r="B31" s="38" t="s">
        <v>292</v>
      </c>
      <c r="C31" s="61">
        <v>44762</v>
      </c>
      <c r="D31" s="13"/>
      <c r="E31" s="13"/>
      <c r="F31" s="13"/>
      <c r="G31" s="13"/>
      <c r="H31" s="13"/>
      <c r="I31" s="13"/>
      <c r="J31" s="13"/>
      <c r="K31" s="13"/>
      <c r="L31" s="13"/>
      <c r="M31" s="13"/>
      <c r="N31" s="13"/>
      <c r="O31" s="13"/>
      <c r="P31" s="13"/>
      <c r="Q31" s="13"/>
      <c r="R31" s="13"/>
      <c r="S31" s="13"/>
      <c r="T31" s="13"/>
      <c r="U31" s="13"/>
      <c r="V31" s="13"/>
      <c r="W31" s="13"/>
    </row>
    <row r="32" spans="1:23" s="16" customFormat="1" x14ac:dyDescent="0.2">
      <c r="A32" s="13"/>
      <c r="B32" s="38" t="s">
        <v>293</v>
      </c>
      <c r="C32" s="38"/>
      <c r="D32" s="13"/>
      <c r="E32" s="13"/>
      <c r="F32" s="13"/>
      <c r="G32" s="13"/>
      <c r="H32" s="13"/>
      <c r="I32" s="13"/>
      <c r="J32" s="13"/>
      <c r="K32" s="13"/>
      <c r="L32" s="13"/>
      <c r="M32" s="13"/>
      <c r="N32" s="13"/>
      <c r="O32" s="13"/>
      <c r="P32" s="13"/>
      <c r="Q32" s="13"/>
      <c r="R32" s="13"/>
      <c r="S32" s="13"/>
      <c r="T32" s="13"/>
      <c r="U32" s="13"/>
      <c r="V32" s="13"/>
      <c r="W32" s="13"/>
    </row>
    <row r="33" spans="1:23" s="16" customFormat="1" x14ac:dyDescent="0.2">
      <c r="A33" s="13"/>
      <c r="B33" s="49">
        <v>2005</v>
      </c>
      <c r="C33" s="39">
        <v>79.400000000000006</v>
      </c>
      <c r="D33" s="13"/>
      <c r="E33" s="13"/>
      <c r="F33" s="13"/>
      <c r="G33" s="13"/>
      <c r="H33" s="13"/>
      <c r="I33" s="13"/>
      <c r="J33" s="13"/>
      <c r="K33" s="13"/>
      <c r="L33" s="13"/>
      <c r="M33" s="13"/>
      <c r="N33" s="13"/>
      <c r="O33" s="13"/>
      <c r="P33" s="13"/>
      <c r="Q33" s="13"/>
      <c r="R33" s="13"/>
      <c r="S33" s="13"/>
      <c r="T33" s="13"/>
      <c r="U33" s="13"/>
      <c r="V33" s="13"/>
      <c r="W33" s="13"/>
    </row>
    <row r="34" spans="1:23" s="16" customFormat="1" x14ac:dyDescent="0.2">
      <c r="A34" s="13"/>
      <c r="B34" s="49">
        <v>2006</v>
      </c>
      <c r="C34" s="39">
        <v>81.400000000000006</v>
      </c>
      <c r="D34" s="13"/>
      <c r="E34" s="13"/>
      <c r="F34" s="13"/>
      <c r="G34" s="13"/>
      <c r="H34" s="13"/>
      <c r="I34" s="13"/>
      <c r="J34" s="13"/>
      <c r="K34" s="13"/>
      <c r="L34" s="13"/>
      <c r="M34" s="13"/>
      <c r="N34" s="13"/>
      <c r="O34" s="13"/>
      <c r="P34" s="13"/>
      <c r="Q34" s="13"/>
      <c r="R34" s="13"/>
      <c r="S34" s="13"/>
      <c r="T34" s="13"/>
      <c r="U34" s="13"/>
      <c r="V34" s="13"/>
      <c r="W34" s="13"/>
    </row>
    <row r="35" spans="1:23" s="16" customFormat="1" x14ac:dyDescent="0.2">
      <c r="A35" s="13"/>
      <c r="B35" s="49">
        <v>2007</v>
      </c>
      <c r="C35" s="39">
        <v>83.3</v>
      </c>
      <c r="D35" s="13"/>
      <c r="E35" s="13"/>
      <c r="F35" s="13"/>
      <c r="G35" s="13"/>
      <c r="H35" s="13"/>
      <c r="I35" s="13"/>
      <c r="J35" s="13"/>
      <c r="K35" s="13"/>
      <c r="L35" s="13"/>
      <c r="M35" s="13"/>
      <c r="N35" s="13"/>
      <c r="O35" s="13"/>
      <c r="P35" s="13"/>
      <c r="Q35" s="13"/>
      <c r="R35" s="13"/>
      <c r="S35" s="13"/>
      <c r="T35" s="13"/>
      <c r="U35" s="13"/>
      <c r="V35" s="13"/>
      <c r="W35" s="13"/>
    </row>
    <row r="36" spans="1:23" s="16" customFormat="1" x14ac:dyDescent="0.2">
      <c r="A36" s="13"/>
      <c r="B36" s="49">
        <v>2008</v>
      </c>
      <c r="C36" s="39">
        <v>86.2</v>
      </c>
      <c r="D36" s="13"/>
      <c r="E36" s="13"/>
      <c r="F36" s="13"/>
      <c r="G36" s="13"/>
      <c r="H36" s="13"/>
      <c r="I36" s="13"/>
      <c r="J36" s="13"/>
      <c r="K36" s="13"/>
      <c r="L36" s="13"/>
      <c r="M36" s="13"/>
      <c r="N36" s="13"/>
      <c r="O36" s="13"/>
      <c r="P36" s="13"/>
      <c r="Q36" s="13"/>
      <c r="R36" s="13"/>
      <c r="S36" s="13"/>
      <c r="T36" s="13"/>
      <c r="U36" s="13"/>
      <c r="V36" s="13"/>
      <c r="W36" s="13"/>
    </row>
    <row r="37" spans="1:23" s="16" customFormat="1" x14ac:dyDescent="0.2">
      <c r="A37" s="13"/>
      <c r="B37" s="49">
        <v>2009</v>
      </c>
      <c r="C37" s="39">
        <v>87.9</v>
      </c>
      <c r="D37" s="13"/>
      <c r="E37" s="13"/>
      <c r="F37" s="13"/>
      <c r="G37" s="13"/>
      <c r="H37" s="13"/>
      <c r="I37" s="13"/>
      <c r="J37" s="13"/>
      <c r="K37" s="13"/>
      <c r="L37" s="13"/>
      <c r="M37" s="13"/>
      <c r="N37" s="13"/>
      <c r="O37" s="13"/>
      <c r="P37" s="13"/>
      <c r="Q37" s="13"/>
      <c r="R37" s="13"/>
      <c r="S37" s="13"/>
      <c r="T37" s="13"/>
      <c r="U37" s="13"/>
      <c r="V37" s="13"/>
      <c r="W37" s="13"/>
    </row>
    <row r="38" spans="1:23" s="16" customFormat="1" x14ac:dyDescent="0.2">
      <c r="A38" s="13"/>
      <c r="B38" s="49">
        <v>2010</v>
      </c>
      <c r="C38" s="39">
        <v>90.1</v>
      </c>
      <c r="D38" s="13"/>
      <c r="E38" s="13"/>
      <c r="F38" s="13"/>
      <c r="G38" s="13"/>
      <c r="H38" s="13"/>
      <c r="I38" s="13"/>
      <c r="J38" s="13"/>
      <c r="K38" s="13"/>
      <c r="L38" s="13"/>
      <c r="M38" s="13"/>
      <c r="N38" s="13"/>
      <c r="O38" s="13"/>
      <c r="P38" s="13"/>
      <c r="Q38" s="13"/>
      <c r="R38" s="13"/>
      <c r="S38" s="13"/>
      <c r="T38" s="13"/>
      <c r="U38" s="13"/>
      <c r="V38" s="13"/>
      <c r="W38" s="13"/>
    </row>
    <row r="39" spans="1:23" s="16" customFormat="1" x14ac:dyDescent="0.2">
      <c r="A39" s="13"/>
      <c r="B39" s="49">
        <v>2011</v>
      </c>
      <c r="C39" s="39">
        <v>93.6</v>
      </c>
      <c r="D39" s="13"/>
      <c r="E39" s="13"/>
      <c r="F39" s="13"/>
      <c r="G39" s="13"/>
      <c r="H39" s="13"/>
      <c r="I39" s="13"/>
      <c r="J39" s="13"/>
      <c r="K39" s="13"/>
      <c r="L39" s="13"/>
      <c r="M39" s="13"/>
      <c r="N39" s="13"/>
      <c r="O39" s="13"/>
      <c r="P39" s="13"/>
      <c r="Q39" s="13"/>
      <c r="R39" s="13"/>
      <c r="S39" s="13"/>
      <c r="T39" s="13"/>
      <c r="U39" s="13"/>
      <c r="V39" s="13"/>
      <c r="W39" s="13"/>
    </row>
    <row r="40" spans="1:23" s="16" customFormat="1" x14ac:dyDescent="0.2">
      <c r="A40" s="13"/>
      <c r="B40" s="49">
        <v>2012</v>
      </c>
      <c r="C40" s="39">
        <v>96</v>
      </c>
      <c r="D40" s="13"/>
      <c r="E40" s="13"/>
      <c r="F40" s="13"/>
      <c r="G40" s="13"/>
      <c r="H40" s="13"/>
      <c r="I40" s="13"/>
      <c r="J40" s="13"/>
      <c r="K40" s="13"/>
      <c r="L40" s="13"/>
      <c r="M40" s="13"/>
      <c r="N40" s="13"/>
      <c r="O40" s="13"/>
      <c r="P40" s="13"/>
      <c r="Q40" s="13"/>
      <c r="R40" s="13"/>
      <c r="S40" s="13"/>
      <c r="T40" s="13"/>
      <c r="U40" s="13"/>
      <c r="V40" s="13"/>
      <c r="W40" s="13"/>
    </row>
    <row r="41" spans="1:23" s="16" customFormat="1" x14ac:dyDescent="0.2">
      <c r="A41" s="13"/>
      <c r="B41" s="49">
        <v>2013</v>
      </c>
      <c r="C41" s="39">
        <v>98.2</v>
      </c>
      <c r="D41" s="13"/>
      <c r="E41" s="13"/>
      <c r="F41" s="13"/>
      <c r="G41" s="13"/>
      <c r="H41" s="13"/>
      <c r="I41" s="13"/>
      <c r="J41" s="13"/>
      <c r="K41" s="13"/>
      <c r="L41" s="13"/>
      <c r="M41" s="13"/>
      <c r="N41" s="13"/>
      <c r="O41" s="13"/>
      <c r="P41" s="13"/>
      <c r="Q41" s="13"/>
      <c r="R41" s="13"/>
      <c r="S41" s="13"/>
      <c r="T41" s="13"/>
      <c r="U41" s="13"/>
      <c r="V41" s="13"/>
      <c r="W41" s="13"/>
    </row>
    <row r="42" spans="1:23" s="16" customFormat="1" x14ac:dyDescent="0.2">
      <c r="A42" s="13"/>
      <c r="B42" s="49">
        <v>2014</v>
      </c>
      <c r="C42" s="39">
        <v>99.6</v>
      </c>
      <c r="D42" s="13"/>
      <c r="E42" s="13"/>
      <c r="F42" s="13"/>
      <c r="G42" s="13"/>
      <c r="H42" s="13"/>
      <c r="I42" s="13"/>
      <c r="J42" s="13"/>
      <c r="K42" s="13"/>
      <c r="L42" s="13"/>
      <c r="M42" s="13"/>
      <c r="N42" s="13"/>
      <c r="O42" s="13"/>
      <c r="P42" s="13"/>
      <c r="Q42" s="13"/>
      <c r="R42" s="13"/>
      <c r="S42" s="13"/>
      <c r="T42" s="13"/>
      <c r="U42" s="13"/>
      <c r="V42" s="13"/>
      <c r="W42" s="13"/>
    </row>
    <row r="43" spans="1:23" s="16" customFormat="1" x14ac:dyDescent="0.2">
      <c r="A43" s="13"/>
      <c r="B43" s="49">
        <v>2015</v>
      </c>
      <c r="C43" s="39">
        <v>100</v>
      </c>
      <c r="D43" s="13"/>
      <c r="E43" s="13"/>
      <c r="F43" s="13"/>
      <c r="G43" s="13"/>
      <c r="H43" s="13"/>
      <c r="I43" s="13"/>
      <c r="J43" s="13"/>
      <c r="K43" s="13"/>
      <c r="L43" s="13"/>
      <c r="M43" s="13"/>
      <c r="N43" s="13"/>
      <c r="O43" s="13"/>
      <c r="P43" s="13"/>
      <c r="Q43" s="13"/>
      <c r="R43" s="13"/>
      <c r="S43" s="13"/>
      <c r="T43" s="13"/>
      <c r="U43" s="13"/>
      <c r="V43" s="13"/>
      <c r="W43" s="13"/>
    </row>
    <row r="44" spans="1:23" s="16" customFormat="1" x14ac:dyDescent="0.2">
      <c r="A44" s="13"/>
      <c r="B44" s="49">
        <v>2016</v>
      </c>
      <c r="C44" s="39">
        <v>101</v>
      </c>
      <c r="D44" s="13"/>
      <c r="E44" s="13"/>
      <c r="F44" s="13"/>
      <c r="G44" s="13"/>
      <c r="H44" s="13"/>
      <c r="I44" s="13"/>
      <c r="J44" s="13"/>
      <c r="K44" s="13"/>
      <c r="L44" s="13"/>
      <c r="M44" s="13"/>
      <c r="N44" s="13"/>
      <c r="O44" s="13"/>
      <c r="P44" s="13"/>
      <c r="Q44" s="13"/>
      <c r="R44" s="13"/>
      <c r="S44" s="13"/>
      <c r="T44" s="13"/>
      <c r="U44" s="13"/>
      <c r="V44" s="13"/>
      <c r="W44" s="13"/>
    </row>
    <row r="45" spans="1:23" s="16" customFormat="1" x14ac:dyDescent="0.2">
      <c r="A45" s="13"/>
      <c r="B45" s="49">
        <v>2017</v>
      </c>
      <c r="C45" s="39">
        <v>103.6</v>
      </c>
      <c r="D45" s="13"/>
      <c r="E45" s="13"/>
      <c r="F45" s="13"/>
      <c r="G45" s="13"/>
      <c r="H45" s="13"/>
      <c r="I45" s="13"/>
      <c r="J45" s="13"/>
      <c r="K45" s="13"/>
      <c r="L45" s="13"/>
      <c r="M45" s="13"/>
      <c r="N45" s="13"/>
      <c r="O45" s="13"/>
      <c r="P45" s="13"/>
      <c r="Q45" s="13"/>
      <c r="R45" s="13"/>
      <c r="S45" s="13"/>
      <c r="T45" s="13"/>
      <c r="U45" s="13"/>
      <c r="V45" s="13"/>
      <c r="W45" s="13"/>
    </row>
    <row r="46" spans="1:23" s="16" customFormat="1" x14ac:dyDescent="0.2">
      <c r="A46" s="13"/>
      <c r="B46" s="49">
        <v>2018</v>
      </c>
      <c r="C46" s="39">
        <v>106</v>
      </c>
      <c r="D46" s="13"/>
      <c r="E46" s="13"/>
      <c r="F46" s="13"/>
      <c r="G46" s="13"/>
      <c r="H46" s="13"/>
      <c r="I46" s="13"/>
      <c r="J46" s="13"/>
      <c r="K46" s="13"/>
      <c r="L46" s="13"/>
      <c r="M46" s="13"/>
      <c r="N46" s="13"/>
      <c r="O46" s="13"/>
      <c r="P46" s="13"/>
      <c r="Q46" s="13"/>
      <c r="R46" s="13"/>
      <c r="S46" s="13"/>
      <c r="T46" s="13"/>
      <c r="U46" s="13"/>
      <c r="V46" s="13"/>
      <c r="W46" s="13"/>
    </row>
    <row r="47" spans="1:23" s="16" customFormat="1" x14ac:dyDescent="0.2">
      <c r="A47" s="13"/>
      <c r="B47" s="49">
        <v>2019</v>
      </c>
      <c r="C47" s="39">
        <v>107.8</v>
      </c>
      <c r="D47" s="13"/>
      <c r="E47" s="13"/>
      <c r="F47" s="13"/>
      <c r="G47" s="13"/>
      <c r="H47" s="13"/>
      <c r="I47" s="13"/>
      <c r="J47" s="13"/>
      <c r="K47" s="13"/>
      <c r="L47" s="13"/>
      <c r="M47" s="13"/>
      <c r="N47" s="13"/>
      <c r="O47" s="13"/>
      <c r="P47" s="13"/>
      <c r="Q47" s="13"/>
      <c r="R47" s="13"/>
      <c r="S47" s="13"/>
      <c r="T47" s="13"/>
      <c r="U47" s="13"/>
      <c r="V47" s="13"/>
      <c r="W47" s="13"/>
    </row>
    <row r="48" spans="1:23" s="16" customFormat="1" x14ac:dyDescent="0.2">
      <c r="A48" s="13"/>
      <c r="B48" s="49">
        <v>2020</v>
      </c>
      <c r="C48" s="39">
        <v>108.9</v>
      </c>
      <c r="D48" s="13"/>
      <c r="E48" s="13"/>
      <c r="F48" s="13"/>
      <c r="G48" s="13"/>
      <c r="H48" s="13"/>
      <c r="I48" s="13"/>
      <c r="J48" s="13"/>
      <c r="K48" s="13"/>
      <c r="L48" s="13"/>
      <c r="M48" s="13"/>
      <c r="N48" s="13"/>
      <c r="O48" s="13"/>
      <c r="P48" s="13"/>
      <c r="Q48" s="13"/>
      <c r="R48" s="13"/>
      <c r="S48" s="13"/>
      <c r="T48" s="13"/>
      <c r="U48" s="13"/>
      <c r="V48" s="13"/>
      <c r="W48" s="13"/>
    </row>
    <row r="49" spans="1:23" s="16" customFormat="1" x14ac:dyDescent="0.2">
      <c r="A49" s="13"/>
      <c r="B49" s="49">
        <v>2021</v>
      </c>
      <c r="C49" s="39">
        <v>111.6</v>
      </c>
      <c r="D49" s="13"/>
      <c r="E49" s="13"/>
      <c r="F49" s="13"/>
      <c r="G49" s="13"/>
      <c r="H49" s="13"/>
      <c r="I49" s="13"/>
      <c r="J49" s="13"/>
      <c r="K49" s="13"/>
      <c r="L49" s="13"/>
      <c r="M49" s="13"/>
      <c r="N49" s="13"/>
      <c r="O49" s="13"/>
      <c r="P49" s="13"/>
      <c r="Q49" s="13"/>
      <c r="R49" s="13"/>
      <c r="S49" s="13"/>
      <c r="T49" s="13"/>
      <c r="U49" s="13"/>
      <c r="V49" s="13"/>
      <c r="W49" s="13"/>
    </row>
    <row r="50" spans="1:23" s="16" customFormat="1" x14ac:dyDescent="0.2">
      <c r="A50" s="13"/>
      <c r="B50" s="38" t="s">
        <v>294</v>
      </c>
      <c r="C50" s="39">
        <v>78.5</v>
      </c>
      <c r="D50" s="13"/>
      <c r="E50" s="13"/>
      <c r="F50" s="13"/>
      <c r="G50" s="13"/>
      <c r="H50" s="13"/>
      <c r="I50" s="13"/>
      <c r="J50" s="13"/>
      <c r="K50" s="13"/>
      <c r="L50" s="13"/>
      <c r="M50" s="13"/>
      <c r="N50" s="13"/>
      <c r="O50" s="13"/>
      <c r="P50" s="13"/>
      <c r="Q50" s="13"/>
      <c r="R50" s="13"/>
      <c r="S50" s="13"/>
      <c r="T50" s="13"/>
      <c r="U50" s="13"/>
      <c r="V50" s="13"/>
      <c r="W50" s="13"/>
    </row>
    <row r="51" spans="1:23" s="16" customFormat="1" x14ac:dyDescent="0.2">
      <c r="A51" s="13"/>
      <c r="B51" s="38" t="s">
        <v>295</v>
      </c>
      <c r="C51" s="39">
        <v>79.3</v>
      </c>
      <c r="D51" s="13"/>
      <c r="E51" s="13"/>
      <c r="F51" s="13"/>
      <c r="G51" s="13"/>
      <c r="H51" s="13"/>
      <c r="I51" s="13"/>
      <c r="J51" s="13"/>
      <c r="K51" s="13"/>
      <c r="L51" s="13"/>
      <c r="M51" s="13"/>
      <c r="N51" s="13"/>
      <c r="O51" s="13"/>
      <c r="P51" s="13"/>
      <c r="Q51" s="13"/>
      <c r="R51" s="13"/>
      <c r="S51" s="13"/>
      <c r="T51" s="13"/>
      <c r="U51" s="13"/>
      <c r="V51" s="13"/>
      <c r="W51" s="13"/>
    </row>
    <row r="52" spans="1:23" s="16" customFormat="1" x14ac:dyDescent="0.2">
      <c r="A52" s="13"/>
      <c r="B52" s="38" t="s">
        <v>296</v>
      </c>
      <c r="C52" s="39">
        <v>79.7</v>
      </c>
      <c r="D52" s="13"/>
      <c r="E52" s="13"/>
      <c r="F52" s="13"/>
      <c r="G52" s="13"/>
      <c r="H52" s="13"/>
      <c r="I52" s="13"/>
      <c r="J52" s="13"/>
      <c r="K52" s="13"/>
      <c r="L52" s="13"/>
      <c r="M52" s="13"/>
      <c r="N52" s="13"/>
      <c r="O52" s="13"/>
      <c r="P52" s="13"/>
      <c r="Q52" s="13"/>
      <c r="R52" s="13"/>
      <c r="S52" s="13"/>
      <c r="T52" s="13"/>
      <c r="U52" s="13"/>
      <c r="V52" s="13"/>
      <c r="W52" s="13"/>
    </row>
    <row r="53" spans="1:23" s="16" customFormat="1" x14ac:dyDescent="0.2">
      <c r="A53" s="13"/>
      <c r="B53" s="38" t="s">
        <v>297</v>
      </c>
      <c r="C53" s="39">
        <v>80.099999999999994</v>
      </c>
      <c r="D53" s="13"/>
      <c r="E53" s="13"/>
      <c r="F53" s="13"/>
      <c r="G53" s="13"/>
      <c r="H53" s="13"/>
      <c r="I53" s="13"/>
      <c r="J53" s="13"/>
      <c r="K53" s="13"/>
      <c r="L53" s="13"/>
      <c r="M53" s="13"/>
      <c r="N53" s="13"/>
      <c r="O53" s="13"/>
      <c r="P53" s="13"/>
      <c r="Q53" s="13"/>
      <c r="R53" s="13"/>
      <c r="S53" s="13"/>
      <c r="T53" s="13"/>
      <c r="U53" s="13"/>
      <c r="V53" s="13"/>
      <c r="W53" s="13"/>
    </row>
    <row r="54" spans="1:23" s="16" customFormat="1" x14ac:dyDescent="0.2">
      <c r="A54" s="13"/>
      <c r="B54" s="38" t="s">
        <v>298</v>
      </c>
      <c r="C54" s="39">
        <v>80.2</v>
      </c>
      <c r="D54" s="13"/>
      <c r="E54" s="13"/>
      <c r="F54" s="13"/>
      <c r="G54" s="13"/>
      <c r="H54" s="13"/>
      <c r="I54" s="13"/>
      <c r="J54" s="13"/>
      <c r="K54" s="13"/>
      <c r="L54" s="13"/>
      <c r="M54" s="13"/>
      <c r="N54" s="13"/>
      <c r="O54" s="13"/>
      <c r="P54" s="13"/>
      <c r="Q54" s="13"/>
      <c r="R54" s="13"/>
      <c r="S54" s="13"/>
      <c r="T54" s="13"/>
      <c r="U54" s="13"/>
      <c r="V54" s="13"/>
      <c r="W54" s="13"/>
    </row>
    <row r="55" spans="1:23" s="16" customFormat="1" x14ac:dyDescent="0.2">
      <c r="A55" s="13"/>
      <c r="B55" s="38" t="s">
        <v>299</v>
      </c>
      <c r="C55" s="39">
        <v>81.2</v>
      </c>
      <c r="D55" s="13"/>
      <c r="E55" s="13"/>
      <c r="F55" s="13"/>
      <c r="G55" s="13"/>
      <c r="H55" s="13"/>
      <c r="I55" s="13"/>
      <c r="J55" s="13"/>
      <c r="K55" s="13"/>
      <c r="L55" s="13"/>
      <c r="M55" s="13"/>
      <c r="N55" s="13"/>
      <c r="O55" s="13"/>
      <c r="P55" s="13"/>
      <c r="Q55" s="13"/>
      <c r="R55" s="13"/>
      <c r="S55" s="13"/>
      <c r="T55" s="13"/>
      <c r="U55" s="13"/>
      <c r="V55" s="13"/>
      <c r="W55" s="13"/>
    </row>
    <row r="56" spans="1:23" s="16" customFormat="1" x14ac:dyDescent="0.2">
      <c r="A56" s="13"/>
      <c r="B56" s="38" t="s">
        <v>300</v>
      </c>
      <c r="C56" s="39">
        <v>81.7</v>
      </c>
      <c r="D56" s="13"/>
      <c r="E56" s="13"/>
      <c r="F56" s="13"/>
      <c r="G56" s="13"/>
      <c r="H56" s="13"/>
      <c r="I56" s="13"/>
      <c r="J56" s="13"/>
      <c r="K56" s="13"/>
      <c r="L56" s="13"/>
      <c r="M56" s="13"/>
      <c r="N56" s="13"/>
      <c r="O56" s="13"/>
      <c r="P56" s="13"/>
      <c r="Q56" s="13"/>
      <c r="R56" s="13"/>
      <c r="S56" s="13"/>
      <c r="T56" s="13"/>
      <c r="U56" s="13"/>
      <c r="V56" s="13"/>
      <c r="W56" s="13"/>
    </row>
    <row r="57" spans="1:23" s="16" customFormat="1" x14ac:dyDescent="0.2">
      <c r="A57" s="13"/>
      <c r="B57" s="38" t="s">
        <v>301</v>
      </c>
      <c r="C57" s="39">
        <v>82.3</v>
      </c>
      <c r="D57" s="13"/>
      <c r="E57" s="13"/>
      <c r="F57" s="13"/>
      <c r="G57" s="13"/>
      <c r="H57" s="13"/>
      <c r="I57" s="13"/>
      <c r="J57" s="13"/>
      <c r="K57" s="13"/>
      <c r="L57" s="13"/>
      <c r="M57" s="13"/>
      <c r="N57" s="13"/>
      <c r="O57" s="13"/>
      <c r="P57" s="13"/>
      <c r="Q57" s="13"/>
      <c r="R57" s="13"/>
      <c r="S57" s="13"/>
      <c r="T57" s="13"/>
      <c r="U57" s="13"/>
      <c r="V57" s="13"/>
      <c r="W57" s="13"/>
    </row>
    <row r="58" spans="1:23" s="16" customFormat="1" x14ac:dyDescent="0.2">
      <c r="A58" s="13"/>
      <c r="B58" s="38" t="s">
        <v>302</v>
      </c>
      <c r="C58" s="39">
        <v>82.4</v>
      </c>
      <c r="D58" s="13"/>
      <c r="E58" s="13"/>
      <c r="F58" s="13"/>
      <c r="G58" s="13"/>
      <c r="H58" s="13"/>
      <c r="I58" s="13"/>
      <c r="J58" s="13"/>
      <c r="K58" s="13"/>
      <c r="L58" s="13"/>
      <c r="M58" s="13"/>
      <c r="N58" s="13"/>
      <c r="O58" s="13"/>
      <c r="P58" s="13"/>
      <c r="Q58" s="13"/>
      <c r="R58" s="13"/>
      <c r="S58" s="13"/>
      <c r="T58" s="13"/>
      <c r="U58" s="13"/>
      <c r="V58" s="13"/>
      <c r="W58" s="13"/>
    </row>
    <row r="59" spans="1:23" s="16" customFormat="1" x14ac:dyDescent="0.2">
      <c r="A59" s="13"/>
      <c r="B59" s="38" t="s">
        <v>303</v>
      </c>
      <c r="C59" s="39">
        <v>83.3</v>
      </c>
      <c r="D59" s="13"/>
      <c r="E59" s="13"/>
      <c r="F59" s="13"/>
      <c r="G59" s="13"/>
      <c r="H59" s="13"/>
      <c r="I59" s="13"/>
      <c r="J59" s="13"/>
      <c r="K59" s="13"/>
      <c r="L59" s="13"/>
      <c r="M59" s="13"/>
      <c r="N59" s="13"/>
      <c r="O59" s="13"/>
      <c r="P59" s="13"/>
      <c r="Q59" s="13"/>
      <c r="R59" s="13"/>
      <c r="S59" s="13"/>
      <c r="T59" s="13"/>
      <c r="U59" s="13"/>
      <c r="V59" s="13"/>
      <c r="W59" s="13"/>
    </row>
    <row r="60" spans="1:23" s="16" customFormat="1" x14ac:dyDescent="0.2">
      <c r="A60" s="13"/>
      <c r="B60" s="38" t="s">
        <v>304</v>
      </c>
      <c r="C60" s="39">
        <v>83.3</v>
      </c>
      <c r="D60" s="13"/>
      <c r="E60" s="13"/>
      <c r="F60" s="13"/>
      <c r="G60" s="13"/>
      <c r="H60" s="13"/>
      <c r="I60" s="13"/>
      <c r="J60" s="13"/>
      <c r="K60" s="13"/>
      <c r="L60" s="13"/>
      <c r="M60" s="13"/>
      <c r="N60" s="13"/>
      <c r="O60" s="13"/>
      <c r="P60" s="13"/>
      <c r="Q60" s="13"/>
      <c r="R60" s="13"/>
      <c r="S60" s="13"/>
      <c r="T60" s="13"/>
      <c r="U60" s="13"/>
      <c r="V60" s="13"/>
      <c r="W60" s="13"/>
    </row>
    <row r="61" spans="1:23" s="16" customFormat="1" x14ac:dyDescent="0.2">
      <c r="A61" s="13"/>
      <c r="B61" s="38" t="s">
        <v>305</v>
      </c>
      <c r="C61" s="39">
        <v>84.1</v>
      </c>
      <c r="D61" s="13"/>
      <c r="E61" s="13"/>
      <c r="F61" s="13"/>
      <c r="G61" s="13"/>
      <c r="H61" s="13"/>
      <c r="I61" s="13"/>
      <c r="J61" s="13"/>
      <c r="K61" s="13"/>
      <c r="L61" s="13"/>
      <c r="M61" s="13"/>
      <c r="N61" s="13"/>
      <c r="O61" s="13"/>
      <c r="P61" s="13"/>
      <c r="Q61" s="13"/>
      <c r="R61" s="13"/>
      <c r="S61" s="13"/>
      <c r="T61" s="13"/>
      <c r="U61" s="13"/>
      <c r="V61" s="13"/>
      <c r="W61" s="13"/>
    </row>
    <row r="62" spans="1:23" s="16" customFormat="1" x14ac:dyDescent="0.2">
      <c r="A62" s="13"/>
      <c r="B62" s="38" t="s">
        <v>306</v>
      </c>
      <c r="C62" s="39">
        <v>84.5</v>
      </c>
      <c r="D62" s="13"/>
      <c r="E62" s="13"/>
      <c r="F62" s="13"/>
      <c r="G62" s="13"/>
      <c r="H62" s="13"/>
      <c r="I62" s="13"/>
      <c r="J62" s="13"/>
      <c r="K62" s="13"/>
      <c r="L62" s="13"/>
      <c r="M62" s="13"/>
      <c r="N62" s="13"/>
      <c r="O62" s="13"/>
      <c r="P62" s="13"/>
      <c r="Q62" s="13"/>
      <c r="R62" s="13"/>
      <c r="S62" s="13"/>
      <c r="T62" s="13"/>
      <c r="U62" s="13"/>
      <c r="V62" s="13"/>
      <c r="W62" s="13"/>
    </row>
    <row r="63" spans="1:23" s="16" customFormat="1" x14ac:dyDescent="0.2">
      <c r="A63" s="13"/>
      <c r="B63" s="38" t="s">
        <v>307</v>
      </c>
      <c r="C63" s="39">
        <v>86.1</v>
      </c>
      <c r="D63" s="13"/>
      <c r="E63" s="13"/>
      <c r="F63" s="13"/>
      <c r="G63" s="13"/>
      <c r="H63" s="13"/>
      <c r="I63" s="13"/>
      <c r="J63" s="13"/>
      <c r="K63" s="13"/>
      <c r="L63" s="13"/>
      <c r="M63" s="13"/>
      <c r="N63" s="13"/>
      <c r="O63" s="13"/>
      <c r="P63" s="13"/>
      <c r="Q63" s="13"/>
      <c r="R63" s="13"/>
      <c r="S63" s="13"/>
      <c r="T63" s="13"/>
      <c r="U63" s="13"/>
      <c r="V63" s="13"/>
      <c r="W63" s="13"/>
    </row>
    <row r="64" spans="1:23" s="16" customFormat="1" x14ac:dyDescent="0.2">
      <c r="A64" s="13"/>
      <c r="B64" s="38" t="s">
        <v>308</v>
      </c>
      <c r="C64" s="39">
        <v>87.1</v>
      </c>
      <c r="D64" s="13"/>
      <c r="E64" s="13"/>
      <c r="F64" s="13"/>
      <c r="G64" s="13"/>
      <c r="H64" s="13"/>
      <c r="I64" s="13"/>
      <c r="J64" s="13"/>
      <c r="K64" s="13"/>
      <c r="L64" s="13"/>
      <c r="M64" s="13"/>
      <c r="N64" s="13"/>
      <c r="O64" s="13"/>
      <c r="P64" s="13"/>
      <c r="Q64" s="13"/>
      <c r="R64" s="13"/>
      <c r="S64" s="13"/>
      <c r="T64" s="13"/>
      <c r="U64" s="13"/>
      <c r="V64" s="13"/>
      <c r="W64" s="13"/>
    </row>
    <row r="65" spans="1:23" s="16" customFormat="1" x14ac:dyDescent="0.2">
      <c r="A65" s="13"/>
      <c r="B65" s="38" t="s">
        <v>309</v>
      </c>
      <c r="C65" s="39">
        <v>87.2</v>
      </c>
      <c r="D65" s="13"/>
      <c r="E65" s="13"/>
      <c r="F65" s="13"/>
      <c r="G65" s="13"/>
      <c r="H65" s="13"/>
      <c r="I65" s="13"/>
      <c r="J65" s="13"/>
      <c r="K65" s="13"/>
      <c r="L65" s="13"/>
      <c r="M65" s="13"/>
      <c r="N65" s="13"/>
      <c r="O65" s="13"/>
      <c r="P65" s="13"/>
      <c r="Q65" s="13"/>
      <c r="R65" s="13"/>
      <c r="S65" s="13"/>
      <c r="T65" s="13"/>
      <c r="U65" s="13"/>
      <c r="V65" s="13"/>
      <c r="W65" s="13"/>
    </row>
    <row r="66" spans="1:23" s="16" customFormat="1" x14ac:dyDescent="0.2">
      <c r="A66" s="13"/>
      <c r="B66" s="38" t="s">
        <v>310</v>
      </c>
      <c r="C66" s="39">
        <v>87</v>
      </c>
      <c r="D66" s="13"/>
      <c r="E66" s="13"/>
      <c r="F66" s="13"/>
      <c r="G66" s="13"/>
      <c r="H66" s="13"/>
      <c r="I66" s="13"/>
      <c r="J66" s="13"/>
      <c r="K66" s="13"/>
      <c r="L66" s="13"/>
      <c r="M66" s="13"/>
      <c r="N66" s="13"/>
      <c r="O66" s="13"/>
      <c r="P66" s="13"/>
      <c r="Q66" s="13"/>
      <c r="R66" s="13"/>
      <c r="S66" s="13"/>
      <c r="T66" s="13"/>
      <c r="U66" s="13"/>
      <c r="V66" s="13"/>
      <c r="W66" s="13"/>
    </row>
    <row r="67" spans="1:23" s="16" customFormat="1" x14ac:dyDescent="0.2">
      <c r="A67" s="13"/>
      <c r="B67" s="38" t="s">
        <v>311</v>
      </c>
      <c r="C67" s="39">
        <v>87.8</v>
      </c>
      <c r="D67" s="13"/>
      <c r="E67" s="13"/>
      <c r="F67" s="13"/>
      <c r="G67" s="13"/>
      <c r="H67" s="13"/>
      <c r="I67" s="13"/>
      <c r="J67" s="13"/>
      <c r="K67" s="13"/>
      <c r="L67" s="13"/>
      <c r="M67" s="13"/>
      <c r="N67" s="13"/>
      <c r="O67" s="13"/>
      <c r="P67" s="13"/>
      <c r="Q67" s="13"/>
      <c r="R67" s="13"/>
      <c r="S67" s="13"/>
      <c r="T67" s="13"/>
      <c r="U67" s="13"/>
      <c r="V67" s="13"/>
      <c r="W67" s="13"/>
    </row>
    <row r="68" spans="1:23" s="16" customFormat="1" x14ac:dyDescent="0.2">
      <c r="A68" s="13"/>
      <c r="B68" s="38" t="s">
        <v>312</v>
      </c>
      <c r="C68" s="39">
        <v>88.2</v>
      </c>
      <c r="D68" s="13"/>
      <c r="E68" s="13"/>
      <c r="F68" s="13"/>
      <c r="G68" s="13"/>
      <c r="H68" s="13"/>
      <c r="I68" s="13"/>
      <c r="J68" s="13"/>
      <c r="K68" s="13"/>
      <c r="L68" s="13"/>
      <c r="M68" s="13"/>
      <c r="N68" s="13"/>
      <c r="O68" s="13"/>
      <c r="P68" s="13"/>
      <c r="Q68" s="13"/>
      <c r="R68" s="13"/>
      <c r="S68" s="13"/>
      <c r="T68" s="13"/>
      <c r="U68" s="13"/>
      <c r="V68" s="13"/>
      <c r="W68" s="13"/>
    </row>
    <row r="69" spans="1:23" s="16" customFormat="1" x14ac:dyDescent="0.2">
      <c r="A69" s="13"/>
      <c r="B69" s="38" t="s">
        <v>313</v>
      </c>
      <c r="C69" s="39">
        <v>88.6</v>
      </c>
      <c r="D69" s="13"/>
      <c r="E69" s="13"/>
      <c r="F69" s="13"/>
      <c r="G69" s="13"/>
      <c r="H69" s="13"/>
      <c r="I69" s="13"/>
      <c r="J69" s="13"/>
      <c r="K69" s="13"/>
      <c r="L69" s="13"/>
      <c r="M69" s="13"/>
      <c r="N69" s="13"/>
      <c r="O69" s="13"/>
      <c r="P69" s="13"/>
      <c r="Q69" s="13"/>
      <c r="R69" s="13"/>
      <c r="S69" s="13"/>
      <c r="T69" s="13"/>
      <c r="U69" s="13"/>
      <c r="V69" s="13"/>
      <c r="W69" s="13"/>
    </row>
    <row r="70" spans="1:23" s="16" customFormat="1" x14ac:dyDescent="0.2">
      <c r="A70" s="13"/>
      <c r="B70" s="38" t="s">
        <v>314</v>
      </c>
      <c r="C70" s="39">
        <v>89.1</v>
      </c>
      <c r="D70" s="13"/>
      <c r="E70" s="13"/>
      <c r="F70" s="13"/>
      <c r="G70" s="13"/>
      <c r="H70" s="13"/>
      <c r="I70" s="13"/>
      <c r="J70" s="13"/>
      <c r="K70" s="13"/>
      <c r="L70" s="13"/>
      <c r="M70" s="13"/>
      <c r="N70" s="13"/>
      <c r="O70" s="13"/>
      <c r="P70" s="13"/>
      <c r="Q70" s="13"/>
      <c r="R70" s="13"/>
      <c r="S70" s="13"/>
      <c r="T70" s="13"/>
      <c r="U70" s="13"/>
      <c r="V70" s="13"/>
      <c r="W70" s="13"/>
    </row>
    <row r="71" spans="1:23" s="16" customFormat="1" x14ac:dyDescent="0.2">
      <c r="A71" s="13"/>
      <c r="B71" s="38" t="s">
        <v>315</v>
      </c>
      <c r="C71" s="39">
        <v>90</v>
      </c>
      <c r="D71" s="13"/>
      <c r="E71" s="13"/>
      <c r="F71" s="13"/>
      <c r="G71" s="13"/>
      <c r="H71" s="13"/>
      <c r="I71" s="13"/>
      <c r="J71" s="13"/>
      <c r="K71" s="13"/>
      <c r="L71" s="13"/>
      <c r="M71" s="13"/>
      <c r="N71" s="13"/>
      <c r="O71" s="13"/>
      <c r="P71" s="13"/>
      <c r="Q71" s="13"/>
      <c r="R71" s="13"/>
      <c r="S71" s="13"/>
      <c r="T71" s="13"/>
      <c r="U71" s="13"/>
      <c r="V71" s="13"/>
      <c r="W71" s="13"/>
    </row>
    <row r="72" spans="1:23" s="16" customFormat="1" x14ac:dyDescent="0.2">
      <c r="A72" s="13"/>
      <c r="B72" s="38" t="s">
        <v>316</v>
      </c>
      <c r="C72" s="39">
        <v>90.3</v>
      </c>
      <c r="D72" s="13"/>
      <c r="E72" s="13"/>
      <c r="F72" s="13"/>
      <c r="G72" s="13"/>
      <c r="H72" s="13"/>
      <c r="I72" s="13"/>
      <c r="J72" s="13"/>
      <c r="K72" s="13"/>
      <c r="L72" s="13"/>
      <c r="M72" s="13"/>
      <c r="N72" s="13"/>
      <c r="O72" s="13"/>
      <c r="P72" s="13"/>
      <c r="Q72" s="13"/>
      <c r="R72" s="13"/>
      <c r="S72" s="13"/>
      <c r="T72" s="13"/>
      <c r="U72" s="13"/>
      <c r="V72" s="13"/>
      <c r="W72" s="13"/>
    </row>
    <row r="73" spans="1:23" s="16" customFormat="1" x14ac:dyDescent="0.2">
      <c r="A73" s="13"/>
      <c r="B73" s="38" t="s">
        <v>317</v>
      </c>
      <c r="C73" s="39">
        <v>91.1</v>
      </c>
      <c r="D73" s="13"/>
      <c r="E73" s="13"/>
      <c r="F73" s="13"/>
      <c r="G73" s="13"/>
      <c r="H73" s="13"/>
      <c r="I73" s="13"/>
      <c r="J73" s="13"/>
      <c r="K73" s="13"/>
      <c r="L73" s="13"/>
      <c r="M73" s="13"/>
      <c r="N73" s="13"/>
      <c r="O73" s="13"/>
      <c r="P73" s="13"/>
      <c r="Q73" s="13"/>
      <c r="R73" s="13"/>
      <c r="S73" s="13"/>
      <c r="T73" s="13"/>
      <c r="U73" s="13"/>
      <c r="V73" s="13"/>
      <c r="W73" s="13"/>
    </row>
    <row r="74" spans="1:23" s="16" customFormat="1" x14ac:dyDescent="0.2">
      <c r="A74" s="13"/>
      <c r="B74" s="38" t="s">
        <v>318</v>
      </c>
      <c r="C74" s="39">
        <v>92.2</v>
      </c>
      <c r="D74" s="13"/>
      <c r="E74" s="13"/>
      <c r="F74" s="13"/>
      <c r="G74" s="13"/>
      <c r="H74" s="13"/>
      <c r="I74" s="13"/>
      <c r="J74" s="13"/>
      <c r="K74" s="13"/>
      <c r="L74" s="13"/>
      <c r="M74" s="13"/>
      <c r="N74" s="13"/>
      <c r="O74" s="13"/>
      <c r="P74" s="13"/>
      <c r="Q74" s="13"/>
      <c r="R74" s="13"/>
      <c r="S74" s="13"/>
      <c r="T74" s="13"/>
      <c r="U74" s="13"/>
      <c r="V74" s="13"/>
      <c r="W74" s="13"/>
    </row>
    <row r="75" spans="1:23" s="16" customFormat="1" x14ac:dyDescent="0.2">
      <c r="A75" s="13"/>
      <c r="B75" s="38" t="s">
        <v>319</v>
      </c>
      <c r="C75" s="39">
        <v>93.4</v>
      </c>
      <c r="D75" s="13"/>
      <c r="E75" s="13"/>
      <c r="F75" s="13"/>
      <c r="G75" s="13"/>
      <c r="H75" s="13"/>
      <c r="I75" s="13"/>
      <c r="J75" s="13"/>
      <c r="K75" s="13"/>
      <c r="L75" s="13"/>
      <c r="M75" s="13"/>
      <c r="N75" s="13"/>
      <c r="O75" s="13"/>
      <c r="P75" s="13"/>
      <c r="Q75" s="13"/>
      <c r="R75" s="13"/>
      <c r="S75" s="13"/>
      <c r="T75" s="13"/>
      <c r="U75" s="13"/>
      <c r="V75" s="13"/>
      <c r="W75" s="13"/>
    </row>
    <row r="76" spans="1:23" s="16" customFormat="1" x14ac:dyDescent="0.2">
      <c r="A76" s="13"/>
      <c r="B76" s="38" t="s">
        <v>320</v>
      </c>
      <c r="C76" s="39">
        <v>93.9</v>
      </c>
      <c r="D76" s="13"/>
      <c r="E76" s="13"/>
      <c r="F76" s="13"/>
      <c r="G76" s="13"/>
      <c r="H76" s="13"/>
      <c r="I76" s="13"/>
      <c r="J76" s="13"/>
      <c r="K76" s="13"/>
      <c r="L76" s="13"/>
      <c r="M76" s="13"/>
      <c r="N76" s="13"/>
      <c r="O76" s="13"/>
      <c r="P76" s="13"/>
      <c r="Q76" s="13"/>
      <c r="R76" s="13"/>
      <c r="S76" s="13"/>
      <c r="T76" s="13"/>
      <c r="U76" s="13"/>
      <c r="V76" s="13"/>
      <c r="W76" s="13"/>
    </row>
    <row r="77" spans="1:23" s="16" customFormat="1" x14ac:dyDescent="0.2">
      <c r="A77" s="13"/>
      <c r="B77" s="38" t="s">
        <v>321</v>
      </c>
      <c r="C77" s="39">
        <v>94.7</v>
      </c>
      <c r="D77" s="13"/>
      <c r="E77" s="13"/>
      <c r="F77" s="13"/>
      <c r="G77" s="13"/>
      <c r="H77" s="13"/>
      <c r="I77" s="13"/>
      <c r="J77" s="13"/>
      <c r="K77" s="13"/>
      <c r="L77" s="13"/>
      <c r="M77" s="13"/>
      <c r="N77" s="13"/>
      <c r="O77" s="13"/>
      <c r="P77" s="13"/>
      <c r="Q77" s="13"/>
      <c r="R77" s="13"/>
      <c r="S77" s="13"/>
      <c r="T77" s="13"/>
      <c r="U77" s="13"/>
      <c r="V77" s="13"/>
      <c r="W77" s="13"/>
    </row>
    <row r="78" spans="1:23" s="16" customFormat="1" x14ac:dyDescent="0.2">
      <c r="A78" s="13"/>
      <c r="B78" s="38" t="s">
        <v>322</v>
      </c>
      <c r="C78" s="39">
        <v>95.1</v>
      </c>
      <c r="D78" s="13"/>
      <c r="E78" s="13"/>
      <c r="F78" s="13"/>
      <c r="G78" s="13"/>
      <c r="H78" s="13"/>
      <c r="I78" s="13"/>
      <c r="J78" s="13"/>
      <c r="K78" s="13"/>
      <c r="L78" s="13"/>
      <c r="M78" s="13"/>
      <c r="N78" s="13"/>
      <c r="O78" s="13"/>
      <c r="P78" s="13"/>
      <c r="Q78" s="13"/>
      <c r="R78" s="13"/>
      <c r="S78" s="13"/>
      <c r="T78" s="13"/>
      <c r="U78" s="13"/>
      <c r="V78" s="13"/>
      <c r="W78" s="13"/>
    </row>
    <row r="79" spans="1:23" s="16" customFormat="1" x14ac:dyDescent="0.2">
      <c r="A79" s="13"/>
      <c r="B79" s="38" t="s">
        <v>323</v>
      </c>
      <c r="C79" s="39">
        <v>95.8</v>
      </c>
      <c r="D79" s="13"/>
      <c r="E79" s="13"/>
      <c r="F79" s="13"/>
      <c r="G79" s="13"/>
      <c r="H79" s="13"/>
      <c r="I79" s="13"/>
      <c r="J79" s="13"/>
      <c r="K79" s="13"/>
      <c r="L79" s="13"/>
      <c r="M79" s="13"/>
      <c r="N79" s="13"/>
      <c r="O79" s="13"/>
      <c r="P79" s="13"/>
      <c r="Q79" s="13"/>
      <c r="R79" s="13"/>
      <c r="S79" s="13"/>
      <c r="T79" s="13"/>
      <c r="U79" s="13"/>
      <c r="V79" s="13"/>
      <c r="W79" s="13"/>
    </row>
    <row r="80" spans="1:23" s="16" customFormat="1" x14ac:dyDescent="0.2">
      <c r="A80" s="13"/>
      <c r="B80" s="38" t="s">
        <v>324</v>
      </c>
      <c r="C80" s="38">
        <v>96.1</v>
      </c>
      <c r="D80" s="13"/>
      <c r="E80" s="13"/>
      <c r="F80" s="13"/>
      <c r="G80" s="13"/>
      <c r="H80" s="13"/>
      <c r="I80" s="13"/>
      <c r="J80" s="13"/>
      <c r="K80" s="13"/>
      <c r="L80" s="13"/>
      <c r="M80" s="13"/>
      <c r="N80" s="13"/>
      <c r="O80" s="13"/>
      <c r="P80" s="13"/>
      <c r="Q80" s="13"/>
      <c r="R80" s="13"/>
      <c r="S80" s="13"/>
      <c r="T80" s="13"/>
      <c r="U80" s="13"/>
      <c r="V80" s="13"/>
      <c r="W80" s="13"/>
    </row>
    <row r="81" spans="1:23" s="16" customFormat="1" x14ac:dyDescent="0.2">
      <c r="A81" s="13"/>
      <c r="B81" s="38" t="s">
        <v>325</v>
      </c>
      <c r="C81" s="38">
        <v>97</v>
      </c>
      <c r="D81" s="13"/>
      <c r="E81" s="13"/>
      <c r="F81" s="13"/>
      <c r="G81" s="13"/>
      <c r="H81" s="13"/>
      <c r="I81" s="13"/>
      <c r="J81" s="13"/>
      <c r="K81" s="13"/>
      <c r="L81" s="13"/>
      <c r="M81" s="13"/>
      <c r="N81" s="13"/>
      <c r="O81" s="13"/>
      <c r="P81" s="13"/>
      <c r="Q81" s="13"/>
      <c r="R81" s="13"/>
      <c r="S81" s="13"/>
      <c r="T81" s="13"/>
      <c r="U81" s="13"/>
      <c r="V81" s="13"/>
      <c r="W81" s="13"/>
    </row>
    <row r="82" spans="1:23" s="16" customFormat="1" x14ac:dyDescent="0.2">
      <c r="A82" s="13"/>
      <c r="B82" s="38" t="s">
        <v>326</v>
      </c>
      <c r="C82" s="38">
        <v>97.4</v>
      </c>
      <c r="D82" s="13"/>
      <c r="E82" s="13"/>
      <c r="F82" s="13"/>
      <c r="G82" s="13"/>
      <c r="H82" s="13"/>
      <c r="I82" s="13"/>
      <c r="J82" s="13"/>
      <c r="K82" s="13"/>
      <c r="L82" s="13"/>
      <c r="M82" s="13"/>
      <c r="N82" s="13"/>
      <c r="O82" s="13"/>
      <c r="P82" s="13"/>
      <c r="Q82" s="13"/>
      <c r="R82" s="13"/>
      <c r="S82" s="13"/>
      <c r="T82" s="13"/>
      <c r="U82" s="13"/>
      <c r="V82" s="13"/>
      <c r="W82" s="13"/>
    </row>
    <row r="83" spans="1:23" s="16" customFormat="1" x14ac:dyDescent="0.2">
      <c r="A83" s="13"/>
      <c r="B83" s="38" t="s">
        <v>327</v>
      </c>
      <c r="C83" s="38">
        <v>98.1</v>
      </c>
      <c r="D83" s="13"/>
      <c r="E83" s="13"/>
      <c r="F83" s="13"/>
      <c r="G83" s="13"/>
      <c r="H83" s="13"/>
      <c r="I83" s="13"/>
      <c r="J83" s="13"/>
      <c r="K83" s="13"/>
      <c r="L83" s="13"/>
      <c r="M83" s="13"/>
      <c r="N83" s="13"/>
      <c r="O83" s="13"/>
      <c r="P83" s="13"/>
      <c r="Q83" s="13"/>
      <c r="R83" s="13"/>
      <c r="S83" s="13"/>
      <c r="T83" s="13"/>
      <c r="U83" s="13"/>
      <c r="V83" s="13"/>
      <c r="W83" s="13"/>
    </row>
    <row r="84" spans="1:23" s="16" customFormat="1" x14ac:dyDescent="0.2">
      <c r="A84" s="13"/>
      <c r="B84" s="38" t="s">
        <v>328</v>
      </c>
      <c r="C84" s="38">
        <v>98.4</v>
      </c>
      <c r="D84" s="13"/>
      <c r="E84" s="13"/>
      <c r="F84" s="13"/>
      <c r="G84" s="13"/>
      <c r="H84" s="13"/>
      <c r="I84" s="13"/>
      <c r="J84" s="13"/>
      <c r="K84" s="13"/>
      <c r="L84" s="13"/>
      <c r="M84" s="13"/>
      <c r="N84" s="13"/>
      <c r="O84" s="13"/>
      <c r="P84" s="13"/>
      <c r="Q84" s="13"/>
      <c r="R84" s="13"/>
      <c r="S84" s="13"/>
      <c r="T84" s="13"/>
      <c r="U84" s="13"/>
      <c r="V84" s="13"/>
      <c r="W84" s="13"/>
    </row>
    <row r="85" spans="1:23" s="16" customFormat="1" x14ac:dyDescent="0.2">
      <c r="A85" s="13"/>
      <c r="B85" s="38" t="s">
        <v>329</v>
      </c>
      <c r="C85" s="38">
        <v>98.9</v>
      </c>
      <c r="D85" s="13"/>
      <c r="E85" s="13"/>
      <c r="F85" s="13"/>
      <c r="G85" s="13"/>
      <c r="H85" s="13"/>
      <c r="I85" s="13"/>
      <c r="J85" s="13"/>
      <c r="K85" s="13"/>
      <c r="L85" s="13"/>
      <c r="M85" s="13"/>
      <c r="N85" s="13"/>
      <c r="O85" s="13"/>
      <c r="P85" s="13"/>
      <c r="Q85" s="13"/>
      <c r="R85" s="13"/>
      <c r="S85" s="13"/>
      <c r="T85" s="13"/>
      <c r="U85" s="13"/>
      <c r="V85" s="13"/>
      <c r="W85" s="13"/>
    </row>
    <row r="86" spans="1:23" s="16" customFormat="1" x14ac:dyDescent="0.2">
      <c r="A86" s="13"/>
      <c r="B86" s="38" t="s">
        <v>330</v>
      </c>
      <c r="C86" s="38">
        <v>99</v>
      </c>
      <c r="D86" s="13"/>
      <c r="E86" s="13"/>
      <c r="F86" s="13"/>
      <c r="G86" s="13"/>
      <c r="H86" s="13"/>
      <c r="I86" s="13"/>
      <c r="J86" s="13"/>
      <c r="K86" s="13"/>
      <c r="L86" s="13"/>
      <c r="M86" s="13"/>
      <c r="N86" s="13"/>
      <c r="O86" s="13"/>
      <c r="P86" s="13"/>
      <c r="Q86" s="13"/>
      <c r="R86" s="13"/>
      <c r="S86" s="13"/>
      <c r="T86" s="13"/>
      <c r="U86" s="13"/>
      <c r="V86" s="13"/>
      <c r="W86" s="13"/>
    </row>
    <row r="87" spans="1:23" s="16" customFormat="1" x14ac:dyDescent="0.2">
      <c r="A87" s="13"/>
      <c r="B87" s="38" t="s">
        <v>331</v>
      </c>
      <c r="C87" s="38">
        <v>99.7</v>
      </c>
      <c r="D87" s="13"/>
      <c r="E87" s="13"/>
      <c r="F87" s="13"/>
      <c r="G87" s="13"/>
      <c r="H87" s="13"/>
      <c r="I87" s="13"/>
      <c r="J87" s="13"/>
      <c r="K87" s="13"/>
      <c r="L87" s="13"/>
      <c r="M87" s="13"/>
      <c r="N87" s="13"/>
      <c r="O87" s="13"/>
      <c r="P87" s="13"/>
      <c r="Q87" s="13"/>
      <c r="R87" s="13"/>
      <c r="S87" s="13"/>
      <c r="T87" s="13"/>
      <c r="U87" s="13"/>
      <c r="V87" s="13"/>
      <c r="W87" s="13"/>
    </row>
    <row r="88" spans="1:23" s="16" customFormat="1" x14ac:dyDescent="0.2">
      <c r="A88" s="13"/>
      <c r="B88" s="38" t="s">
        <v>332</v>
      </c>
      <c r="C88" s="38">
        <v>99.8</v>
      </c>
      <c r="D88" s="13"/>
      <c r="E88" s="13"/>
      <c r="F88" s="13"/>
      <c r="G88" s="13"/>
      <c r="H88" s="13"/>
      <c r="I88" s="13"/>
      <c r="J88" s="13"/>
      <c r="K88" s="13"/>
      <c r="L88" s="13"/>
      <c r="M88" s="13"/>
      <c r="N88" s="13"/>
      <c r="O88" s="13"/>
      <c r="P88" s="13"/>
      <c r="Q88" s="13"/>
      <c r="R88" s="13"/>
      <c r="S88" s="13"/>
      <c r="T88" s="13"/>
      <c r="U88" s="13"/>
      <c r="V88" s="13"/>
      <c r="W88" s="13"/>
    </row>
    <row r="89" spans="1:23" s="16" customFormat="1" x14ac:dyDescent="0.2">
      <c r="A89" s="13"/>
      <c r="B89" s="38" t="s">
        <v>333</v>
      </c>
      <c r="C89" s="38">
        <v>100</v>
      </c>
      <c r="D89" s="13"/>
      <c r="E89" s="13"/>
      <c r="F89" s="13"/>
      <c r="G89" s="13"/>
      <c r="H89" s="13"/>
      <c r="I89" s="13"/>
      <c r="J89" s="13"/>
      <c r="K89" s="13"/>
      <c r="L89" s="13"/>
      <c r="M89" s="13"/>
      <c r="N89" s="13"/>
      <c r="O89" s="13"/>
      <c r="P89" s="13"/>
      <c r="Q89" s="13"/>
      <c r="R89" s="13"/>
      <c r="S89" s="13"/>
      <c r="T89" s="13"/>
      <c r="U89" s="13"/>
      <c r="V89" s="13"/>
      <c r="W89" s="13"/>
    </row>
    <row r="90" spans="1:23" s="16" customFormat="1" x14ac:dyDescent="0.2">
      <c r="A90" s="13"/>
      <c r="B90" s="38" t="s">
        <v>334</v>
      </c>
      <c r="C90" s="38">
        <v>99.4</v>
      </c>
      <c r="D90" s="13"/>
      <c r="E90" s="13"/>
      <c r="F90" s="13"/>
      <c r="G90" s="13"/>
      <c r="H90" s="13"/>
      <c r="I90" s="13"/>
      <c r="J90" s="13"/>
      <c r="K90" s="13"/>
      <c r="L90" s="13"/>
      <c r="M90" s="13"/>
      <c r="N90" s="13"/>
      <c r="O90" s="13"/>
      <c r="P90" s="13"/>
      <c r="Q90" s="13"/>
      <c r="R90" s="13"/>
      <c r="S90" s="13"/>
      <c r="T90" s="13"/>
      <c r="U90" s="13"/>
      <c r="V90" s="13"/>
      <c r="W90" s="13"/>
    </row>
    <row r="91" spans="1:23" s="16" customFormat="1" x14ac:dyDescent="0.2">
      <c r="A91" s="13"/>
      <c r="B91" s="38" t="s">
        <v>335</v>
      </c>
      <c r="C91" s="38">
        <v>100</v>
      </c>
      <c r="D91" s="13"/>
      <c r="E91" s="13"/>
      <c r="F91" s="13"/>
      <c r="G91" s="13"/>
      <c r="H91" s="13"/>
      <c r="I91" s="13"/>
      <c r="J91" s="13"/>
      <c r="K91" s="13"/>
      <c r="L91" s="13"/>
      <c r="M91" s="13"/>
      <c r="N91" s="13"/>
      <c r="O91" s="13"/>
      <c r="P91" s="13"/>
      <c r="Q91" s="13"/>
      <c r="R91" s="13"/>
      <c r="S91" s="13"/>
      <c r="T91" s="13"/>
      <c r="U91" s="13"/>
      <c r="V91" s="13"/>
      <c r="W91" s="13"/>
    </row>
    <row r="92" spans="1:23" s="16" customFormat="1" x14ac:dyDescent="0.2">
      <c r="A92" s="13"/>
      <c r="B92" s="38" t="s">
        <v>336</v>
      </c>
      <c r="C92" s="38">
        <v>100.2</v>
      </c>
      <c r="D92" s="13"/>
      <c r="E92" s="13"/>
      <c r="F92" s="13"/>
      <c r="G92" s="13"/>
      <c r="H92" s="13"/>
      <c r="I92" s="13"/>
      <c r="J92" s="13"/>
      <c r="K92" s="13"/>
      <c r="L92" s="13"/>
      <c r="M92" s="13"/>
      <c r="N92" s="13"/>
      <c r="O92" s="13"/>
      <c r="P92" s="13"/>
      <c r="Q92" s="13"/>
      <c r="R92" s="13"/>
      <c r="S92" s="13"/>
      <c r="T92" s="13"/>
      <c r="U92" s="13"/>
      <c r="V92" s="13"/>
      <c r="W92" s="13"/>
    </row>
    <row r="93" spans="1:23" s="16" customFormat="1" x14ac:dyDescent="0.2">
      <c r="A93" s="13"/>
      <c r="B93" s="38" t="s">
        <v>337</v>
      </c>
      <c r="C93" s="38">
        <v>100.4</v>
      </c>
      <c r="D93" s="13"/>
      <c r="E93" s="13"/>
      <c r="F93" s="13"/>
      <c r="G93" s="13"/>
      <c r="H93" s="13"/>
      <c r="I93" s="13"/>
      <c r="J93" s="13"/>
      <c r="K93" s="13"/>
      <c r="L93" s="13"/>
      <c r="M93" s="13"/>
      <c r="N93" s="13"/>
      <c r="O93" s="13"/>
      <c r="P93" s="13"/>
      <c r="Q93" s="13"/>
      <c r="R93" s="13"/>
      <c r="S93" s="13"/>
      <c r="T93" s="13"/>
      <c r="U93" s="13"/>
      <c r="V93" s="13"/>
      <c r="W93" s="13"/>
    </row>
    <row r="94" spans="1:23" s="16" customFormat="1" x14ac:dyDescent="0.2">
      <c r="A94" s="13"/>
      <c r="B94" s="38" t="s">
        <v>338</v>
      </c>
      <c r="C94" s="38">
        <v>100.1</v>
      </c>
      <c r="D94" s="13"/>
      <c r="E94" s="13"/>
      <c r="F94" s="13"/>
      <c r="G94" s="13"/>
      <c r="H94" s="13"/>
      <c r="I94" s="13"/>
      <c r="J94" s="13"/>
      <c r="K94" s="13"/>
      <c r="L94" s="13"/>
      <c r="M94" s="13"/>
      <c r="N94" s="13"/>
      <c r="O94" s="13"/>
      <c r="P94" s="13"/>
      <c r="Q94" s="13"/>
      <c r="R94" s="13"/>
      <c r="S94" s="13"/>
      <c r="T94" s="13"/>
      <c r="U94" s="13"/>
      <c r="V94" s="13"/>
      <c r="W94" s="13"/>
    </row>
    <row r="95" spans="1:23" s="16" customFormat="1" x14ac:dyDescent="0.2">
      <c r="A95" s="13"/>
      <c r="B95" s="38" t="s">
        <v>339</v>
      </c>
      <c r="C95" s="38">
        <v>100.8</v>
      </c>
      <c r="D95" s="13"/>
      <c r="E95" s="13"/>
      <c r="F95" s="13"/>
      <c r="G95" s="13"/>
      <c r="H95" s="13"/>
      <c r="I95" s="13"/>
      <c r="J95" s="13"/>
      <c r="K95" s="13"/>
      <c r="L95" s="13"/>
      <c r="M95" s="13"/>
      <c r="N95" s="13"/>
      <c r="O95" s="13"/>
      <c r="P95" s="13"/>
      <c r="Q95" s="13"/>
      <c r="R95" s="13"/>
      <c r="S95" s="13"/>
      <c r="T95" s="13"/>
      <c r="U95" s="13"/>
      <c r="V95" s="13"/>
      <c r="W95" s="13"/>
    </row>
    <row r="96" spans="1:23" s="16" customFormat="1" x14ac:dyDescent="0.2">
      <c r="A96" s="13"/>
      <c r="B96" s="38" t="s">
        <v>340</v>
      </c>
      <c r="C96" s="38">
        <v>101.2</v>
      </c>
      <c r="D96" s="13"/>
      <c r="E96" s="13"/>
      <c r="F96" s="13"/>
      <c r="G96" s="13"/>
      <c r="H96" s="13"/>
      <c r="I96" s="13"/>
      <c r="J96" s="13"/>
      <c r="K96" s="13"/>
      <c r="L96" s="13"/>
      <c r="M96" s="13"/>
      <c r="N96" s="13"/>
      <c r="O96" s="13"/>
      <c r="P96" s="13"/>
      <c r="Q96" s="13"/>
      <c r="R96" s="13"/>
      <c r="S96" s="13"/>
      <c r="T96" s="13"/>
      <c r="U96" s="13"/>
      <c r="V96" s="13"/>
      <c r="W96" s="13"/>
    </row>
    <row r="97" spans="1:23" s="16" customFormat="1" x14ac:dyDescent="0.2">
      <c r="A97" s="13"/>
      <c r="B97" s="38" t="s">
        <v>341</v>
      </c>
      <c r="C97" s="38">
        <v>101.9</v>
      </c>
      <c r="D97" s="13"/>
      <c r="E97" s="13"/>
      <c r="F97" s="13"/>
      <c r="G97" s="13"/>
      <c r="H97" s="13"/>
      <c r="I97" s="13"/>
      <c r="J97" s="13"/>
      <c r="K97" s="13"/>
      <c r="L97" s="13"/>
      <c r="M97" s="13"/>
      <c r="N97" s="13"/>
      <c r="O97" s="13"/>
      <c r="P97" s="13"/>
      <c r="Q97" s="13"/>
      <c r="R97" s="13"/>
      <c r="S97" s="13"/>
      <c r="T97" s="13"/>
      <c r="U97" s="13"/>
      <c r="V97" s="13"/>
      <c r="W97" s="13"/>
    </row>
    <row r="98" spans="1:23" s="16" customFormat="1" x14ac:dyDescent="0.2">
      <c r="A98" s="13"/>
      <c r="B98" s="38" t="s">
        <v>342</v>
      </c>
      <c r="C98" s="38">
        <v>102.3</v>
      </c>
      <c r="D98" s="13"/>
      <c r="E98" s="13"/>
      <c r="F98" s="13"/>
      <c r="G98" s="13"/>
      <c r="H98" s="13"/>
      <c r="I98" s="13"/>
      <c r="J98" s="13"/>
      <c r="K98" s="13"/>
      <c r="L98" s="13"/>
      <c r="M98" s="13"/>
      <c r="N98" s="13"/>
      <c r="O98" s="13"/>
      <c r="P98" s="13"/>
      <c r="Q98" s="13"/>
      <c r="R98" s="13"/>
      <c r="S98" s="13"/>
      <c r="T98" s="13"/>
      <c r="U98" s="13"/>
      <c r="V98" s="13"/>
      <c r="W98" s="13"/>
    </row>
    <row r="99" spans="1:23" s="16" customFormat="1" x14ac:dyDescent="0.2">
      <c r="A99" s="13"/>
      <c r="B99" s="38" t="s">
        <v>343</v>
      </c>
      <c r="C99" s="38">
        <v>103.4</v>
      </c>
      <c r="D99" s="13"/>
      <c r="E99" s="13"/>
      <c r="F99" s="13"/>
      <c r="G99" s="13"/>
      <c r="H99" s="13"/>
      <c r="I99" s="13"/>
      <c r="J99" s="13"/>
      <c r="K99" s="13"/>
      <c r="L99" s="13"/>
      <c r="M99" s="13"/>
      <c r="N99" s="13"/>
      <c r="O99" s="13"/>
      <c r="P99" s="13"/>
      <c r="Q99" s="13"/>
      <c r="R99" s="13"/>
      <c r="S99" s="13"/>
      <c r="T99" s="13"/>
      <c r="U99" s="13"/>
      <c r="V99" s="13"/>
      <c r="W99" s="13"/>
    </row>
    <row r="100" spans="1:23" s="16" customFormat="1" x14ac:dyDescent="0.2">
      <c r="A100" s="13"/>
      <c r="B100" s="38" t="s">
        <v>344</v>
      </c>
      <c r="C100" s="38">
        <v>103.9</v>
      </c>
      <c r="D100" s="13"/>
      <c r="E100" s="13"/>
      <c r="F100" s="13"/>
      <c r="G100" s="13"/>
      <c r="H100" s="13"/>
      <c r="I100" s="13"/>
      <c r="J100" s="13"/>
      <c r="K100" s="13"/>
      <c r="L100" s="13"/>
      <c r="M100" s="13"/>
      <c r="N100" s="13"/>
      <c r="O100" s="13"/>
      <c r="P100" s="13"/>
      <c r="Q100" s="13"/>
      <c r="R100" s="13"/>
      <c r="S100" s="13"/>
      <c r="T100" s="13"/>
      <c r="U100" s="13"/>
      <c r="V100" s="13"/>
      <c r="W100" s="13"/>
    </row>
    <row r="101" spans="1:23" s="16" customFormat="1" x14ac:dyDescent="0.2">
      <c r="A101" s="13"/>
      <c r="B101" s="38" t="s">
        <v>345</v>
      </c>
      <c r="C101" s="38">
        <v>104.7</v>
      </c>
      <c r="D101" s="13"/>
      <c r="E101" s="13"/>
      <c r="F101" s="13"/>
      <c r="G101" s="13"/>
      <c r="H101" s="13"/>
      <c r="I101" s="13"/>
      <c r="J101" s="13"/>
      <c r="K101" s="13"/>
      <c r="L101" s="13"/>
      <c r="M101" s="13"/>
      <c r="N101" s="13"/>
      <c r="O101" s="13"/>
      <c r="P101" s="13"/>
      <c r="Q101" s="13"/>
      <c r="R101" s="13"/>
      <c r="S101" s="13"/>
      <c r="T101" s="13"/>
      <c r="U101" s="13"/>
      <c r="V101" s="13"/>
      <c r="W101" s="13"/>
    </row>
    <row r="102" spans="1:23" s="16" customFormat="1" x14ac:dyDescent="0.2">
      <c r="A102" s="13"/>
      <c r="B102" s="38" t="s">
        <v>346</v>
      </c>
      <c r="C102" s="38">
        <v>104.8</v>
      </c>
      <c r="D102" s="13"/>
      <c r="E102" s="13"/>
      <c r="F102" s="13"/>
      <c r="G102" s="13"/>
      <c r="H102" s="13"/>
      <c r="I102" s="13"/>
      <c r="J102" s="13"/>
      <c r="K102" s="13"/>
      <c r="L102" s="13"/>
      <c r="M102" s="13"/>
      <c r="N102" s="13"/>
      <c r="O102" s="13"/>
      <c r="P102" s="13"/>
      <c r="Q102" s="13"/>
      <c r="R102" s="13"/>
      <c r="S102" s="13"/>
      <c r="T102" s="13"/>
      <c r="U102" s="13"/>
      <c r="V102" s="13"/>
      <c r="W102" s="13"/>
    </row>
    <row r="103" spans="1:23" s="16" customFormat="1" x14ac:dyDescent="0.2">
      <c r="A103" s="13"/>
      <c r="B103" s="38" t="s">
        <v>347</v>
      </c>
      <c r="C103" s="38">
        <v>105.8</v>
      </c>
      <c r="D103" s="13"/>
      <c r="E103" s="13"/>
      <c r="F103" s="13"/>
      <c r="G103" s="13"/>
      <c r="H103" s="13"/>
      <c r="I103" s="13"/>
      <c r="J103" s="13"/>
      <c r="K103" s="13"/>
      <c r="L103" s="13"/>
      <c r="M103" s="13"/>
      <c r="N103" s="13"/>
      <c r="O103" s="13"/>
      <c r="P103" s="13"/>
      <c r="Q103" s="13"/>
      <c r="R103" s="13"/>
      <c r="S103" s="13"/>
      <c r="T103" s="13"/>
      <c r="U103" s="13"/>
      <c r="V103" s="13"/>
      <c r="W103" s="13"/>
    </row>
    <row r="104" spans="1:23" s="16" customFormat="1" x14ac:dyDescent="0.2">
      <c r="A104" s="13"/>
      <c r="B104" s="38" t="s">
        <v>348</v>
      </c>
      <c r="C104" s="38">
        <v>106.3</v>
      </c>
      <c r="D104" s="13"/>
      <c r="E104" s="13"/>
      <c r="F104" s="13"/>
      <c r="G104" s="13"/>
      <c r="H104" s="13"/>
      <c r="I104" s="13"/>
      <c r="J104" s="13"/>
      <c r="K104" s="13"/>
      <c r="L104" s="13"/>
      <c r="M104" s="13"/>
      <c r="N104" s="13"/>
      <c r="O104" s="13"/>
      <c r="P104" s="13"/>
      <c r="Q104" s="13"/>
      <c r="R104" s="13"/>
      <c r="S104" s="13"/>
      <c r="T104" s="13"/>
      <c r="U104" s="13"/>
      <c r="V104" s="13"/>
      <c r="W104" s="13"/>
    </row>
    <row r="105" spans="1:23" s="16" customFormat="1" x14ac:dyDescent="0.2">
      <c r="A105" s="13"/>
      <c r="B105" s="38" t="s">
        <v>349</v>
      </c>
      <c r="C105" s="38">
        <v>106.9</v>
      </c>
      <c r="D105" s="13"/>
      <c r="E105" s="13"/>
      <c r="F105" s="13"/>
      <c r="G105" s="13"/>
      <c r="H105" s="13"/>
      <c r="I105" s="13"/>
      <c r="J105" s="13"/>
      <c r="K105" s="13"/>
      <c r="L105" s="13"/>
      <c r="M105" s="13"/>
      <c r="N105" s="13"/>
      <c r="O105" s="13"/>
      <c r="P105" s="13"/>
      <c r="Q105" s="13"/>
      <c r="R105" s="13"/>
      <c r="S105" s="13"/>
      <c r="T105" s="13"/>
      <c r="U105" s="13"/>
      <c r="V105" s="13"/>
      <c r="W105" s="13"/>
    </row>
    <row r="106" spans="1:23" s="16" customFormat="1" x14ac:dyDescent="0.2">
      <c r="A106" s="13"/>
      <c r="B106" s="38" t="s">
        <v>350</v>
      </c>
      <c r="C106" s="38">
        <v>106.7</v>
      </c>
      <c r="D106" s="13"/>
      <c r="E106" s="13"/>
      <c r="F106" s="13"/>
      <c r="G106" s="13"/>
      <c r="H106" s="13"/>
      <c r="I106" s="13"/>
      <c r="J106" s="13"/>
      <c r="K106" s="13"/>
      <c r="L106" s="13"/>
      <c r="M106" s="13"/>
      <c r="N106" s="13"/>
      <c r="O106" s="13"/>
      <c r="P106" s="13"/>
      <c r="Q106" s="13"/>
      <c r="R106" s="13"/>
      <c r="S106" s="13"/>
      <c r="T106" s="13"/>
      <c r="U106" s="13"/>
      <c r="V106" s="13"/>
      <c r="W106" s="13"/>
    </row>
    <row r="107" spans="1:23" s="16" customFormat="1" x14ac:dyDescent="0.2">
      <c r="A107" s="13"/>
      <c r="B107" s="38" t="s">
        <v>351</v>
      </c>
      <c r="C107" s="38">
        <v>107.8</v>
      </c>
      <c r="D107" s="13"/>
      <c r="E107" s="13"/>
      <c r="F107" s="13"/>
      <c r="G107" s="13"/>
      <c r="H107" s="13"/>
      <c r="I107" s="13"/>
      <c r="J107" s="13"/>
      <c r="K107" s="13"/>
      <c r="L107" s="13"/>
      <c r="M107" s="13"/>
      <c r="N107" s="13"/>
      <c r="O107" s="13"/>
      <c r="P107" s="13"/>
      <c r="Q107" s="13"/>
      <c r="R107" s="13"/>
      <c r="S107" s="13"/>
      <c r="T107" s="13"/>
      <c r="U107" s="13"/>
      <c r="V107" s="13"/>
      <c r="W107" s="13"/>
    </row>
    <row r="108" spans="1:23" s="16" customFormat="1" x14ac:dyDescent="0.2">
      <c r="A108" s="13"/>
      <c r="B108" s="38" t="s">
        <v>352</v>
      </c>
      <c r="C108" s="38">
        <v>108.2</v>
      </c>
      <c r="D108" s="13"/>
      <c r="E108" s="13"/>
      <c r="F108" s="13"/>
      <c r="G108" s="13"/>
      <c r="H108" s="13"/>
      <c r="I108" s="13"/>
      <c r="J108" s="13"/>
      <c r="K108" s="13"/>
      <c r="L108" s="13"/>
      <c r="M108" s="13"/>
      <c r="N108" s="13"/>
      <c r="O108" s="13"/>
      <c r="P108" s="13"/>
      <c r="Q108" s="13"/>
      <c r="R108" s="13"/>
      <c r="S108" s="13"/>
      <c r="T108" s="13"/>
      <c r="U108" s="13"/>
      <c r="V108" s="13"/>
      <c r="W108" s="13"/>
    </row>
    <row r="109" spans="1:23" s="16" customFormat="1" x14ac:dyDescent="0.2">
      <c r="A109" s="13"/>
      <c r="B109" s="38" t="s">
        <v>353</v>
      </c>
      <c r="C109" s="38">
        <v>108.4</v>
      </c>
      <c r="D109" s="13"/>
      <c r="E109" s="13"/>
      <c r="F109" s="13"/>
      <c r="G109" s="13"/>
      <c r="H109" s="13"/>
      <c r="I109" s="13"/>
      <c r="J109" s="13"/>
      <c r="K109" s="13"/>
      <c r="L109" s="13"/>
      <c r="M109" s="13"/>
      <c r="N109" s="13"/>
      <c r="O109" s="13"/>
      <c r="P109" s="13"/>
      <c r="Q109" s="13"/>
      <c r="R109" s="13"/>
      <c r="S109" s="13"/>
      <c r="T109" s="13"/>
      <c r="U109" s="13"/>
      <c r="V109" s="13"/>
      <c r="W109" s="13"/>
    </row>
    <row r="110" spans="1:23" s="16" customFormat="1" x14ac:dyDescent="0.2">
      <c r="A110" s="13"/>
      <c r="B110" s="38" t="s">
        <v>354</v>
      </c>
      <c r="C110" s="38">
        <v>108.5</v>
      </c>
      <c r="D110" s="13"/>
      <c r="E110" s="13"/>
      <c r="F110" s="13"/>
      <c r="G110" s="13"/>
      <c r="H110" s="13"/>
      <c r="I110" s="13"/>
      <c r="J110" s="13"/>
      <c r="K110" s="13"/>
      <c r="L110" s="13"/>
      <c r="M110" s="13"/>
      <c r="N110" s="13"/>
      <c r="O110" s="13"/>
      <c r="P110" s="13"/>
      <c r="Q110" s="13"/>
      <c r="R110" s="13"/>
      <c r="S110" s="13"/>
      <c r="T110" s="13"/>
      <c r="U110" s="13"/>
      <c r="V110" s="13"/>
      <c r="W110" s="13"/>
    </row>
    <row r="111" spans="1:23" s="16" customFormat="1" x14ac:dyDescent="0.2">
      <c r="A111" s="13"/>
      <c r="B111" s="38" t="s">
        <v>355</v>
      </c>
      <c r="C111" s="38">
        <v>108.7</v>
      </c>
      <c r="D111" s="13"/>
      <c r="E111" s="13"/>
      <c r="F111" s="13"/>
      <c r="G111" s="13"/>
      <c r="H111" s="13"/>
      <c r="I111" s="13"/>
      <c r="J111" s="13"/>
      <c r="K111" s="13"/>
      <c r="L111" s="13"/>
      <c r="M111" s="13"/>
      <c r="N111" s="13"/>
      <c r="O111" s="13"/>
      <c r="P111" s="13"/>
      <c r="Q111" s="13"/>
      <c r="R111" s="13"/>
      <c r="S111" s="13"/>
      <c r="T111" s="13"/>
      <c r="U111" s="13"/>
      <c r="V111" s="13"/>
      <c r="W111" s="13"/>
    </row>
    <row r="112" spans="1:23" s="16" customFormat="1" x14ac:dyDescent="0.2">
      <c r="A112" s="13"/>
      <c r="B112" s="38" t="s">
        <v>356</v>
      </c>
      <c r="C112" s="38">
        <v>109.1</v>
      </c>
      <c r="D112" s="13"/>
      <c r="E112" s="13"/>
      <c r="F112" s="13"/>
      <c r="G112" s="13"/>
      <c r="H112" s="13"/>
      <c r="I112" s="13"/>
      <c r="J112" s="13"/>
      <c r="K112" s="13"/>
      <c r="L112" s="13"/>
      <c r="M112" s="13"/>
      <c r="N112" s="13"/>
      <c r="O112" s="13"/>
      <c r="P112" s="13"/>
      <c r="Q112" s="13"/>
      <c r="R112" s="13"/>
      <c r="S112" s="13"/>
      <c r="T112" s="13"/>
      <c r="U112" s="13"/>
      <c r="V112" s="13"/>
      <c r="W112" s="13"/>
    </row>
    <row r="113" spans="1:23" s="16" customFormat="1" x14ac:dyDescent="0.2">
      <c r="A113" s="13"/>
      <c r="B113" s="38" t="s">
        <v>357</v>
      </c>
      <c r="C113" s="38">
        <v>109.3</v>
      </c>
      <c r="D113" s="13"/>
      <c r="E113" s="13"/>
      <c r="F113" s="13"/>
      <c r="G113" s="13"/>
      <c r="H113" s="13"/>
      <c r="I113" s="13"/>
      <c r="J113" s="13"/>
      <c r="K113" s="13"/>
      <c r="L113" s="13"/>
      <c r="M113" s="13"/>
      <c r="N113" s="13"/>
      <c r="O113" s="13"/>
      <c r="P113" s="13"/>
      <c r="Q113" s="13"/>
      <c r="R113" s="13"/>
      <c r="S113" s="13"/>
      <c r="T113" s="13"/>
      <c r="U113" s="13"/>
      <c r="V113" s="13"/>
      <c r="W113" s="13"/>
    </row>
    <row r="114" spans="1:23" s="16" customFormat="1" x14ac:dyDescent="0.2">
      <c r="A114" s="13"/>
      <c r="B114" s="38" t="s">
        <v>358</v>
      </c>
      <c r="C114" s="38">
        <v>109.5</v>
      </c>
      <c r="D114" s="13"/>
      <c r="E114" s="13"/>
      <c r="F114" s="13"/>
      <c r="G114" s="13"/>
      <c r="H114" s="13"/>
      <c r="I114" s="13"/>
      <c r="J114" s="13"/>
      <c r="K114" s="13"/>
      <c r="L114" s="13"/>
      <c r="M114" s="13"/>
      <c r="N114" s="13"/>
      <c r="O114" s="13"/>
      <c r="P114" s="13"/>
      <c r="Q114" s="13"/>
      <c r="R114" s="13"/>
      <c r="S114" s="13"/>
      <c r="T114" s="13"/>
      <c r="U114" s="13"/>
      <c r="V114" s="13"/>
      <c r="W114" s="13"/>
    </row>
    <row r="115" spans="1:23" s="16" customFormat="1" x14ac:dyDescent="0.2">
      <c r="A115" s="13"/>
      <c r="B115" s="38" t="s">
        <v>359</v>
      </c>
      <c r="C115" s="38">
        <v>110.9</v>
      </c>
      <c r="D115" s="13"/>
      <c r="E115" s="13"/>
      <c r="F115" s="13"/>
      <c r="G115" s="13"/>
      <c r="H115" s="13"/>
      <c r="I115" s="13"/>
      <c r="J115" s="13"/>
      <c r="K115" s="13"/>
      <c r="L115" s="13"/>
      <c r="M115" s="13"/>
      <c r="N115" s="13"/>
      <c r="O115" s="13"/>
      <c r="P115" s="13"/>
      <c r="Q115" s="13"/>
      <c r="R115" s="13"/>
      <c r="S115" s="13"/>
      <c r="T115" s="13"/>
      <c r="U115" s="13"/>
      <c r="V115" s="13"/>
      <c r="W115" s="13"/>
    </row>
    <row r="116" spans="1:23" s="16" customFormat="1" x14ac:dyDescent="0.2">
      <c r="A116" s="13"/>
      <c r="B116" s="38" t="s">
        <v>360</v>
      </c>
      <c r="C116" s="38">
        <v>112</v>
      </c>
      <c r="D116" s="13"/>
      <c r="E116" s="13"/>
      <c r="F116" s="13"/>
      <c r="G116" s="13"/>
      <c r="H116" s="13"/>
      <c r="I116" s="13"/>
      <c r="J116" s="13"/>
      <c r="K116" s="13"/>
      <c r="L116" s="13"/>
      <c r="M116" s="13"/>
      <c r="N116" s="13"/>
      <c r="O116" s="13"/>
      <c r="P116" s="13"/>
      <c r="Q116" s="13"/>
      <c r="R116" s="13"/>
      <c r="S116" s="13"/>
      <c r="T116" s="13"/>
      <c r="U116" s="13"/>
      <c r="V116" s="13"/>
      <c r="W116" s="13"/>
    </row>
    <row r="117" spans="1:23" s="16" customFormat="1" x14ac:dyDescent="0.2">
      <c r="A117" s="13"/>
      <c r="B117" s="38" t="s">
        <v>361</v>
      </c>
      <c r="C117" s="38">
        <v>114.1</v>
      </c>
      <c r="D117" s="13"/>
      <c r="E117" s="13"/>
      <c r="F117" s="13"/>
      <c r="G117" s="13"/>
      <c r="H117" s="13"/>
      <c r="I117" s="13"/>
      <c r="J117" s="13"/>
      <c r="K117" s="13"/>
      <c r="L117" s="13"/>
      <c r="M117" s="13"/>
      <c r="N117" s="13"/>
      <c r="O117" s="13"/>
      <c r="P117" s="13"/>
      <c r="Q117" s="13"/>
      <c r="R117" s="13"/>
      <c r="S117" s="13"/>
      <c r="T117" s="13"/>
      <c r="U117" s="13"/>
      <c r="V117" s="13"/>
      <c r="W117" s="13"/>
    </row>
    <row r="118" spans="1:23" s="16" customFormat="1" x14ac:dyDescent="0.2">
      <c r="A118" s="13"/>
      <c r="B118" s="38" t="s">
        <v>362</v>
      </c>
      <c r="C118" s="38">
        <v>115.5</v>
      </c>
      <c r="D118" s="13"/>
      <c r="E118" s="13"/>
      <c r="F118" s="13"/>
      <c r="G118" s="13"/>
      <c r="H118" s="13"/>
      <c r="I118" s="13"/>
      <c r="J118" s="13"/>
      <c r="K118" s="13"/>
      <c r="L118" s="13"/>
      <c r="M118" s="13"/>
      <c r="N118" s="13"/>
      <c r="O118" s="13"/>
      <c r="P118" s="13"/>
      <c r="Q118" s="13"/>
      <c r="R118" s="13"/>
      <c r="S118" s="13"/>
      <c r="T118" s="13"/>
      <c r="U118" s="13"/>
      <c r="V118" s="13"/>
      <c r="W118" s="13"/>
    </row>
    <row r="119" spans="1:23" s="16" customFormat="1" x14ac:dyDescent="0.2">
      <c r="A119" s="13"/>
      <c r="B119" s="38" t="s">
        <v>363</v>
      </c>
      <c r="C119" s="38">
        <v>78.3</v>
      </c>
      <c r="D119" s="13"/>
      <c r="E119" s="13"/>
      <c r="F119" s="13"/>
      <c r="G119" s="13"/>
      <c r="H119" s="13"/>
      <c r="I119" s="13"/>
      <c r="J119" s="13"/>
      <c r="K119" s="13"/>
      <c r="L119" s="13"/>
      <c r="M119" s="13"/>
      <c r="N119" s="13"/>
      <c r="O119" s="13"/>
      <c r="P119" s="13"/>
      <c r="Q119" s="13"/>
      <c r="R119" s="13"/>
      <c r="S119" s="13"/>
      <c r="T119" s="13"/>
      <c r="U119" s="13"/>
      <c r="V119" s="13"/>
      <c r="W119" s="13"/>
    </row>
    <row r="120" spans="1:23" s="16" customFormat="1" x14ac:dyDescent="0.2">
      <c r="A120" s="13"/>
      <c r="B120" s="38" t="s">
        <v>364</v>
      </c>
      <c r="C120" s="38">
        <v>78.5</v>
      </c>
      <c r="D120" s="13"/>
      <c r="E120" s="13"/>
      <c r="F120" s="13"/>
      <c r="G120" s="13"/>
      <c r="H120" s="13"/>
      <c r="I120" s="13"/>
      <c r="J120" s="13"/>
      <c r="K120" s="13"/>
      <c r="L120" s="13"/>
      <c r="M120" s="13"/>
      <c r="N120" s="13"/>
      <c r="O120" s="13"/>
      <c r="P120" s="13"/>
      <c r="Q120" s="13"/>
      <c r="R120" s="13"/>
      <c r="S120" s="13"/>
      <c r="T120" s="13"/>
      <c r="U120" s="13"/>
      <c r="V120" s="13"/>
      <c r="W120" s="13"/>
    </row>
    <row r="121" spans="1:23" s="16" customFormat="1" x14ac:dyDescent="0.2">
      <c r="A121" s="13"/>
      <c r="B121" s="38" t="s">
        <v>365</v>
      </c>
      <c r="C121" s="38">
        <v>78.8</v>
      </c>
      <c r="D121" s="13"/>
      <c r="E121" s="13"/>
      <c r="F121" s="13"/>
      <c r="G121" s="13"/>
      <c r="H121" s="13"/>
      <c r="I121" s="13"/>
      <c r="J121" s="13"/>
      <c r="K121" s="13"/>
      <c r="L121" s="13"/>
      <c r="M121" s="13"/>
      <c r="N121" s="13"/>
      <c r="O121" s="13"/>
      <c r="P121" s="13"/>
      <c r="Q121" s="13"/>
      <c r="R121" s="13"/>
      <c r="S121" s="13"/>
      <c r="T121" s="13"/>
      <c r="U121" s="13"/>
      <c r="V121" s="13"/>
      <c r="W121" s="13"/>
    </row>
    <row r="122" spans="1:23" s="16" customFormat="1" x14ac:dyDescent="0.2">
      <c r="A122" s="13"/>
      <c r="B122" s="38" t="s">
        <v>366</v>
      </c>
      <c r="C122" s="38">
        <v>79.099999999999994</v>
      </c>
      <c r="D122" s="13"/>
      <c r="E122" s="13"/>
      <c r="F122" s="13"/>
      <c r="G122" s="13"/>
      <c r="H122" s="13"/>
      <c r="I122" s="13"/>
      <c r="J122" s="13"/>
      <c r="K122" s="13"/>
      <c r="L122" s="13"/>
      <c r="M122" s="13"/>
      <c r="N122" s="13"/>
      <c r="O122" s="13"/>
      <c r="P122" s="13"/>
      <c r="Q122" s="13"/>
      <c r="R122" s="13"/>
      <c r="S122" s="13"/>
      <c r="T122" s="13"/>
      <c r="U122" s="13"/>
      <c r="V122" s="13"/>
      <c r="W122" s="13"/>
    </row>
    <row r="123" spans="1:23" s="16" customFormat="1" x14ac:dyDescent="0.2">
      <c r="A123" s="13"/>
      <c r="B123" s="38" t="s">
        <v>367</v>
      </c>
      <c r="C123" s="38">
        <v>79.400000000000006</v>
      </c>
      <c r="D123" s="13"/>
      <c r="E123" s="13"/>
      <c r="F123" s="13"/>
      <c r="G123" s="13"/>
      <c r="H123" s="13"/>
      <c r="I123" s="13"/>
      <c r="J123" s="13"/>
      <c r="K123" s="13"/>
      <c r="L123" s="13"/>
      <c r="M123" s="13"/>
      <c r="N123" s="13"/>
      <c r="O123" s="13"/>
      <c r="P123" s="13"/>
      <c r="Q123" s="13"/>
      <c r="R123" s="13"/>
      <c r="S123" s="13"/>
      <c r="T123" s="13"/>
      <c r="U123" s="13"/>
      <c r="V123" s="13"/>
      <c r="W123" s="13"/>
    </row>
    <row r="124" spans="1:23" s="16" customFormat="1" x14ac:dyDescent="0.2">
      <c r="A124" s="13"/>
      <c r="B124" s="38" t="s">
        <v>368</v>
      </c>
      <c r="C124" s="38">
        <v>79.400000000000006</v>
      </c>
      <c r="D124" s="13"/>
      <c r="E124" s="13"/>
      <c r="F124" s="13"/>
      <c r="G124" s="13"/>
      <c r="H124" s="13"/>
      <c r="I124" s="13"/>
      <c r="J124" s="13"/>
      <c r="K124" s="13"/>
      <c r="L124" s="13"/>
      <c r="M124" s="13"/>
      <c r="N124" s="13"/>
      <c r="O124" s="13"/>
      <c r="P124" s="13"/>
      <c r="Q124" s="13"/>
      <c r="R124" s="13"/>
      <c r="S124" s="13"/>
      <c r="T124" s="13"/>
      <c r="U124" s="13"/>
      <c r="V124" s="13"/>
      <c r="W124" s="13"/>
    </row>
    <row r="125" spans="1:23" s="16" customFormat="1" x14ac:dyDescent="0.2">
      <c r="A125" s="13"/>
      <c r="B125" s="38" t="s">
        <v>369</v>
      </c>
      <c r="C125" s="38">
        <v>79.5</v>
      </c>
      <c r="D125" s="13"/>
      <c r="E125" s="13"/>
      <c r="F125" s="13"/>
      <c r="G125" s="13"/>
      <c r="H125" s="13"/>
      <c r="I125" s="13"/>
      <c r="J125" s="13"/>
      <c r="K125" s="13"/>
      <c r="L125" s="13"/>
      <c r="M125" s="13"/>
      <c r="N125" s="13"/>
      <c r="O125" s="13"/>
      <c r="P125" s="13"/>
      <c r="Q125" s="13"/>
      <c r="R125" s="13"/>
      <c r="S125" s="13"/>
      <c r="T125" s="13"/>
      <c r="U125" s="13"/>
      <c r="V125" s="13"/>
      <c r="W125" s="13"/>
    </row>
    <row r="126" spans="1:23" s="16" customFormat="1" x14ac:dyDescent="0.2">
      <c r="A126" s="13"/>
      <c r="B126" s="38" t="s">
        <v>370</v>
      </c>
      <c r="C126" s="38">
        <v>79.7</v>
      </c>
      <c r="D126" s="13"/>
      <c r="E126" s="13"/>
      <c r="F126" s="13"/>
      <c r="G126" s="13"/>
      <c r="H126" s="13"/>
      <c r="I126" s="13"/>
      <c r="J126" s="13"/>
      <c r="K126" s="13"/>
      <c r="L126" s="13"/>
      <c r="M126" s="13"/>
      <c r="N126" s="13"/>
      <c r="O126" s="13"/>
      <c r="P126" s="13"/>
      <c r="Q126" s="13"/>
      <c r="R126" s="13"/>
      <c r="S126" s="13"/>
      <c r="T126" s="13"/>
      <c r="U126" s="13"/>
      <c r="V126" s="13"/>
      <c r="W126" s="13"/>
    </row>
    <row r="127" spans="1:23" s="16" customFormat="1" x14ac:dyDescent="0.2">
      <c r="A127" s="13"/>
      <c r="B127" s="38" t="s">
        <v>371</v>
      </c>
      <c r="C127" s="38">
        <v>79.900000000000006</v>
      </c>
      <c r="D127" s="13"/>
      <c r="E127" s="13"/>
      <c r="F127" s="13"/>
      <c r="G127" s="13"/>
      <c r="H127" s="13"/>
      <c r="I127" s="13"/>
      <c r="J127" s="13"/>
      <c r="K127" s="13"/>
      <c r="L127" s="13"/>
      <c r="M127" s="13"/>
      <c r="N127" s="13"/>
      <c r="O127" s="13"/>
      <c r="P127" s="13"/>
      <c r="Q127" s="13"/>
      <c r="R127" s="13"/>
      <c r="S127" s="13"/>
      <c r="T127" s="13"/>
      <c r="U127" s="13"/>
      <c r="V127" s="13"/>
      <c r="W127" s="13"/>
    </row>
    <row r="128" spans="1:23" s="16" customFormat="1" x14ac:dyDescent="0.2">
      <c r="A128" s="13"/>
      <c r="B128" s="38" t="s">
        <v>372</v>
      </c>
      <c r="C128" s="38">
        <v>80</v>
      </c>
      <c r="D128" s="13"/>
      <c r="E128" s="13"/>
      <c r="F128" s="13"/>
      <c r="G128" s="13"/>
      <c r="H128" s="13"/>
      <c r="I128" s="13"/>
      <c r="J128" s="13"/>
      <c r="K128" s="13"/>
      <c r="L128" s="13"/>
      <c r="M128" s="13"/>
      <c r="N128" s="13"/>
      <c r="O128" s="13"/>
      <c r="P128" s="13"/>
      <c r="Q128" s="13"/>
      <c r="R128" s="13"/>
      <c r="S128" s="13"/>
      <c r="T128" s="13"/>
      <c r="U128" s="13"/>
      <c r="V128" s="13"/>
      <c r="W128" s="13"/>
    </row>
    <row r="129" spans="1:23" s="16" customFormat="1" x14ac:dyDescent="0.2">
      <c r="A129" s="13"/>
      <c r="B129" s="38" t="s">
        <v>373</v>
      </c>
      <c r="C129" s="38">
        <v>80</v>
      </c>
      <c r="D129" s="13"/>
      <c r="E129" s="13"/>
      <c r="F129" s="13"/>
      <c r="G129" s="13"/>
      <c r="H129" s="13"/>
      <c r="I129" s="13"/>
      <c r="J129" s="13"/>
      <c r="K129" s="13"/>
      <c r="L129" s="13"/>
      <c r="M129" s="13"/>
      <c r="N129" s="13"/>
      <c r="O129" s="13"/>
      <c r="P129" s="13"/>
      <c r="Q129" s="13"/>
      <c r="R129" s="13"/>
      <c r="S129" s="13"/>
      <c r="T129" s="13"/>
      <c r="U129" s="13"/>
      <c r="V129" s="13"/>
      <c r="W129" s="13"/>
    </row>
    <row r="130" spans="1:23" s="16" customFormat="1" x14ac:dyDescent="0.2">
      <c r="A130" s="13"/>
      <c r="B130" s="38" t="s">
        <v>374</v>
      </c>
      <c r="C130" s="38">
        <v>80.3</v>
      </c>
      <c r="D130" s="13"/>
      <c r="E130" s="13"/>
      <c r="F130" s="13"/>
      <c r="G130" s="13"/>
      <c r="H130" s="13"/>
      <c r="I130" s="13"/>
      <c r="J130" s="13"/>
      <c r="K130" s="13"/>
      <c r="L130" s="13"/>
      <c r="M130" s="13"/>
      <c r="N130" s="13"/>
      <c r="O130" s="13"/>
      <c r="P130" s="13"/>
      <c r="Q130" s="13"/>
      <c r="R130" s="13"/>
      <c r="S130" s="13"/>
      <c r="T130" s="13"/>
      <c r="U130" s="13"/>
      <c r="V130" s="13"/>
      <c r="W130" s="13"/>
    </row>
    <row r="131" spans="1:23" s="16" customFormat="1" x14ac:dyDescent="0.2">
      <c r="A131" s="13"/>
      <c r="B131" s="38" t="s">
        <v>375</v>
      </c>
      <c r="C131" s="38">
        <v>80</v>
      </c>
      <c r="D131" s="13"/>
      <c r="E131" s="13"/>
      <c r="F131" s="13"/>
      <c r="G131" s="13"/>
      <c r="H131" s="13"/>
      <c r="I131" s="13"/>
      <c r="J131" s="13"/>
      <c r="K131" s="13"/>
      <c r="L131" s="13"/>
      <c r="M131" s="13"/>
      <c r="N131" s="13"/>
      <c r="O131" s="13"/>
      <c r="P131" s="13"/>
      <c r="Q131" s="13"/>
      <c r="R131" s="13"/>
      <c r="S131" s="13"/>
      <c r="T131" s="13"/>
      <c r="U131" s="13"/>
      <c r="V131" s="13"/>
      <c r="W131" s="13"/>
    </row>
    <row r="132" spans="1:23" s="16" customFormat="1" x14ac:dyDescent="0.2">
      <c r="A132" s="13"/>
      <c r="B132" s="38" t="s">
        <v>376</v>
      </c>
      <c r="C132" s="38">
        <v>80.2</v>
      </c>
      <c r="D132" s="13"/>
      <c r="E132" s="13"/>
      <c r="F132" s="13"/>
      <c r="G132" s="13"/>
      <c r="H132" s="13"/>
      <c r="I132" s="13"/>
      <c r="J132" s="13"/>
      <c r="K132" s="13"/>
      <c r="L132" s="13"/>
      <c r="M132" s="13"/>
      <c r="N132" s="13"/>
      <c r="O132" s="13"/>
      <c r="P132" s="13"/>
      <c r="Q132" s="13"/>
      <c r="R132" s="13"/>
      <c r="S132" s="13"/>
      <c r="T132" s="13"/>
      <c r="U132" s="13"/>
      <c r="V132" s="13"/>
      <c r="W132" s="13"/>
    </row>
    <row r="133" spans="1:23" s="16" customFormat="1" x14ac:dyDescent="0.2">
      <c r="A133" s="13"/>
      <c r="B133" s="38" t="s">
        <v>377</v>
      </c>
      <c r="C133" s="38">
        <v>80.400000000000006</v>
      </c>
      <c r="D133" s="13"/>
      <c r="E133" s="13"/>
      <c r="F133" s="13"/>
      <c r="G133" s="13"/>
      <c r="H133" s="13"/>
      <c r="I133" s="13"/>
      <c r="J133" s="13"/>
      <c r="K133" s="13"/>
      <c r="L133" s="13"/>
      <c r="M133" s="13"/>
      <c r="N133" s="13"/>
      <c r="O133" s="13"/>
      <c r="P133" s="13"/>
      <c r="Q133" s="13"/>
      <c r="R133" s="13"/>
      <c r="S133" s="13"/>
      <c r="T133" s="13"/>
      <c r="U133" s="13"/>
      <c r="V133" s="13"/>
      <c r="W133" s="13"/>
    </row>
    <row r="134" spans="1:23" s="16" customFormat="1" x14ac:dyDescent="0.2">
      <c r="A134" s="13"/>
      <c r="B134" s="38" t="s">
        <v>378</v>
      </c>
      <c r="C134" s="38">
        <v>80.900000000000006</v>
      </c>
      <c r="D134" s="13"/>
      <c r="E134" s="13"/>
      <c r="F134" s="13"/>
      <c r="G134" s="13"/>
      <c r="H134" s="13"/>
      <c r="I134" s="13"/>
      <c r="J134" s="13"/>
      <c r="K134" s="13"/>
      <c r="L134" s="13"/>
      <c r="M134" s="13"/>
      <c r="N134" s="13"/>
      <c r="O134" s="13"/>
      <c r="P134" s="13"/>
      <c r="Q134" s="13"/>
      <c r="R134" s="13"/>
      <c r="S134" s="13"/>
      <c r="T134" s="13"/>
      <c r="U134" s="13"/>
      <c r="V134" s="13"/>
      <c r="W134" s="13"/>
    </row>
    <row r="135" spans="1:23" s="16" customFormat="1" x14ac:dyDescent="0.2">
      <c r="A135" s="13"/>
      <c r="B135" s="38" t="s">
        <v>379</v>
      </c>
      <c r="C135" s="38">
        <v>81.3</v>
      </c>
      <c r="D135" s="13"/>
      <c r="E135" s="13"/>
      <c r="F135" s="13"/>
      <c r="G135" s="13"/>
      <c r="H135" s="13"/>
      <c r="I135" s="13"/>
      <c r="J135" s="13"/>
      <c r="K135" s="13"/>
      <c r="L135" s="13"/>
      <c r="M135" s="13"/>
      <c r="N135" s="13"/>
      <c r="O135" s="13"/>
      <c r="P135" s="13"/>
      <c r="Q135" s="13"/>
      <c r="R135" s="13"/>
      <c r="S135" s="13"/>
      <c r="T135" s="13"/>
      <c r="U135" s="13"/>
      <c r="V135" s="13"/>
      <c r="W135" s="13"/>
    </row>
    <row r="136" spans="1:23" s="16" customFormat="1" x14ac:dyDescent="0.2">
      <c r="A136" s="13"/>
      <c r="B136" s="38" t="s">
        <v>380</v>
      </c>
      <c r="C136" s="38">
        <v>81.5</v>
      </c>
      <c r="D136" s="13"/>
      <c r="E136" s="13"/>
      <c r="F136" s="13"/>
      <c r="G136" s="13"/>
      <c r="H136" s="13"/>
      <c r="I136" s="13"/>
      <c r="J136" s="13"/>
      <c r="K136" s="13"/>
      <c r="L136" s="13"/>
      <c r="M136" s="13"/>
      <c r="N136" s="13"/>
      <c r="O136" s="13"/>
      <c r="P136" s="13"/>
      <c r="Q136" s="13"/>
      <c r="R136" s="13"/>
      <c r="S136" s="13"/>
      <c r="T136" s="13"/>
      <c r="U136" s="13"/>
      <c r="V136" s="13"/>
      <c r="W136" s="13"/>
    </row>
    <row r="137" spans="1:23" s="16" customFormat="1" x14ac:dyDescent="0.2">
      <c r="A137" s="13"/>
      <c r="B137" s="38" t="s">
        <v>381</v>
      </c>
      <c r="C137" s="38">
        <v>81.5</v>
      </c>
      <c r="D137" s="13"/>
      <c r="E137" s="13"/>
      <c r="F137" s="13"/>
      <c r="G137" s="13"/>
      <c r="H137" s="13"/>
      <c r="I137" s="13"/>
      <c r="J137" s="13"/>
      <c r="K137" s="13"/>
      <c r="L137" s="13"/>
      <c r="M137" s="13"/>
      <c r="N137" s="13"/>
      <c r="O137" s="13"/>
      <c r="P137" s="13"/>
      <c r="Q137" s="13"/>
      <c r="R137" s="13"/>
      <c r="S137" s="13"/>
      <c r="T137" s="13"/>
      <c r="U137" s="13"/>
      <c r="V137" s="13"/>
      <c r="W137" s="13"/>
    </row>
    <row r="138" spans="1:23" s="16" customFormat="1" x14ac:dyDescent="0.2">
      <c r="A138" s="13"/>
      <c r="B138" s="38" t="s">
        <v>382</v>
      </c>
      <c r="C138" s="38">
        <v>81.8</v>
      </c>
      <c r="D138" s="13"/>
      <c r="E138" s="13"/>
      <c r="F138" s="13"/>
      <c r="G138" s="13"/>
      <c r="H138" s="13"/>
      <c r="I138" s="13"/>
      <c r="J138" s="13"/>
      <c r="K138" s="13"/>
      <c r="L138" s="13"/>
      <c r="M138" s="13"/>
      <c r="N138" s="13"/>
      <c r="O138" s="13"/>
      <c r="P138" s="13"/>
      <c r="Q138" s="13"/>
      <c r="R138" s="13"/>
      <c r="S138" s="13"/>
      <c r="T138" s="13"/>
      <c r="U138" s="13"/>
      <c r="V138" s="13"/>
      <c r="W138" s="13"/>
    </row>
    <row r="139" spans="1:23" s="16" customFormat="1" x14ac:dyDescent="0.2">
      <c r="A139" s="13"/>
      <c r="B139" s="38" t="s">
        <v>383</v>
      </c>
      <c r="C139" s="38">
        <v>81.900000000000006</v>
      </c>
      <c r="D139" s="13"/>
      <c r="E139" s="13"/>
      <c r="F139" s="13"/>
      <c r="G139" s="13"/>
      <c r="H139" s="13"/>
      <c r="I139" s="13"/>
      <c r="J139" s="13"/>
      <c r="K139" s="13"/>
      <c r="L139" s="13"/>
      <c r="M139" s="13"/>
      <c r="N139" s="13"/>
      <c r="O139" s="13"/>
      <c r="P139" s="13"/>
      <c r="Q139" s="13"/>
      <c r="R139" s="13"/>
      <c r="S139" s="13"/>
      <c r="T139" s="13"/>
      <c r="U139" s="13"/>
      <c r="V139" s="13"/>
      <c r="W139" s="13"/>
    </row>
    <row r="140" spans="1:23" s="16" customFormat="1" x14ac:dyDescent="0.2">
      <c r="A140" s="13"/>
      <c r="B140" s="38" t="s">
        <v>384</v>
      </c>
      <c r="C140" s="38">
        <v>82</v>
      </c>
      <c r="D140" s="13"/>
      <c r="E140" s="13"/>
      <c r="F140" s="13"/>
      <c r="G140" s="13"/>
      <c r="H140" s="13"/>
      <c r="I140" s="13"/>
      <c r="J140" s="13"/>
      <c r="K140" s="13"/>
      <c r="L140" s="13"/>
      <c r="M140" s="13"/>
      <c r="N140" s="13"/>
      <c r="O140" s="13"/>
      <c r="P140" s="13"/>
      <c r="Q140" s="13"/>
      <c r="R140" s="13"/>
      <c r="S140" s="13"/>
      <c r="T140" s="13"/>
      <c r="U140" s="13"/>
      <c r="V140" s="13"/>
      <c r="W140" s="13"/>
    </row>
    <row r="141" spans="1:23" s="16" customFormat="1" x14ac:dyDescent="0.2">
      <c r="A141" s="13"/>
      <c r="B141" s="38" t="s">
        <v>385</v>
      </c>
      <c r="C141" s="38">
        <v>82.2</v>
      </c>
      <c r="D141" s="13"/>
      <c r="E141" s="13"/>
      <c r="F141" s="13"/>
      <c r="G141" s="13"/>
      <c r="H141" s="13"/>
      <c r="I141" s="13"/>
      <c r="J141" s="13"/>
      <c r="K141" s="13"/>
      <c r="L141" s="13"/>
      <c r="M141" s="13"/>
      <c r="N141" s="13"/>
      <c r="O141" s="13"/>
      <c r="P141" s="13"/>
      <c r="Q141" s="13"/>
      <c r="R141" s="13"/>
      <c r="S141" s="13"/>
      <c r="T141" s="13"/>
      <c r="U141" s="13"/>
      <c r="V141" s="13"/>
      <c r="W141" s="13"/>
    </row>
    <row r="142" spans="1:23" s="16" customFormat="1" x14ac:dyDescent="0.2">
      <c r="A142" s="13"/>
      <c r="B142" s="38" t="s">
        <v>386</v>
      </c>
      <c r="C142" s="38">
        <v>82.6</v>
      </c>
      <c r="D142" s="13"/>
      <c r="E142" s="13"/>
      <c r="F142" s="13"/>
      <c r="G142" s="13"/>
      <c r="H142" s="13"/>
      <c r="I142" s="13"/>
      <c r="J142" s="13"/>
      <c r="K142" s="13"/>
      <c r="L142" s="13"/>
      <c r="M142" s="13"/>
      <c r="N142" s="13"/>
      <c r="O142" s="13"/>
      <c r="P142" s="13"/>
      <c r="Q142" s="13"/>
      <c r="R142" s="13"/>
      <c r="S142" s="13"/>
      <c r="T142" s="13"/>
      <c r="U142" s="13"/>
      <c r="V142" s="13"/>
      <c r="W142" s="13"/>
    </row>
    <row r="143" spans="1:23" s="16" customFormat="1" x14ac:dyDescent="0.2">
      <c r="A143" s="13"/>
      <c r="B143" s="38" t="s">
        <v>387</v>
      </c>
      <c r="C143" s="38">
        <v>82.1</v>
      </c>
      <c r="D143" s="13"/>
      <c r="E143" s="13"/>
      <c r="F143" s="13"/>
      <c r="G143" s="13"/>
      <c r="H143" s="13"/>
      <c r="I143" s="13"/>
      <c r="J143" s="13"/>
      <c r="K143" s="13"/>
      <c r="L143" s="13"/>
      <c r="M143" s="13"/>
      <c r="N143" s="13"/>
      <c r="O143" s="13"/>
      <c r="P143" s="13"/>
      <c r="Q143" s="13"/>
      <c r="R143" s="13"/>
      <c r="S143" s="13"/>
      <c r="T143" s="13"/>
      <c r="U143" s="13"/>
      <c r="V143" s="13"/>
      <c r="W143" s="13"/>
    </row>
    <row r="144" spans="1:23" s="16" customFormat="1" x14ac:dyDescent="0.2">
      <c r="A144" s="13"/>
      <c r="B144" s="38" t="s">
        <v>388</v>
      </c>
      <c r="C144" s="38">
        <v>82.4</v>
      </c>
      <c r="D144" s="13"/>
      <c r="E144" s="13"/>
      <c r="F144" s="13"/>
      <c r="G144" s="13"/>
      <c r="H144" s="13"/>
      <c r="I144" s="13"/>
      <c r="J144" s="13"/>
      <c r="K144" s="13"/>
      <c r="L144" s="13"/>
      <c r="M144" s="13"/>
      <c r="N144" s="13"/>
      <c r="O144" s="13"/>
      <c r="P144" s="13"/>
      <c r="Q144" s="13"/>
      <c r="R144" s="13"/>
      <c r="S144" s="13"/>
      <c r="T144" s="13"/>
      <c r="U144" s="13"/>
      <c r="V144" s="13"/>
      <c r="W144" s="13"/>
    </row>
    <row r="145" spans="1:23" s="16" customFormat="1" x14ac:dyDescent="0.2">
      <c r="A145" s="13"/>
      <c r="B145" s="38" t="s">
        <v>389</v>
      </c>
      <c r="C145" s="38">
        <v>82.8</v>
      </c>
      <c r="D145" s="13"/>
      <c r="E145" s="13"/>
      <c r="F145" s="13"/>
      <c r="G145" s="13"/>
      <c r="H145" s="13"/>
      <c r="I145" s="13"/>
      <c r="J145" s="13"/>
      <c r="K145" s="13"/>
      <c r="L145" s="13"/>
      <c r="M145" s="13"/>
      <c r="N145" s="13"/>
      <c r="O145" s="13"/>
      <c r="P145" s="13"/>
      <c r="Q145" s="13"/>
      <c r="R145" s="13"/>
      <c r="S145" s="13"/>
      <c r="T145" s="13"/>
      <c r="U145" s="13"/>
      <c r="V145" s="13"/>
      <c r="W145" s="13"/>
    </row>
    <row r="146" spans="1:23" s="16" customFormat="1" x14ac:dyDescent="0.2">
      <c r="A146" s="13"/>
      <c r="B146" s="38" t="s">
        <v>390</v>
      </c>
      <c r="C146" s="38">
        <v>83.1</v>
      </c>
      <c r="D146" s="13"/>
      <c r="E146" s="13"/>
      <c r="F146" s="13"/>
      <c r="G146" s="13"/>
      <c r="H146" s="13"/>
      <c r="I146" s="13"/>
      <c r="J146" s="13"/>
      <c r="K146" s="13"/>
      <c r="L146" s="13"/>
      <c r="M146" s="13"/>
      <c r="N146" s="13"/>
      <c r="O146" s="13"/>
      <c r="P146" s="13"/>
      <c r="Q146" s="13"/>
      <c r="R146" s="13"/>
      <c r="S146" s="13"/>
      <c r="T146" s="13"/>
      <c r="U146" s="13"/>
      <c r="V146" s="13"/>
      <c r="W146" s="13"/>
    </row>
    <row r="147" spans="1:23" s="16" customFormat="1" x14ac:dyDescent="0.2">
      <c r="A147" s="13"/>
      <c r="B147" s="38" t="s">
        <v>391</v>
      </c>
      <c r="C147" s="38">
        <v>83.3</v>
      </c>
      <c r="D147" s="13"/>
      <c r="E147" s="13"/>
      <c r="F147" s="13"/>
      <c r="G147" s="13"/>
      <c r="H147" s="13"/>
      <c r="I147" s="13"/>
      <c r="J147" s="13"/>
      <c r="K147" s="13"/>
      <c r="L147" s="13"/>
      <c r="M147" s="13"/>
      <c r="N147" s="13"/>
      <c r="O147" s="13"/>
      <c r="P147" s="13"/>
      <c r="Q147" s="13"/>
      <c r="R147" s="13"/>
      <c r="S147" s="13"/>
      <c r="T147" s="13"/>
      <c r="U147" s="13"/>
      <c r="V147" s="13"/>
      <c r="W147" s="13"/>
    </row>
    <row r="148" spans="1:23" s="16" customFormat="1" x14ac:dyDescent="0.2">
      <c r="A148" s="13"/>
      <c r="B148" s="38" t="s">
        <v>392</v>
      </c>
      <c r="C148" s="38">
        <v>83.5</v>
      </c>
      <c r="D148" s="13"/>
      <c r="E148" s="13"/>
      <c r="F148" s="13"/>
      <c r="G148" s="13"/>
      <c r="H148" s="13"/>
      <c r="I148" s="13"/>
      <c r="J148" s="13"/>
      <c r="K148" s="13"/>
      <c r="L148" s="13"/>
      <c r="M148" s="13"/>
      <c r="N148" s="13"/>
      <c r="O148" s="13"/>
      <c r="P148" s="13"/>
      <c r="Q148" s="13"/>
      <c r="R148" s="13"/>
      <c r="S148" s="13"/>
      <c r="T148" s="13"/>
      <c r="U148" s="13"/>
      <c r="V148" s="13"/>
      <c r="W148" s="13"/>
    </row>
    <row r="149" spans="1:23" s="16" customFormat="1" x14ac:dyDescent="0.2">
      <c r="A149" s="13"/>
      <c r="B149" s="38" t="s">
        <v>393</v>
      </c>
      <c r="C149" s="38">
        <v>83.1</v>
      </c>
      <c r="D149" s="13"/>
      <c r="E149" s="13"/>
      <c r="F149" s="13"/>
      <c r="G149" s="13"/>
      <c r="H149" s="13"/>
      <c r="I149" s="13"/>
      <c r="J149" s="13"/>
      <c r="K149" s="13"/>
      <c r="L149" s="13"/>
      <c r="M149" s="13"/>
      <c r="N149" s="13"/>
      <c r="O149" s="13"/>
      <c r="P149" s="13"/>
      <c r="Q149" s="13"/>
      <c r="R149" s="13"/>
      <c r="S149" s="13"/>
      <c r="T149" s="13"/>
      <c r="U149" s="13"/>
      <c r="V149" s="13"/>
      <c r="W149" s="13"/>
    </row>
    <row r="150" spans="1:23" s="16" customFormat="1" x14ac:dyDescent="0.2">
      <c r="A150" s="13"/>
      <c r="B150" s="38" t="s">
        <v>394</v>
      </c>
      <c r="C150" s="38">
        <v>83.4</v>
      </c>
      <c r="D150" s="13"/>
      <c r="E150" s="13"/>
      <c r="F150" s="13"/>
      <c r="G150" s="13"/>
      <c r="H150" s="13"/>
      <c r="I150" s="13"/>
      <c r="J150" s="13"/>
      <c r="K150" s="13"/>
      <c r="L150" s="13"/>
      <c r="M150" s="13"/>
      <c r="N150" s="13"/>
      <c r="O150" s="13"/>
      <c r="P150" s="13"/>
      <c r="Q150" s="13"/>
      <c r="R150" s="13"/>
      <c r="S150" s="13"/>
      <c r="T150" s="13"/>
      <c r="U150" s="13"/>
      <c r="V150" s="13"/>
      <c r="W150" s="13"/>
    </row>
    <row r="151" spans="1:23" s="16" customFormat="1" x14ac:dyDescent="0.2">
      <c r="A151" s="13"/>
      <c r="B151" s="38" t="s">
        <v>395</v>
      </c>
      <c r="C151" s="38">
        <v>83.5</v>
      </c>
      <c r="D151" s="13"/>
      <c r="E151" s="13"/>
      <c r="F151" s="13"/>
      <c r="G151" s="13"/>
      <c r="H151" s="13"/>
      <c r="I151" s="13"/>
      <c r="J151" s="13"/>
      <c r="K151" s="13"/>
      <c r="L151" s="13"/>
      <c r="M151" s="13"/>
      <c r="N151" s="13"/>
      <c r="O151" s="13"/>
      <c r="P151" s="13"/>
      <c r="Q151" s="13"/>
      <c r="R151" s="13"/>
      <c r="S151" s="13"/>
      <c r="T151" s="13"/>
      <c r="U151" s="13"/>
      <c r="V151" s="13"/>
      <c r="W151" s="13"/>
    </row>
    <row r="152" spans="1:23" s="16" customFormat="1" x14ac:dyDescent="0.2">
      <c r="A152" s="13"/>
      <c r="B152" s="38" t="s">
        <v>396</v>
      </c>
      <c r="C152" s="38">
        <v>83.8</v>
      </c>
      <c r="D152" s="13"/>
      <c r="E152" s="13"/>
      <c r="F152" s="13"/>
      <c r="G152" s="13"/>
      <c r="H152" s="13"/>
      <c r="I152" s="13"/>
      <c r="J152" s="13"/>
      <c r="K152" s="13"/>
      <c r="L152" s="13"/>
      <c r="M152" s="13"/>
      <c r="N152" s="13"/>
      <c r="O152" s="13"/>
      <c r="P152" s="13"/>
      <c r="Q152" s="13"/>
      <c r="R152" s="13"/>
      <c r="S152" s="13"/>
      <c r="T152" s="13"/>
      <c r="U152" s="13"/>
      <c r="V152" s="13"/>
      <c r="W152" s="13"/>
    </row>
    <row r="153" spans="1:23" s="16" customFormat="1" x14ac:dyDescent="0.2">
      <c r="A153" s="13"/>
      <c r="B153" s="38" t="s">
        <v>397</v>
      </c>
      <c r="C153" s="38">
        <v>84.1</v>
      </c>
      <c r="D153" s="13"/>
      <c r="E153" s="13"/>
      <c r="F153" s="13"/>
      <c r="G153" s="13"/>
      <c r="H153" s="13"/>
      <c r="I153" s="13"/>
      <c r="J153" s="13"/>
      <c r="K153" s="13"/>
      <c r="L153" s="13"/>
      <c r="M153" s="13"/>
      <c r="N153" s="13"/>
      <c r="O153" s="13"/>
      <c r="P153" s="13"/>
      <c r="Q153" s="13"/>
      <c r="R153" s="13"/>
      <c r="S153" s="13"/>
      <c r="T153" s="13"/>
      <c r="U153" s="13"/>
      <c r="V153" s="13"/>
      <c r="W153" s="13"/>
    </row>
    <row r="154" spans="1:23" s="16" customFormat="1" x14ac:dyDescent="0.2">
      <c r="A154" s="13"/>
      <c r="B154" s="38" t="s">
        <v>398</v>
      </c>
      <c r="C154" s="38">
        <v>84.5</v>
      </c>
      <c r="D154" s="13"/>
      <c r="E154" s="13"/>
      <c r="F154" s="13"/>
      <c r="G154" s="13"/>
      <c r="H154" s="13"/>
      <c r="I154" s="13"/>
      <c r="J154" s="13"/>
      <c r="K154" s="13"/>
      <c r="L154" s="13"/>
      <c r="M154" s="13"/>
      <c r="N154" s="13"/>
      <c r="O154" s="13"/>
      <c r="P154" s="13"/>
      <c r="Q154" s="13"/>
      <c r="R154" s="13"/>
      <c r="S154" s="13"/>
      <c r="T154" s="13"/>
      <c r="U154" s="13"/>
      <c r="V154" s="13"/>
      <c r="W154" s="13"/>
    </row>
    <row r="155" spans="1:23" s="16" customFormat="1" x14ac:dyDescent="0.2">
      <c r="A155" s="13"/>
      <c r="B155" s="38" t="s">
        <v>399</v>
      </c>
      <c r="C155" s="38">
        <v>84.1</v>
      </c>
      <c r="D155" s="13"/>
      <c r="E155" s="13"/>
      <c r="F155" s="13"/>
      <c r="G155" s="13"/>
      <c r="H155" s="13"/>
      <c r="I155" s="13"/>
      <c r="J155" s="13"/>
      <c r="K155" s="13"/>
      <c r="L155" s="13"/>
      <c r="M155" s="13"/>
      <c r="N155" s="13"/>
      <c r="O155" s="13"/>
      <c r="P155" s="13"/>
      <c r="Q155" s="13"/>
      <c r="R155" s="13"/>
      <c r="S155" s="13"/>
      <c r="T155" s="13"/>
      <c r="U155" s="13"/>
      <c r="V155" s="13"/>
      <c r="W155" s="13"/>
    </row>
    <row r="156" spans="1:23" s="16" customFormat="1" x14ac:dyDescent="0.2">
      <c r="A156" s="13"/>
      <c r="B156" s="38" t="s">
        <v>400</v>
      </c>
      <c r="C156" s="38">
        <v>84.6</v>
      </c>
      <c r="D156" s="13"/>
      <c r="E156" s="13"/>
      <c r="F156" s="13"/>
      <c r="G156" s="13"/>
      <c r="H156" s="13"/>
      <c r="I156" s="13"/>
      <c r="J156" s="13"/>
      <c r="K156" s="13"/>
      <c r="L156" s="13"/>
      <c r="M156" s="13"/>
      <c r="N156" s="13"/>
      <c r="O156" s="13"/>
      <c r="P156" s="13"/>
      <c r="Q156" s="13"/>
      <c r="R156" s="13"/>
      <c r="S156" s="13"/>
      <c r="T156" s="13"/>
      <c r="U156" s="13"/>
      <c r="V156" s="13"/>
      <c r="W156" s="13"/>
    </row>
    <row r="157" spans="1:23" s="16" customFormat="1" x14ac:dyDescent="0.2">
      <c r="A157" s="13"/>
      <c r="B157" s="38" t="s">
        <v>401</v>
      </c>
      <c r="C157" s="38">
        <v>84.9</v>
      </c>
      <c r="D157" s="13"/>
      <c r="E157" s="13"/>
      <c r="F157" s="13"/>
      <c r="G157" s="13"/>
      <c r="H157" s="13"/>
      <c r="I157" s="13"/>
      <c r="J157" s="13"/>
      <c r="K157" s="13"/>
      <c r="L157" s="13"/>
      <c r="M157" s="13"/>
      <c r="N157" s="13"/>
      <c r="O157" s="13"/>
      <c r="P157" s="13"/>
      <c r="Q157" s="13"/>
      <c r="R157" s="13"/>
      <c r="S157" s="13"/>
      <c r="T157" s="13"/>
      <c r="U157" s="13"/>
      <c r="V157" s="13"/>
      <c r="W157" s="13"/>
    </row>
    <row r="158" spans="1:23" s="16" customFormat="1" x14ac:dyDescent="0.2">
      <c r="A158" s="13"/>
      <c r="B158" s="38" t="s">
        <v>402</v>
      </c>
      <c r="C158" s="38">
        <v>85.6</v>
      </c>
      <c r="D158" s="13"/>
      <c r="E158" s="13"/>
      <c r="F158" s="13"/>
      <c r="G158" s="13"/>
      <c r="H158" s="13"/>
      <c r="I158" s="13"/>
      <c r="J158" s="13"/>
      <c r="K158" s="13"/>
      <c r="L158" s="13"/>
      <c r="M158" s="13"/>
      <c r="N158" s="13"/>
      <c r="O158" s="13"/>
      <c r="P158" s="13"/>
      <c r="Q158" s="13"/>
      <c r="R158" s="13"/>
      <c r="S158" s="13"/>
      <c r="T158" s="13"/>
      <c r="U158" s="13"/>
      <c r="V158" s="13"/>
      <c r="W158" s="13"/>
    </row>
    <row r="159" spans="1:23" s="16" customFormat="1" x14ac:dyDescent="0.2">
      <c r="A159" s="13"/>
      <c r="B159" s="38" t="s">
        <v>403</v>
      </c>
      <c r="C159" s="38">
        <v>86.1</v>
      </c>
      <c r="D159" s="13"/>
      <c r="E159" s="13"/>
      <c r="F159" s="13"/>
      <c r="G159" s="13"/>
      <c r="H159" s="13"/>
      <c r="I159" s="13"/>
      <c r="J159" s="13"/>
      <c r="K159" s="13"/>
      <c r="L159" s="13"/>
      <c r="M159" s="13"/>
      <c r="N159" s="13"/>
      <c r="O159" s="13"/>
      <c r="P159" s="13"/>
      <c r="Q159" s="13"/>
      <c r="R159" s="13"/>
      <c r="S159" s="13"/>
      <c r="T159" s="13"/>
      <c r="U159" s="13"/>
      <c r="V159" s="13"/>
      <c r="W159" s="13"/>
    </row>
    <row r="160" spans="1:23" s="16" customFormat="1" x14ac:dyDescent="0.2">
      <c r="A160" s="13"/>
      <c r="B160" s="38" t="s">
        <v>404</v>
      </c>
      <c r="C160" s="38">
        <v>86.6</v>
      </c>
      <c r="D160" s="13"/>
      <c r="E160" s="13"/>
      <c r="F160" s="13"/>
      <c r="G160" s="13"/>
      <c r="H160" s="13"/>
      <c r="I160" s="13"/>
      <c r="J160" s="13"/>
      <c r="K160" s="13"/>
      <c r="L160" s="13"/>
      <c r="M160" s="13"/>
      <c r="N160" s="13"/>
      <c r="O160" s="13"/>
      <c r="P160" s="13"/>
      <c r="Q160" s="13"/>
      <c r="R160" s="13"/>
      <c r="S160" s="13"/>
      <c r="T160" s="13"/>
      <c r="U160" s="13"/>
      <c r="V160" s="13"/>
      <c r="W160" s="13"/>
    </row>
    <row r="161" spans="1:23" s="16" customFormat="1" x14ac:dyDescent="0.2">
      <c r="A161" s="13"/>
      <c r="B161" s="38" t="s">
        <v>405</v>
      </c>
      <c r="C161" s="38">
        <v>86.6</v>
      </c>
      <c r="D161" s="13"/>
      <c r="E161" s="13"/>
      <c r="F161" s="13"/>
      <c r="G161" s="13"/>
      <c r="H161" s="13"/>
      <c r="I161" s="13"/>
      <c r="J161" s="13"/>
      <c r="K161" s="13"/>
      <c r="L161" s="13"/>
      <c r="M161" s="13"/>
      <c r="N161" s="13"/>
      <c r="O161" s="13"/>
      <c r="P161" s="13"/>
      <c r="Q161" s="13"/>
      <c r="R161" s="13"/>
      <c r="S161" s="13"/>
      <c r="T161" s="13"/>
      <c r="U161" s="13"/>
      <c r="V161" s="13"/>
      <c r="W161" s="13"/>
    </row>
    <row r="162" spans="1:23" s="16" customFormat="1" x14ac:dyDescent="0.2">
      <c r="A162" s="13"/>
      <c r="B162" s="38" t="s">
        <v>406</v>
      </c>
      <c r="C162" s="38">
        <v>87.1</v>
      </c>
      <c r="D162" s="13"/>
      <c r="E162" s="13"/>
      <c r="F162" s="13"/>
      <c r="G162" s="13"/>
      <c r="H162" s="13"/>
      <c r="I162" s="13"/>
      <c r="J162" s="13"/>
      <c r="K162" s="13"/>
      <c r="L162" s="13"/>
      <c r="M162" s="13"/>
      <c r="N162" s="13"/>
      <c r="O162" s="13"/>
      <c r="P162" s="13"/>
      <c r="Q162" s="13"/>
      <c r="R162" s="13"/>
      <c r="S162" s="13"/>
      <c r="T162" s="13"/>
      <c r="U162" s="13"/>
      <c r="V162" s="13"/>
      <c r="W162" s="13"/>
    </row>
    <row r="163" spans="1:23" s="16" customFormat="1" x14ac:dyDescent="0.2">
      <c r="A163" s="13"/>
      <c r="B163" s="38" t="s">
        <v>407</v>
      </c>
      <c r="C163" s="38">
        <v>87.5</v>
      </c>
      <c r="D163" s="13"/>
      <c r="E163" s="13"/>
      <c r="F163" s="13"/>
      <c r="G163" s="13"/>
      <c r="H163" s="13"/>
      <c r="I163" s="13"/>
      <c r="J163" s="13"/>
      <c r="K163" s="13"/>
      <c r="L163" s="13"/>
      <c r="M163" s="13"/>
      <c r="N163" s="13"/>
      <c r="O163" s="13"/>
      <c r="P163" s="13"/>
      <c r="Q163" s="13"/>
      <c r="R163" s="13"/>
      <c r="S163" s="13"/>
      <c r="T163" s="13"/>
      <c r="U163" s="13"/>
      <c r="V163" s="13"/>
      <c r="W163" s="13"/>
    </row>
    <row r="164" spans="1:23" s="16" customFormat="1" x14ac:dyDescent="0.2">
      <c r="A164" s="13"/>
      <c r="B164" s="38" t="s">
        <v>408</v>
      </c>
      <c r="C164" s="38">
        <v>87.3</v>
      </c>
      <c r="D164" s="13"/>
      <c r="E164" s="13"/>
      <c r="F164" s="13"/>
      <c r="G164" s="13"/>
      <c r="H164" s="13"/>
      <c r="I164" s="13"/>
      <c r="J164" s="13"/>
      <c r="K164" s="13"/>
      <c r="L164" s="13"/>
      <c r="M164" s="13"/>
      <c r="N164" s="13"/>
      <c r="O164" s="13"/>
      <c r="P164" s="13"/>
      <c r="Q164" s="13"/>
      <c r="R164" s="13"/>
      <c r="S164" s="13"/>
      <c r="T164" s="13"/>
      <c r="U164" s="13"/>
      <c r="V164" s="13"/>
      <c r="W164" s="13"/>
    </row>
    <row r="165" spans="1:23" s="16" customFormat="1" x14ac:dyDescent="0.2">
      <c r="A165" s="13"/>
      <c r="B165" s="38" t="s">
        <v>409</v>
      </c>
      <c r="C165" s="38">
        <v>87.3</v>
      </c>
      <c r="D165" s="13"/>
      <c r="E165" s="13"/>
      <c r="F165" s="13"/>
      <c r="G165" s="13"/>
      <c r="H165" s="13"/>
      <c r="I165" s="13"/>
      <c r="J165" s="13"/>
      <c r="K165" s="13"/>
      <c r="L165" s="13"/>
      <c r="M165" s="13"/>
      <c r="N165" s="13"/>
      <c r="O165" s="13"/>
      <c r="P165" s="13"/>
      <c r="Q165" s="13"/>
      <c r="R165" s="13"/>
      <c r="S165" s="13"/>
      <c r="T165" s="13"/>
      <c r="U165" s="13"/>
      <c r="V165" s="13"/>
      <c r="W165" s="13"/>
    </row>
    <row r="166" spans="1:23" s="16" customFormat="1" x14ac:dyDescent="0.2">
      <c r="A166" s="13"/>
      <c r="B166" s="38" t="s">
        <v>410</v>
      </c>
      <c r="C166" s="38">
        <v>87.1</v>
      </c>
      <c r="D166" s="13"/>
      <c r="E166" s="13"/>
      <c r="F166" s="13"/>
      <c r="G166" s="13"/>
      <c r="H166" s="13"/>
      <c r="I166" s="13"/>
      <c r="J166" s="13"/>
      <c r="K166" s="13"/>
      <c r="L166" s="13"/>
      <c r="M166" s="13"/>
      <c r="N166" s="13"/>
      <c r="O166" s="13"/>
      <c r="P166" s="13"/>
      <c r="Q166" s="13"/>
      <c r="R166" s="13"/>
      <c r="S166" s="13"/>
      <c r="T166" s="13"/>
      <c r="U166" s="13"/>
      <c r="V166" s="13"/>
      <c r="W166" s="13"/>
    </row>
    <row r="167" spans="1:23" s="16" customFormat="1" x14ac:dyDescent="0.2">
      <c r="A167" s="13"/>
      <c r="B167" s="38" t="s">
        <v>411</v>
      </c>
      <c r="C167" s="38">
        <v>86.6</v>
      </c>
      <c r="D167" s="13"/>
      <c r="E167" s="13"/>
      <c r="F167" s="13"/>
      <c r="G167" s="13"/>
      <c r="H167" s="13"/>
      <c r="I167" s="13"/>
      <c r="J167" s="13"/>
      <c r="K167" s="13"/>
      <c r="L167" s="13"/>
      <c r="M167" s="13"/>
      <c r="N167" s="13"/>
      <c r="O167" s="13"/>
      <c r="P167" s="13"/>
      <c r="Q167" s="13"/>
      <c r="R167" s="13"/>
      <c r="S167" s="13"/>
      <c r="T167" s="13"/>
      <c r="U167" s="13"/>
      <c r="V167" s="13"/>
      <c r="W167" s="13"/>
    </row>
    <row r="168" spans="1:23" s="16" customFormat="1" x14ac:dyDescent="0.2">
      <c r="A168" s="13"/>
      <c r="B168" s="38" t="s">
        <v>412</v>
      </c>
      <c r="C168" s="38">
        <v>87.2</v>
      </c>
      <c r="D168" s="13"/>
      <c r="E168" s="13"/>
      <c r="F168" s="13"/>
      <c r="G168" s="13"/>
      <c r="H168" s="13"/>
      <c r="I168" s="13"/>
      <c r="J168" s="13"/>
      <c r="K168" s="13"/>
      <c r="L168" s="13"/>
      <c r="M168" s="13"/>
      <c r="N168" s="13"/>
      <c r="O168" s="13"/>
      <c r="P168" s="13"/>
      <c r="Q168" s="13"/>
      <c r="R168" s="13"/>
      <c r="S168" s="13"/>
      <c r="T168" s="13"/>
      <c r="U168" s="13"/>
      <c r="V168" s="13"/>
      <c r="W168" s="13"/>
    </row>
    <row r="169" spans="1:23" s="16" customFormat="1" x14ac:dyDescent="0.2">
      <c r="A169" s="13"/>
      <c r="B169" s="38" t="s">
        <v>413</v>
      </c>
      <c r="C169" s="38">
        <v>87.3</v>
      </c>
      <c r="D169" s="13"/>
      <c r="E169" s="13"/>
      <c r="F169" s="13"/>
      <c r="G169" s="13"/>
      <c r="H169" s="13"/>
      <c r="I169" s="13"/>
      <c r="J169" s="13"/>
      <c r="K169" s="13"/>
      <c r="L169" s="13"/>
      <c r="M169" s="13"/>
      <c r="N169" s="13"/>
      <c r="O169" s="13"/>
      <c r="P169" s="13"/>
      <c r="Q169" s="13"/>
      <c r="R169" s="13"/>
      <c r="S169" s="13"/>
      <c r="T169" s="13"/>
      <c r="U169" s="13"/>
      <c r="V169" s="13"/>
      <c r="W169" s="13"/>
    </row>
    <row r="170" spans="1:23" s="16" customFormat="1" x14ac:dyDescent="0.2">
      <c r="A170" s="13"/>
      <c r="B170" s="38" t="s">
        <v>414</v>
      </c>
      <c r="C170" s="38">
        <v>87.5</v>
      </c>
      <c r="D170" s="13"/>
      <c r="E170" s="13"/>
      <c r="F170" s="13"/>
      <c r="G170" s="13"/>
      <c r="H170" s="13"/>
      <c r="I170" s="13"/>
      <c r="J170" s="13"/>
      <c r="K170" s="13"/>
      <c r="L170" s="13"/>
      <c r="M170" s="13"/>
      <c r="N170" s="13"/>
      <c r="O170" s="13"/>
      <c r="P170" s="13"/>
      <c r="Q170" s="13"/>
      <c r="R170" s="13"/>
      <c r="S170" s="13"/>
      <c r="T170" s="13"/>
      <c r="U170" s="13"/>
      <c r="V170" s="13"/>
      <c r="W170" s="13"/>
    </row>
    <row r="171" spans="1:23" s="16" customFormat="1" x14ac:dyDescent="0.2">
      <c r="A171" s="13"/>
      <c r="B171" s="38" t="s">
        <v>415</v>
      </c>
      <c r="C171" s="38">
        <v>87.9</v>
      </c>
      <c r="D171" s="13"/>
      <c r="E171" s="13"/>
      <c r="F171" s="13"/>
      <c r="G171" s="13"/>
      <c r="H171" s="13"/>
      <c r="I171" s="13"/>
      <c r="J171" s="13"/>
      <c r="K171" s="13"/>
      <c r="L171" s="13"/>
      <c r="M171" s="13"/>
      <c r="N171" s="13"/>
      <c r="O171" s="13"/>
      <c r="P171" s="13"/>
      <c r="Q171" s="13"/>
      <c r="R171" s="13"/>
      <c r="S171" s="13"/>
      <c r="T171" s="13"/>
      <c r="U171" s="13"/>
      <c r="V171" s="13"/>
      <c r="W171" s="13"/>
    </row>
    <row r="172" spans="1:23" s="16" customFormat="1" x14ac:dyDescent="0.2">
      <c r="A172" s="13"/>
      <c r="B172" s="38" t="s">
        <v>416</v>
      </c>
      <c r="C172" s="38">
        <v>88.1</v>
      </c>
      <c r="D172" s="13"/>
      <c r="E172" s="13"/>
      <c r="F172" s="13"/>
      <c r="G172" s="13"/>
      <c r="H172" s="13"/>
      <c r="I172" s="13"/>
      <c r="J172" s="13"/>
      <c r="K172" s="13"/>
      <c r="L172" s="13"/>
      <c r="M172" s="13"/>
      <c r="N172" s="13"/>
      <c r="O172" s="13"/>
      <c r="P172" s="13"/>
      <c r="Q172" s="13"/>
      <c r="R172" s="13"/>
      <c r="S172" s="13"/>
      <c r="T172" s="13"/>
      <c r="U172" s="13"/>
      <c r="V172" s="13"/>
      <c r="W172" s="13"/>
    </row>
    <row r="173" spans="1:23" s="16" customFormat="1" x14ac:dyDescent="0.2">
      <c r="A173" s="13"/>
      <c r="B173" s="38" t="s">
        <v>417</v>
      </c>
      <c r="C173" s="38">
        <v>88</v>
      </c>
      <c r="D173" s="13"/>
      <c r="E173" s="13"/>
      <c r="F173" s="13"/>
      <c r="G173" s="13"/>
      <c r="H173" s="13"/>
      <c r="I173" s="13"/>
      <c r="J173" s="13"/>
      <c r="K173" s="13"/>
      <c r="L173" s="13"/>
      <c r="M173" s="13"/>
      <c r="N173" s="13"/>
      <c r="O173" s="13"/>
      <c r="P173" s="13"/>
      <c r="Q173" s="13"/>
      <c r="R173" s="13"/>
      <c r="S173" s="13"/>
      <c r="T173" s="13"/>
      <c r="U173" s="13"/>
      <c r="V173" s="13"/>
      <c r="W173" s="13"/>
    </row>
    <row r="174" spans="1:23" s="16" customFormat="1" x14ac:dyDescent="0.2">
      <c r="A174" s="13"/>
      <c r="B174" s="38" t="s">
        <v>418</v>
      </c>
      <c r="C174" s="38">
        <v>88.3</v>
      </c>
      <c r="D174" s="13"/>
      <c r="E174" s="13"/>
      <c r="F174" s="13"/>
      <c r="G174" s="13"/>
      <c r="H174" s="13"/>
      <c r="I174" s="13"/>
      <c r="J174" s="13"/>
      <c r="K174" s="13"/>
      <c r="L174" s="13"/>
      <c r="M174" s="13"/>
      <c r="N174" s="13"/>
      <c r="O174" s="13"/>
      <c r="P174" s="13"/>
      <c r="Q174" s="13"/>
      <c r="R174" s="13"/>
      <c r="S174" s="13"/>
      <c r="T174" s="13"/>
      <c r="U174" s="13"/>
      <c r="V174" s="13"/>
      <c r="W174" s="13"/>
    </row>
    <row r="175" spans="1:23" s="16" customFormat="1" x14ac:dyDescent="0.2">
      <c r="A175" s="13"/>
      <c r="B175" s="38" t="s">
        <v>419</v>
      </c>
      <c r="C175" s="38">
        <v>88.3</v>
      </c>
      <c r="D175" s="13"/>
      <c r="E175" s="13"/>
      <c r="F175" s="13"/>
      <c r="G175" s="13"/>
      <c r="H175" s="13"/>
      <c r="I175" s="13"/>
      <c r="J175" s="13"/>
      <c r="K175" s="13"/>
      <c r="L175" s="13"/>
      <c r="M175" s="13"/>
      <c r="N175" s="13"/>
      <c r="O175" s="13"/>
      <c r="P175" s="13"/>
      <c r="Q175" s="13"/>
      <c r="R175" s="13"/>
      <c r="S175" s="13"/>
      <c r="T175" s="13"/>
      <c r="U175" s="13"/>
      <c r="V175" s="13"/>
      <c r="W175" s="13"/>
    </row>
    <row r="176" spans="1:23" s="16" customFormat="1" x14ac:dyDescent="0.2">
      <c r="A176" s="13"/>
      <c r="B176" s="38" t="s">
        <v>420</v>
      </c>
      <c r="C176" s="38">
        <v>88.4</v>
      </c>
      <c r="D176" s="13"/>
      <c r="E176" s="13"/>
      <c r="F176" s="13"/>
      <c r="G176" s="13"/>
      <c r="H176" s="13"/>
      <c r="I176" s="13"/>
      <c r="J176" s="13"/>
      <c r="K176" s="13"/>
      <c r="L176" s="13"/>
      <c r="M176" s="13"/>
      <c r="N176" s="13"/>
      <c r="O176" s="13"/>
      <c r="P176" s="13"/>
      <c r="Q176" s="13"/>
      <c r="R176" s="13"/>
      <c r="S176" s="13"/>
      <c r="T176" s="13"/>
      <c r="U176" s="13"/>
      <c r="V176" s="13"/>
      <c r="W176" s="13"/>
    </row>
    <row r="177" spans="1:23" s="16" customFormat="1" x14ac:dyDescent="0.2">
      <c r="A177" s="13"/>
      <c r="B177" s="38" t="s">
        <v>421</v>
      </c>
      <c r="C177" s="38">
        <v>88.6</v>
      </c>
      <c r="D177" s="13"/>
      <c r="E177" s="13"/>
      <c r="F177" s="13"/>
      <c r="G177" s="13"/>
      <c r="H177" s="13"/>
      <c r="I177" s="13"/>
      <c r="J177" s="13"/>
      <c r="K177" s="13"/>
      <c r="L177" s="13"/>
      <c r="M177" s="13"/>
      <c r="N177" s="13"/>
      <c r="O177" s="13"/>
      <c r="P177" s="13"/>
      <c r="Q177" s="13"/>
      <c r="R177" s="13"/>
      <c r="S177" s="13"/>
      <c r="T177" s="13"/>
      <c r="U177" s="13"/>
      <c r="V177" s="13"/>
      <c r="W177" s="13"/>
    </row>
    <row r="178" spans="1:23" s="16" customFormat="1" x14ac:dyDescent="0.2">
      <c r="A178" s="13"/>
      <c r="B178" s="38" t="s">
        <v>422</v>
      </c>
      <c r="C178" s="38">
        <v>88.9</v>
      </c>
      <c r="D178" s="13"/>
      <c r="E178" s="13"/>
      <c r="F178" s="13"/>
      <c r="G178" s="13"/>
      <c r="H178" s="13"/>
      <c r="I178" s="13"/>
      <c r="J178" s="13"/>
      <c r="K178" s="13"/>
      <c r="L178" s="13"/>
      <c r="M178" s="13"/>
      <c r="N178" s="13"/>
      <c r="O178" s="13"/>
      <c r="P178" s="13"/>
      <c r="Q178" s="13"/>
      <c r="R178" s="13"/>
      <c r="S178" s="13"/>
      <c r="T178" s="13"/>
      <c r="U178" s="13"/>
      <c r="V178" s="13"/>
      <c r="W178" s="13"/>
    </row>
    <row r="179" spans="1:23" s="16" customFormat="1" x14ac:dyDescent="0.2">
      <c r="A179" s="13"/>
      <c r="B179" s="38" t="s">
        <v>423</v>
      </c>
      <c r="C179" s="38">
        <v>88.8</v>
      </c>
      <c r="D179" s="13"/>
      <c r="E179" s="13"/>
      <c r="F179" s="13"/>
      <c r="G179" s="13"/>
      <c r="H179" s="13"/>
      <c r="I179" s="13"/>
      <c r="J179" s="13"/>
      <c r="K179" s="13"/>
      <c r="L179" s="13"/>
      <c r="M179" s="13"/>
      <c r="N179" s="13"/>
      <c r="O179" s="13"/>
      <c r="P179" s="13"/>
      <c r="Q179" s="13"/>
      <c r="R179" s="13"/>
      <c r="S179" s="13"/>
      <c r="T179" s="13"/>
      <c r="U179" s="13"/>
      <c r="V179" s="13"/>
      <c r="W179" s="13"/>
    </row>
    <row r="180" spans="1:23" s="16" customFormat="1" x14ac:dyDescent="0.2">
      <c r="A180" s="13"/>
      <c r="B180" s="38" t="s">
        <v>424</v>
      </c>
      <c r="C180" s="38">
        <v>89</v>
      </c>
      <c r="D180" s="13"/>
      <c r="E180" s="13"/>
      <c r="F180" s="13"/>
      <c r="G180" s="13"/>
      <c r="H180" s="13"/>
      <c r="I180" s="13"/>
      <c r="J180" s="13"/>
      <c r="K180" s="13"/>
      <c r="L180" s="13"/>
      <c r="M180" s="13"/>
      <c r="N180" s="13"/>
      <c r="O180" s="13"/>
      <c r="P180" s="13"/>
      <c r="Q180" s="13"/>
      <c r="R180" s="13"/>
      <c r="S180" s="13"/>
      <c r="T180" s="13"/>
      <c r="U180" s="13"/>
      <c r="V180" s="13"/>
      <c r="W180" s="13"/>
    </row>
    <row r="181" spans="1:23" s="16" customFormat="1" x14ac:dyDescent="0.2">
      <c r="A181" s="13"/>
      <c r="B181" s="38" t="s">
        <v>425</v>
      </c>
      <c r="C181" s="38">
        <v>89.4</v>
      </c>
      <c r="D181" s="13"/>
      <c r="E181" s="13"/>
      <c r="F181" s="13"/>
      <c r="G181" s="13"/>
      <c r="H181" s="13"/>
      <c r="I181" s="13"/>
      <c r="J181" s="13"/>
      <c r="K181" s="13"/>
      <c r="L181" s="13"/>
      <c r="M181" s="13"/>
      <c r="N181" s="13"/>
      <c r="O181" s="13"/>
      <c r="P181" s="13"/>
      <c r="Q181" s="13"/>
      <c r="R181" s="13"/>
      <c r="S181" s="13"/>
      <c r="T181" s="13"/>
      <c r="U181" s="13"/>
      <c r="V181" s="13"/>
      <c r="W181" s="13"/>
    </row>
    <row r="182" spans="1:23" s="16" customFormat="1" x14ac:dyDescent="0.2">
      <c r="A182" s="13"/>
      <c r="B182" s="38" t="s">
        <v>426</v>
      </c>
      <c r="C182" s="38">
        <v>89.9</v>
      </c>
      <c r="D182" s="13"/>
      <c r="E182" s="13"/>
      <c r="F182" s="13"/>
      <c r="G182" s="13"/>
      <c r="H182" s="13"/>
      <c r="I182" s="13"/>
      <c r="J182" s="13"/>
      <c r="K182" s="13"/>
      <c r="L182" s="13"/>
      <c r="M182" s="13"/>
      <c r="N182" s="13"/>
      <c r="O182" s="13"/>
      <c r="P182" s="13"/>
      <c r="Q182" s="13"/>
      <c r="R182" s="13"/>
      <c r="S182" s="13"/>
      <c r="T182" s="13"/>
      <c r="U182" s="13"/>
      <c r="V182" s="13"/>
      <c r="W182" s="13"/>
    </row>
    <row r="183" spans="1:23" s="16" customFormat="1" x14ac:dyDescent="0.2">
      <c r="A183" s="13"/>
      <c r="B183" s="38" t="s">
        <v>427</v>
      </c>
      <c r="C183" s="38">
        <v>90.1</v>
      </c>
      <c r="D183" s="13"/>
      <c r="E183" s="13"/>
      <c r="F183" s="13"/>
      <c r="G183" s="13"/>
      <c r="H183" s="13"/>
      <c r="I183" s="13"/>
      <c r="J183" s="13"/>
      <c r="K183" s="13"/>
      <c r="L183" s="13"/>
      <c r="M183" s="13"/>
      <c r="N183" s="13"/>
      <c r="O183" s="13"/>
      <c r="P183" s="13"/>
      <c r="Q183" s="13"/>
      <c r="R183" s="13"/>
      <c r="S183" s="13"/>
      <c r="T183" s="13"/>
      <c r="U183" s="13"/>
      <c r="V183" s="13"/>
      <c r="W183" s="13"/>
    </row>
    <row r="184" spans="1:23" s="16" customFormat="1" x14ac:dyDescent="0.2">
      <c r="A184" s="13"/>
      <c r="B184" s="38" t="s">
        <v>428</v>
      </c>
      <c r="C184" s="38">
        <v>90.2</v>
      </c>
      <c r="D184" s="13"/>
      <c r="E184" s="13"/>
      <c r="F184" s="13"/>
      <c r="G184" s="13"/>
      <c r="H184" s="13"/>
      <c r="I184" s="13"/>
      <c r="J184" s="13"/>
      <c r="K184" s="13"/>
      <c r="L184" s="13"/>
      <c r="M184" s="13"/>
      <c r="N184" s="13"/>
      <c r="O184" s="13"/>
      <c r="P184" s="13"/>
      <c r="Q184" s="13"/>
      <c r="R184" s="13"/>
      <c r="S184" s="13"/>
      <c r="T184" s="13"/>
      <c r="U184" s="13"/>
      <c r="V184" s="13"/>
      <c r="W184" s="13"/>
    </row>
    <row r="185" spans="1:23" s="16" customFormat="1" x14ac:dyDescent="0.2">
      <c r="A185" s="13"/>
      <c r="B185" s="38" t="s">
        <v>429</v>
      </c>
      <c r="C185" s="38">
        <v>90</v>
      </c>
      <c r="D185" s="13"/>
      <c r="E185" s="13"/>
      <c r="F185" s="13"/>
      <c r="G185" s="13"/>
      <c r="H185" s="13"/>
      <c r="I185" s="13"/>
      <c r="J185" s="13"/>
      <c r="K185" s="13"/>
      <c r="L185" s="13"/>
      <c r="M185" s="13"/>
      <c r="N185" s="13"/>
      <c r="O185" s="13"/>
      <c r="P185" s="13"/>
      <c r="Q185" s="13"/>
      <c r="R185" s="13"/>
      <c r="S185" s="13"/>
      <c r="T185" s="13"/>
      <c r="U185" s="13"/>
      <c r="V185" s="13"/>
      <c r="W185" s="13"/>
    </row>
    <row r="186" spans="1:23" s="16" customFormat="1" x14ac:dyDescent="0.2">
      <c r="A186" s="13"/>
      <c r="B186" s="38" t="s">
        <v>430</v>
      </c>
      <c r="C186" s="38">
        <v>90.4</v>
      </c>
      <c r="D186" s="13"/>
      <c r="E186" s="13"/>
      <c r="F186" s="13"/>
      <c r="G186" s="13"/>
      <c r="H186" s="13"/>
      <c r="I186" s="13"/>
      <c r="J186" s="13"/>
      <c r="K186" s="13"/>
      <c r="L186" s="13"/>
      <c r="M186" s="13"/>
      <c r="N186" s="13"/>
      <c r="O186" s="13"/>
      <c r="P186" s="13"/>
      <c r="Q186" s="13"/>
      <c r="R186" s="13"/>
      <c r="S186" s="13"/>
      <c r="T186" s="13"/>
      <c r="U186" s="13"/>
      <c r="V186" s="13"/>
      <c r="W186" s="13"/>
    </row>
    <row r="187" spans="1:23" s="16" customFormat="1" x14ac:dyDescent="0.2">
      <c r="A187" s="13"/>
      <c r="B187" s="38" t="s">
        <v>431</v>
      </c>
      <c r="C187" s="38">
        <v>90.4</v>
      </c>
      <c r="D187" s="13"/>
      <c r="E187" s="13"/>
      <c r="F187" s="13"/>
      <c r="G187" s="13"/>
      <c r="H187" s="13"/>
      <c r="I187" s="13"/>
      <c r="J187" s="13"/>
      <c r="K187" s="13"/>
      <c r="L187" s="13"/>
      <c r="M187" s="13"/>
      <c r="N187" s="13"/>
      <c r="O187" s="13"/>
      <c r="P187" s="13"/>
      <c r="Q187" s="13"/>
      <c r="R187" s="13"/>
      <c r="S187" s="13"/>
      <c r="T187" s="13"/>
      <c r="U187" s="13"/>
      <c r="V187" s="13"/>
      <c r="W187" s="13"/>
    </row>
    <row r="188" spans="1:23" s="16" customFormat="1" x14ac:dyDescent="0.2">
      <c r="A188" s="13"/>
      <c r="B188" s="38" t="s">
        <v>432</v>
      </c>
      <c r="C188" s="38">
        <v>90.6</v>
      </c>
      <c r="D188" s="13"/>
      <c r="E188" s="13"/>
      <c r="F188" s="13"/>
      <c r="G188" s="13"/>
      <c r="H188" s="13"/>
      <c r="I188" s="13"/>
      <c r="J188" s="13"/>
      <c r="K188" s="13"/>
      <c r="L188" s="13"/>
      <c r="M188" s="13"/>
      <c r="N188" s="13"/>
      <c r="O188" s="13"/>
      <c r="P188" s="13"/>
      <c r="Q188" s="13"/>
      <c r="R188" s="13"/>
      <c r="S188" s="13"/>
      <c r="T188" s="13"/>
      <c r="U188" s="13"/>
      <c r="V188" s="13"/>
      <c r="W188" s="13"/>
    </row>
    <row r="189" spans="1:23" s="16" customFormat="1" x14ac:dyDescent="0.2">
      <c r="A189" s="13"/>
      <c r="B189" s="38" t="s">
        <v>433</v>
      </c>
      <c r="C189" s="38">
        <v>90.9</v>
      </c>
      <c r="D189" s="13"/>
      <c r="E189" s="13"/>
      <c r="F189" s="13"/>
      <c r="G189" s="13"/>
      <c r="H189" s="13"/>
      <c r="I189" s="13"/>
      <c r="J189" s="13"/>
      <c r="K189" s="13"/>
      <c r="L189" s="13"/>
      <c r="M189" s="13"/>
      <c r="N189" s="13"/>
      <c r="O189" s="13"/>
      <c r="P189" s="13"/>
      <c r="Q189" s="13"/>
      <c r="R189" s="13"/>
      <c r="S189" s="13"/>
      <c r="T189" s="13"/>
      <c r="U189" s="13"/>
      <c r="V189" s="13"/>
      <c r="W189" s="13"/>
    </row>
    <row r="190" spans="1:23" s="16" customFormat="1" x14ac:dyDescent="0.2">
      <c r="A190" s="13"/>
      <c r="B190" s="38" t="s">
        <v>434</v>
      </c>
      <c r="C190" s="38">
        <v>91.7</v>
      </c>
      <c r="D190" s="13"/>
      <c r="E190" s="13"/>
      <c r="F190" s="13"/>
      <c r="G190" s="13"/>
      <c r="H190" s="13"/>
      <c r="I190" s="13"/>
      <c r="J190" s="13"/>
      <c r="K190" s="13"/>
      <c r="L190" s="13"/>
      <c r="M190" s="13"/>
      <c r="N190" s="13"/>
      <c r="O190" s="13"/>
      <c r="P190" s="13"/>
      <c r="Q190" s="13"/>
      <c r="R190" s="13"/>
      <c r="S190" s="13"/>
      <c r="T190" s="13"/>
      <c r="U190" s="13"/>
      <c r="V190" s="13"/>
      <c r="W190" s="13"/>
    </row>
    <row r="191" spans="1:23" s="16" customFormat="1" x14ac:dyDescent="0.2">
      <c r="A191" s="13"/>
      <c r="B191" s="38" t="s">
        <v>435</v>
      </c>
      <c r="C191" s="38">
        <v>91.8</v>
      </c>
      <c r="D191" s="13"/>
      <c r="E191" s="13"/>
      <c r="F191" s="13"/>
      <c r="G191" s="13"/>
      <c r="H191" s="13"/>
      <c r="I191" s="13"/>
      <c r="J191" s="13"/>
      <c r="K191" s="13"/>
      <c r="L191" s="13"/>
      <c r="M191" s="13"/>
      <c r="N191" s="13"/>
      <c r="O191" s="13"/>
      <c r="P191" s="13"/>
      <c r="Q191" s="13"/>
      <c r="R191" s="13"/>
      <c r="S191" s="13"/>
      <c r="T191" s="13"/>
      <c r="U191" s="13"/>
      <c r="V191" s="13"/>
      <c r="W191" s="13"/>
    </row>
    <row r="192" spans="1:23" s="16" customFormat="1" x14ac:dyDescent="0.2">
      <c r="A192" s="13"/>
      <c r="B192" s="38" t="s">
        <v>436</v>
      </c>
      <c r="C192" s="38">
        <v>92.3</v>
      </c>
      <c r="D192" s="13"/>
      <c r="E192" s="13"/>
      <c r="F192" s="13"/>
      <c r="G192" s="13"/>
      <c r="H192" s="13"/>
      <c r="I192" s="13"/>
      <c r="J192" s="13"/>
      <c r="K192" s="13"/>
      <c r="L192" s="13"/>
      <c r="M192" s="13"/>
      <c r="N192" s="13"/>
      <c r="O192" s="13"/>
      <c r="P192" s="13"/>
      <c r="Q192" s="13"/>
      <c r="R192" s="13"/>
      <c r="S192" s="13"/>
      <c r="T192" s="13"/>
      <c r="U192" s="13"/>
      <c r="V192" s="13"/>
      <c r="W192" s="13"/>
    </row>
    <row r="193" spans="1:23" s="16" customFormat="1" x14ac:dyDescent="0.2">
      <c r="A193" s="13"/>
      <c r="B193" s="38" t="s">
        <v>437</v>
      </c>
      <c r="C193" s="38">
        <v>92.6</v>
      </c>
      <c r="D193" s="13"/>
      <c r="E193" s="13"/>
      <c r="F193" s="13"/>
      <c r="G193" s="13"/>
      <c r="H193" s="13"/>
      <c r="I193" s="13"/>
      <c r="J193" s="13"/>
      <c r="K193" s="13"/>
      <c r="L193" s="13"/>
      <c r="M193" s="13"/>
      <c r="N193" s="13"/>
      <c r="O193" s="13"/>
      <c r="P193" s="13"/>
      <c r="Q193" s="13"/>
      <c r="R193" s="13"/>
      <c r="S193" s="13"/>
      <c r="T193" s="13"/>
      <c r="U193" s="13"/>
      <c r="V193" s="13"/>
      <c r="W193" s="13"/>
    </row>
    <row r="194" spans="1:23" s="16" customFormat="1" x14ac:dyDescent="0.2">
      <c r="A194" s="13"/>
      <c r="B194" s="38" t="s">
        <v>438</v>
      </c>
      <c r="C194" s="38">
        <v>93.3</v>
      </c>
      <c r="D194" s="13"/>
      <c r="E194" s="13"/>
      <c r="F194" s="13"/>
      <c r="G194" s="13"/>
      <c r="H194" s="13"/>
      <c r="I194" s="13"/>
      <c r="J194" s="13"/>
      <c r="K194" s="13"/>
      <c r="L194" s="13"/>
      <c r="M194" s="13"/>
      <c r="N194" s="13"/>
      <c r="O194" s="13"/>
      <c r="P194" s="13"/>
      <c r="Q194" s="13"/>
      <c r="R194" s="13"/>
      <c r="S194" s="13"/>
      <c r="T194" s="13"/>
      <c r="U194" s="13"/>
      <c r="V194" s="13"/>
      <c r="W194" s="13"/>
    </row>
    <row r="195" spans="1:23" s="16" customFormat="1" x14ac:dyDescent="0.2">
      <c r="A195" s="13"/>
      <c r="B195" s="38" t="s">
        <v>439</v>
      </c>
      <c r="C195" s="38">
        <v>93.5</v>
      </c>
      <c r="D195" s="13"/>
      <c r="E195" s="13"/>
      <c r="F195" s="13"/>
      <c r="G195" s="13"/>
      <c r="H195" s="13"/>
      <c r="I195" s="13"/>
      <c r="J195" s="13"/>
      <c r="K195" s="13"/>
      <c r="L195" s="13"/>
      <c r="M195" s="13"/>
      <c r="N195" s="13"/>
      <c r="O195" s="13"/>
      <c r="P195" s="13"/>
      <c r="Q195" s="13"/>
      <c r="R195" s="13"/>
      <c r="S195" s="13"/>
      <c r="T195" s="13"/>
      <c r="U195" s="13"/>
      <c r="V195" s="13"/>
      <c r="W195" s="13"/>
    </row>
    <row r="196" spans="1:23" s="16" customFormat="1" x14ac:dyDescent="0.2">
      <c r="A196" s="13"/>
      <c r="B196" s="38" t="s">
        <v>440</v>
      </c>
      <c r="C196" s="38">
        <v>93.5</v>
      </c>
      <c r="D196" s="13"/>
      <c r="E196" s="13"/>
      <c r="F196" s="13"/>
      <c r="G196" s="13"/>
      <c r="H196" s="13"/>
      <c r="I196" s="13"/>
      <c r="J196" s="13"/>
      <c r="K196" s="13"/>
      <c r="L196" s="13"/>
      <c r="M196" s="13"/>
      <c r="N196" s="13"/>
      <c r="O196" s="13"/>
      <c r="P196" s="13"/>
      <c r="Q196" s="13"/>
      <c r="R196" s="13"/>
      <c r="S196" s="13"/>
      <c r="T196" s="13"/>
      <c r="U196" s="13"/>
      <c r="V196" s="13"/>
      <c r="W196" s="13"/>
    </row>
    <row r="197" spans="1:23" s="16" customFormat="1" x14ac:dyDescent="0.2">
      <c r="A197" s="13"/>
      <c r="B197" s="38" t="s">
        <v>441</v>
      </c>
      <c r="C197" s="38">
        <v>93.5</v>
      </c>
      <c r="D197" s="13"/>
      <c r="E197" s="13"/>
      <c r="F197" s="13"/>
      <c r="G197" s="13"/>
      <c r="H197" s="13"/>
      <c r="I197" s="13"/>
      <c r="J197" s="13"/>
      <c r="K197" s="13"/>
      <c r="L197" s="13"/>
      <c r="M197" s="13"/>
      <c r="N197" s="13"/>
      <c r="O197" s="13"/>
      <c r="P197" s="13"/>
      <c r="Q197" s="13"/>
      <c r="R197" s="13"/>
      <c r="S197" s="13"/>
      <c r="T197" s="13"/>
      <c r="U197" s="13"/>
      <c r="V197" s="13"/>
      <c r="W197" s="13"/>
    </row>
    <row r="198" spans="1:23" s="16" customFormat="1" x14ac:dyDescent="0.2">
      <c r="A198" s="13"/>
      <c r="B198" s="38" t="s">
        <v>442</v>
      </c>
      <c r="C198" s="38">
        <v>93.9</v>
      </c>
      <c r="D198" s="13"/>
      <c r="E198" s="13"/>
      <c r="F198" s="13"/>
      <c r="G198" s="13"/>
      <c r="H198" s="13"/>
      <c r="I198" s="13"/>
      <c r="J198" s="13"/>
      <c r="K198" s="13"/>
      <c r="L198" s="13"/>
      <c r="M198" s="13"/>
      <c r="N198" s="13"/>
      <c r="O198" s="13"/>
      <c r="P198" s="13"/>
      <c r="Q198" s="13"/>
      <c r="R198" s="13"/>
      <c r="S198" s="13"/>
      <c r="T198" s="13"/>
      <c r="U198" s="13"/>
      <c r="V198" s="13"/>
      <c r="W198" s="13"/>
    </row>
    <row r="199" spans="1:23" s="16" customFormat="1" x14ac:dyDescent="0.2">
      <c r="A199" s="13"/>
      <c r="B199" s="38" t="s">
        <v>443</v>
      </c>
      <c r="C199" s="38">
        <v>94.5</v>
      </c>
      <c r="D199" s="13"/>
      <c r="E199" s="13"/>
      <c r="F199" s="13"/>
      <c r="G199" s="13"/>
      <c r="H199" s="13"/>
      <c r="I199" s="13"/>
      <c r="J199" s="13"/>
      <c r="K199" s="13"/>
      <c r="L199" s="13"/>
      <c r="M199" s="13"/>
      <c r="N199" s="13"/>
      <c r="O199" s="13"/>
      <c r="P199" s="13"/>
      <c r="Q199" s="13"/>
      <c r="R199" s="13"/>
      <c r="S199" s="13"/>
      <c r="T199" s="13"/>
      <c r="U199" s="13"/>
      <c r="V199" s="13"/>
      <c r="W199" s="13"/>
    </row>
    <row r="200" spans="1:23" s="16" customFormat="1" x14ac:dyDescent="0.2">
      <c r="A200" s="13"/>
      <c r="B200" s="38" t="s">
        <v>444</v>
      </c>
      <c r="C200" s="38">
        <v>94.5</v>
      </c>
      <c r="D200" s="13"/>
      <c r="E200" s="13"/>
      <c r="F200" s="13"/>
      <c r="G200" s="13"/>
      <c r="H200" s="13"/>
      <c r="I200" s="13"/>
      <c r="J200" s="13"/>
      <c r="K200" s="13"/>
      <c r="L200" s="13"/>
      <c r="M200" s="13"/>
      <c r="N200" s="13"/>
      <c r="O200" s="13"/>
      <c r="P200" s="13"/>
      <c r="Q200" s="13"/>
      <c r="R200" s="13"/>
      <c r="S200" s="13"/>
      <c r="T200" s="13"/>
      <c r="U200" s="13"/>
      <c r="V200" s="13"/>
      <c r="W200" s="13"/>
    </row>
    <row r="201" spans="1:23" s="16" customFormat="1" x14ac:dyDescent="0.2">
      <c r="A201" s="13"/>
      <c r="B201" s="38" t="s">
        <v>445</v>
      </c>
      <c r="C201" s="38">
        <v>94.7</v>
      </c>
      <c r="D201" s="13"/>
      <c r="E201" s="13"/>
      <c r="F201" s="13"/>
      <c r="G201" s="13"/>
      <c r="H201" s="13"/>
      <c r="I201" s="13"/>
      <c r="J201" s="13"/>
      <c r="K201" s="13"/>
      <c r="L201" s="13"/>
      <c r="M201" s="13"/>
      <c r="N201" s="13"/>
      <c r="O201" s="13"/>
      <c r="P201" s="13"/>
      <c r="Q201" s="13"/>
      <c r="R201" s="13"/>
      <c r="S201" s="13"/>
      <c r="T201" s="13"/>
      <c r="U201" s="13"/>
      <c r="V201" s="13"/>
      <c r="W201" s="13"/>
    </row>
    <row r="202" spans="1:23" s="16" customFormat="1" x14ac:dyDescent="0.2">
      <c r="A202" s="13"/>
      <c r="B202" s="38" t="s">
        <v>446</v>
      </c>
      <c r="C202" s="38">
        <v>95</v>
      </c>
      <c r="D202" s="13"/>
      <c r="E202" s="13"/>
      <c r="F202" s="13"/>
      <c r="G202" s="13"/>
      <c r="H202" s="13"/>
      <c r="I202" s="13"/>
      <c r="J202" s="13"/>
      <c r="K202" s="13"/>
      <c r="L202" s="13"/>
      <c r="M202" s="13"/>
      <c r="N202" s="13"/>
      <c r="O202" s="13"/>
      <c r="P202" s="13"/>
      <c r="Q202" s="13"/>
      <c r="R202" s="13"/>
      <c r="S202" s="13"/>
      <c r="T202" s="13"/>
      <c r="U202" s="13"/>
      <c r="V202" s="13"/>
      <c r="W202" s="13"/>
    </row>
    <row r="203" spans="1:23" s="16" customFormat="1" x14ac:dyDescent="0.2">
      <c r="A203" s="13"/>
      <c r="B203" s="38" t="s">
        <v>447</v>
      </c>
      <c r="C203" s="38">
        <v>94.7</v>
      </c>
      <c r="D203" s="13"/>
      <c r="E203" s="13"/>
      <c r="F203" s="13"/>
      <c r="G203" s="13"/>
      <c r="H203" s="13"/>
      <c r="I203" s="13"/>
      <c r="J203" s="13"/>
      <c r="K203" s="13"/>
      <c r="L203" s="13"/>
      <c r="M203" s="13"/>
      <c r="N203" s="13"/>
      <c r="O203" s="13"/>
      <c r="P203" s="13"/>
      <c r="Q203" s="13"/>
      <c r="R203" s="13"/>
      <c r="S203" s="13"/>
      <c r="T203" s="13"/>
      <c r="U203" s="13"/>
      <c r="V203" s="13"/>
      <c r="W203" s="13"/>
    </row>
    <row r="204" spans="1:23" s="16" customFormat="1" x14ac:dyDescent="0.2">
      <c r="A204" s="13"/>
      <c r="B204" s="38" t="s">
        <v>448</v>
      </c>
      <c r="C204" s="38">
        <v>95.2</v>
      </c>
      <c r="D204" s="13"/>
      <c r="E204" s="13"/>
      <c r="F204" s="13"/>
      <c r="G204" s="13"/>
      <c r="H204" s="13"/>
      <c r="I204" s="13"/>
      <c r="J204" s="13"/>
      <c r="K204" s="13"/>
      <c r="L204" s="13"/>
      <c r="M204" s="13"/>
      <c r="N204" s="13"/>
      <c r="O204" s="13"/>
      <c r="P204" s="13"/>
      <c r="Q204" s="13"/>
      <c r="R204" s="13"/>
      <c r="S204" s="13"/>
      <c r="T204" s="13"/>
      <c r="U204" s="13"/>
      <c r="V204" s="13"/>
      <c r="W204" s="13"/>
    </row>
    <row r="205" spans="1:23" s="16" customFormat="1" x14ac:dyDescent="0.2">
      <c r="A205" s="13"/>
      <c r="B205" s="38" t="s">
        <v>449</v>
      </c>
      <c r="C205" s="38">
        <v>95.4</v>
      </c>
      <c r="D205" s="13"/>
      <c r="E205" s="13"/>
      <c r="F205" s="13"/>
      <c r="G205" s="13"/>
      <c r="H205" s="13"/>
      <c r="I205" s="13"/>
      <c r="J205" s="13"/>
      <c r="K205" s="13"/>
      <c r="L205" s="13"/>
      <c r="M205" s="13"/>
      <c r="N205" s="13"/>
      <c r="O205" s="13"/>
      <c r="P205" s="13"/>
      <c r="Q205" s="13"/>
      <c r="R205" s="13"/>
      <c r="S205" s="13"/>
      <c r="T205" s="13"/>
      <c r="U205" s="13"/>
      <c r="V205" s="13"/>
      <c r="W205" s="13"/>
    </row>
    <row r="206" spans="1:23" s="16" customFormat="1" x14ac:dyDescent="0.2">
      <c r="A206" s="13"/>
      <c r="B206" s="38" t="s">
        <v>450</v>
      </c>
      <c r="C206" s="38">
        <v>95.9</v>
      </c>
      <c r="D206" s="13"/>
      <c r="E206" s="13"/>
      <c r="F206" s="13"/>
      <c r="G206" s="13"/>
      <c r="H206" s="13"/>
      <c r="I206" s="13"/>
      <c r="J206" s="13"/>
      <c r="K206" s="13"/>
      <c r="L206" s="13"/>
      <c r="M206" s="13"/>
      <c r="N206" s="13"/>
      <c r="O206" s="13"/>
      <c r="P206" s="13"/>
      <c r="Q206" s="13"/>
      <c r="R206" s="13"/>
      <c r="S206" s="13"/>
      <c r="T206" s="13"/>
      <c r="U206" s="13"/>
      <c r="V206" s="13"/>
      <c r="W206" s="13"/>
    </row>
    <row r="207" spans="1:23" s="16" customFormat="1" x14ac:dyDescent="0.2">
      <c r="A207" s="13"/>
      <c r="B207" s="38" t="s">
        <v>451</v>
      </c>
      <c r="C207" s="38">
        <v>95.9</v>
      </c>
      <c r="D207" s="13"/>
      <c r="E207" s="13"/>
      <c r="F207" s="13"/>
      <c r="G207" s="13"/>
      <c r="H207" s="13"/>
      <c r="I207" s="13"/>
      <c r="J207" s="13"/>
      <c r="K207" s="13"/>
      <c r="L207" s="13"/>
      <c r="M207" s="13"/>
      <c r="N207" s="13"/>
      <c r="O207" s="13"/>
      <c r="P207" s="13"/>
      <c r="Q207" s="13"/>
      <c r="R207" s="13"/>
      <c r="S207" s="13"/>
      <c r="T207" s="13"/>
      <c r="U207" s="13"/>
      <c r="V207" s="13"/>
      <c r="W207" s="13"/>
    </row>
    <row r="208" spans="1:23" s="16" customFormat="1" x14ac:dyDescent="0.2">
      <c r="A208" s="13"/>
      <c r="B208" s="38" t="s">
        <v>452</v>
      </c>
      <c r="C208" s="38">
        <v>95.6</v>
      </c>
      <c r="D208" s="13"/>
      <c r="E208" s="13"/>
      <c r="F208" s="13"/>
      <c r="G208" s="13"/>
      <c r="H208" s="13"/>
      <c r="I208" s="13"/>
      <c r="J208" s="13"/>
      <c r="K208" s="13"/>
      <c r="L208" s="13"/>
      <c r="M208" s="13"/>
      <c r="N208" s="13"/>
      <c r="O208" s="13"/>
      <c r="P208" s="13"/>
      <c r="Q208" s="13"/>
      <c r="R208" s="13"/>
      <c r="S208" s="13"/>
      <c r="T208" s="13"/>
      <c r="U208" s="13"/>
      <c r="V208" s="13"/>
      <c r="W208" s="13"/>
    </row>
    <row r="209" spans="1:23" s="16" customFormat="1" x14ac:dyDescent="0.2">
      <c r="A209" s="13"/>
      <c r="B209" s="38" t="s">
        <v>453</v>
      </c>
      <c r="C209" s="38">
        <v>95.7</v>
      </c>
      <c r="D209" s="13"/>
      <c r="E209" s="13"/>
      <c r="F209" s="13"/>
      <c r="G209" s="13"/>
      <c r="H209" s="13"/>
      <c r="I209" s="13"/>
      <c r="J209" s="13"/>
      <c r="K209" s="13"/>
      <c r="L209" s="13"/>
      <c r="M209" s="13"/>
      <c r="N209" s="13"/>
      <c r="O209" s="13"/>
      <c r="P209" s="13"/>
      <c r="Q209" s="13"/>
      <c r="R209" s="13"/>
      <c r="S209" s="13"/>
      <c r="T209" s="13"/>
      <c r="U209" s="13"/>
      <c r="V209" s="13"/>
      <c r="W209" s="13"/>
    </row>
    <row r="210" spans="1:23" s="16" customFormat="1" x14ac:dyDescent="0.2">
      <c r="A210" s="13"/>
      <c r="B210" s="38" t="s">
        <v>454</v>
      </c>
      <c r="C210" s="38">
        <v>96.1</v>
      </c>
      <c r="D210" s="13"/>
      <c r="E210" s="13"/>
      <c r="F210" s="13"/>
      <c r="G210" s="13"/>
      <c r="H210" s="13"/>
      <c r="I210" s="13"/>
      <c r="J210" s="13"/>
      <c r="K210" s="13"/>
      <c r="L210" s="13"/>
      <c r="M210" s="13"/>
      <c r="N210" s="13"/>
      <c r="O210" s="13"/>
      <c r="P210" s="13"/>
      <c r="Q210" s="13"/>
      <c r="R210" s="13"/>
      <c r="S210" s="13"/>
      <c r="T210" s="13"/>
      <c r="U210" s="13"/>
      <c r="V210" s="13"/>
      <c r="W210" s="13"/>
    </row>
    <row r="211" spans="1:23" s="16" customFormat="1" x14ac:dyDescent="0.2">
      <c r="A211" s="13"/>
      <c r="B211" s="38" t="s">
        <v>455</v>
      </c>
      <c r="C211" s="38">
        <v>96.4</v>
      </c>
      <c r="D211" s="13"/>
      <c r="E211" s="13"/>
      <c r="F211" s="13"/>
      <c r="G211" s="13"/>
      <c r="H211" s="13"/>
      <c r="I211" s="13"/>
      <c r="J211" s="13"/>
      <c r="K211" s="13"/>
      <c r="L211" s="13"/>
      <c r="M211" s="13"/>
      <c r="N211" s="13"/>
      <c r="O211" s="13"/>
      <c r="P211" s="13"/>
      <c r="Q211" s="13"/>
      <c r="R211" s="13"/>
      <c r="S211" s="13"/>
      <c r="T211" s="13"/>
      <c r="U211" s="13"/>
      <c r="V211" s="13"/>
      <c r="W211" s="13"/>
    </row>
    <row r="212" spans="1:23" s="16" customFormat="1" x14ac:dyDescent="0.2">
      <c r="A212" s="13"/>
      <c r="B212" s="38" t="s">
        <v>456</v>
      </c>
      <c r="C212" s="38">
        <v>96.8</v>
      </c>
      <c r="D212" s="13"/>
      <c r="E212" s="13"/>
      <c r="F212" s="13"/>
      <c r="G212" s="13"/>
      <c r="H212" s="13"/>
      <c r="I212" s="13"/>
      <c r="J212" s="13"/>
      <c r="K212" s="13"/>
      <c r="L212" s="13"/>
      <c r="M212" s="13"/>
      <c r="N212" s="13"/>
      <c r="O212" s="13"/>
      <c r="P212" s="13"/>
      <c r="Q212" s="13"/>
      <c r="R212" s="13"/>
      <c r="S212" s="13"/>
      <c r="T212" s="13"/>
      <c r="U212" s="13"/>
      <c r="V212" s="13"/>
      <c r="W212" s="13"/>
    </row>
    <row r="213" spans="1:23" s="16" customFormat="1" x14ac:dyDescent="0.2">
      <c r="A213" s="13"/>
      <c r="B213" s="38" t="s">
        <v>457</v>
      </c>
      <c r="C213" s="38">
        <v>97</v>
      </c>
      <c r="D213" s="13"/>
      <c r="E213" s="13"/>
      <c r="F213" s="13"/>
      <c r="G213" s="13"/>
      <c r="H213" s="13"/>
      <c r="I213" s="13"/>
      <c r="J213" s="13"/>
      <c r="K213" s="13"/>
      <c r="L213" s="13"/>
      <c r="M213" s="13"/>
      <c r="N213" s="13"/>
      <c r="O213" s="13"/>
      <c r="P213" s="13"/>
      <c r="Q213" s="13"/>
      <c r="R213" s="13"/>
      <c r="S213" s="13"/>
      <c r="T213" s="13"/>
      <c r="U213" s="13"/>
      <c r="V213" s="13"/>
      <c r="W213" s="13"/>
    </row>
    <row r="214" spans="1:23" s="16" customFormat="1" x14ac:dyDescent="0.2">
      <c r="A214" s="13"/>
      <c r="B214" s="38" t="s">
        <v>458</v>
      </c>
      <c r="C214" s="38">
        <v>97.3</v>
      </c>
      <c r="D214" s="13"/>
      <c r="E214" s="13"/>
      <c r="F214" s="13"/>
      <c r="G214" s="13"/>
      <c r="H214" s="13"/>
      <c r="I214" s="13"/>
      <c r="J214" s="13"/>
      <c r="K214" s="13"/>
      <c r="L214" s="13"/>
      <c r="M214" s="13"/>
      <c r="N214" s="13"/>
      <c r="O214" s="13"/>
      <c r="P214" s="13"/>
      <c r="Q214" s="13"/>
      <c r="R214" s="13"/>
      <c r="S214" s="13"/>
      <c r="T214" s="13"/>
      <c r="U214" s="13"/>
      <c r="V214" s="13"/>
      <c r="W214" s="13"/>
    </row>
    <row r="215" spans="1:23" s="16" customFormat="1" x14ac:dyDescent="0.2">
      <c r="A215" s="13"/>
      <c r="B215" s="38" t="s">
        <v>459</v>
      </c>
      <c r="C215" s="38">
        <v>97</v>
      </c>
      <c r="D215" s="13"/>
      <c r="E215" s="13"/>
      <c r="F215" s="13"/>
      <c r="G215" s="13"/>
      <c r="H215" s="13"/>
      <c r="I215" s="13"/>
      <c r="J215" s="13"/>
      <c r="K215" s="13"/>
      <c r="L215" s="13"/>
      <c r="M215" s="13"/>
      <c r="N215" s="13"/>
      <c r="O215" s="13"/>
      <c r="P215" s="13"/>
      <c r="Q215" s="13"/>
      <c r="R215" s="13"/>
      <c r="S215" s="13"/>
      <c r="T215" s="13"/>
      <c r="U215" s="13"/>
      <c r="V215" s="13"/>
      <c r="W215" s="13"/>
    </row>
    <row r="216" spans="1:23" s="16" customFormat="1" x14ac:dyDescent="0.2">
      <c r="A216" s="13"/>
      <c r="B216" s="38" t="s">
        <v>460</v>
      </c>
      <c r="C216" s="38">
        <v>97.5</v>
      </c>
      <c r="D216" s="13"/>
      <c r="E216" s="13"/>
      <c r="F216" s="13"/>
      <c r="G216" s="13"/>
      <c r="H216" s="13"/>
      <c r="I216" s="13"/>
      <c r="J216" s="13"/>
      <c r="K216" s="13"/>
      <c r="L216" s="13"/>
      <c r="M216" s="13"/>
      <c r="N216" s="13"/>
      <c r="O216" s="13"/>
      <c r="P216" s="13"/>
      <c r="Q216" s="13"/>
      <c r="R216" s="13"/>
      <c r="S216" s="13"/>
      <c r="T216" s="13"/>
      <c r="U216" s="13"/>
      <c r="V216" s="13"/>
      <c r="W216" s="13"/>
    </row>
    <row r="217" spans="1:23" s="16" customFormat="1" x14ac:dyDescent="0.2">
      <c r="A217" s="13"/>
      <c r="B217" s="38" t="s">
        <v>461</v>
      </c>
      <c r="C217" s="38">
        <v>97.8</v>
      </c>
      <c r="D217" s="13"/>
      <c r="E217" s="13"/>
      <c r="F217" s="13"/>
      <c r="G217" s="13"/>
      <c r="H217" s="13"/>
      <c r="I217" s="13"/>
      <c r="J217" s="13"/>
      <c r="K217" s="13"/>
      <c r="L217" s="13"/>
      <c r="M217" s="13"/>
      <c r="N217" s="13"/>
      <c r="O217" s="13"/>
      <c r="P217" s="13"/>
      <c r="Q217" s="13"/>
      <c r="R217" s="13"/>
      <c r="S217" s="13"/>
      <c r="T217" s="13"/>
      <c r="U217" s="13"/>
      <c r="V217" s="13"/>
      <c r="W217" s="13"/>
    </row>
    <row r="218" spans="1:23" s="16" customFormat="1" x14ac:dyDescent="0.2">
      <c r="A218" s="13"/>
      <c r="B218" s="38" t="s">
        <v>462</v>
      </c>
      <c r="C218" s="38">
        <v>98</v>
      </c>
      <c r="D218" s="13"/>
      <c r="E218" s="13"/>
      <c r="F218" s="13"/>
      <c r="G218" s="13"/>
      <c r="H218" s="13"/>
      <c r="I218" s="13"/>
      <c r="J218" s="13"/>
      <c r="K218" s="13"/>
      <c r="L218" s="13"/>
      <c r="M218" s="13"/>
      <c r="N218" s="13"/>
      <c r="O218" s="13"/>
      <c r="P218" s="13"/>
      <c r="Q218" s="13"/>
      <c r="R218" s="13"/>
      <c r="S218" s="13"/>
      <c r="T218" s="13"/>
      <c r="U218" s="13"/>
      <c r="V218" s="13"/>
      <c r="W218" s="13"/>
    </row>
    <row r="219" spans="1:23" s="16" customFormat="1" x14ac:dyDescent="0.2">
      <c r="A219" s="13"/>
      <c r="B219" s="38" t="s">
        <v>463</v>
      </c>
      <c r="C219" s="38">
        <v>98.2</v>
      </c>
      <c r="D219" s="13"/>
      <c r="E219" s="13"/>
      <c r="F219" s="13"/>
      <c r="G219" s="13"/>
      <c r="H219" s="13"/>
      <c r="I219" s="13"/>
      <c r="J219" s="13"/>
      <c r="K219" s="13"/>
      <c r="L219" s="13"/>
      <c r="M219" s="13"/>
      <c r="N219" s="13"/>
      <c r="O219" s="13"/>
      <c r="P219" s="13"/>
      <c r="Q219" s="13"/>
      <c r="R219" s="13"/>
      <c r="S219" s="13"/>
      <c r="T219" s="13"/>
      <c r="U219" s="13"/>
      <c r="V219" s="13"/>
      <c r="W219" s="13"/>
    </row>
    <row r="220" spans="1:23" s="16" customFormat="1" x14ac:dyDescent="0.2">
      <c r="A220" s="13"/>
      <c r="B220" s="38" t="s">
        <v>464</v>
      </c>
      <c r="C220" s="38">
        <v>98</v>
      </c>
      <c r="D220" s="13"/>
      <c r="E220" s="13"/>
      <c r="F220" s="13"/>
      <c r="G220" s="13"/>
      <c r="H220" s="13"/>
      <c r="I220" s="13"/>
      <c r="J220" s="13"/>
      <c r="K220" s="13"/>
      <c r="L220" s="13"/>
      <c r="M220" s="13"/>
      <c r="N220" s="13"/>
      <c r="O220" s="13"/>
      <c r="P220" s="13"/>
      <c r="Q220" s="13"/>
      <c r="R220" s="13"/>
      <c r="S220" s="13"/>
      <c r="T220" s="13"/>
      <c r="U220" s="13"/>
      <c r="V220" s="13"/>
      <c r="W220" s="13"/>
    </row>
    <row r="221" spans="1:23" s="16" customFormat="1" x14ac:dyDescent="0.2">
      <c r="A221" s="13"/>
      <c r="B221" s="38" t="s">
        <v>465</v>
      </c>
      <c r="C221" s="38">
        <v>98</v>
      </c>
      <c r="D221" s="13"/>
      <c r="E221" s="13"/>
      <c r="F221" s="13"/>
      <c r="G221" s="13"/>
      <c r="H221" s="13"/>
      <c r="I221" s="13"/>
      <c r="J221" s="13"/>
      <c r="K221" s="13"/>
      <c r="L221" s="13"/>
      <c r="M221" s="13"/>
      <c r="N221" s="13"/>
      <c r="O221" s="13"/>
      <c r="P221" s="13"/>
      <c r="Q221" s="13"/>
      <c r="R221" s="13"/>
      <c r="S221" s="13"/>
      <c r="T221" s="13"/>
      <c r="U221" s="13"/>
      <c r="V221" s="13"/>
      <c r="W221" s="13"/>
    </row>
    <row r="222" spans="1:23" s="16" customFormat="1" x14ac:dyDescent="0.2">
      <c r="A222" s="13"/>
      <c r="B222" s="38" t="s">
        <v>466</v>
      </c>
      <c r="C222" s="38">
        <v>98.4</v>
      </c>
      <c r="D222" s="13"/>
      <c r="E222" s="13"/>
      <c r="F222" s="13"/>
      <c r="G222" s="13"/>
      <c r="H222" s="13"/>
      <c r="I222" s="13"/>
      <c r="J222" s="13"/>
      <c r="K222" s="13"/>
      <c r="L222" s="13"/>
      <c r="M222" s="13"/>
      <c r="N222" s="13"/>
      <c r="O222" s="13"/>
      <c r="P222" s="13"/>
      <c r="Q222" s="13"/>
      <c r="R222" s="13"/>
      <c r="S222" s="13"/>
      <c r="T222" s="13"/>
      <c r="U222" s="13"/>
      <c r="V222" s="13"/>
      <c r="W222" s="13"/>
    </row>
    <row r="223" spans="1:23" s="16" customFormat="1" x14ac:dyDescent="0.2">
      <c r="A223" s="13"/>
      <c r="B223" s="38" t="s">
        <v>467</v>
      </c>
      <c r="C223" s="38">
        <v>98.7</v>
      </c>
      <c r="D223" s="13"/>
      <c r="E223" s="13"/>
      <c r="F223" s="13"/>
      <c r="G223" s="13"/>
      <c r="H223" s="13"/>
      <c r="I223" s="13"/>
      <c r="J223" s="13"/>
      <c r="K223" s="13"/>
      <c r="L223" s="13"/>
      <c r="M223" s="13"/>
      <c r="N223" s="13"/>
      <c r="O223" s="13"/>
      <c r="P223" s="13"/>
      <c r="Q223" s="13"/>
      <c r="R223" s="13"/>
      <c r="S223" s="13"/>
      <c r="T223" s="13"/>
      <c r="U223" s="13"/>
      <c r="V223" s="13"/>
      <c r="W223" s="13"/>
    </row>
    <row r="224" spans="1:23" s="16" customFormat="1" x14ac:dyDescent="0.2">
      <c r="A224" s="13"/>
      <c r="B224" s="38" t="s">
        <v>468</v>
      </c>
      <c r="C224" s="38">
        <v>98.8</v>
      </c>
      <c r="D224" s="13"/>
      <c r="E224" s="13"/>
      <c r="F224" s="13"/>
      <c r="G224" s="13"/>
      <c r="H224" s="13"/>
      <c r="I224" s="13"/>
      <c r="J224" s="13"/>
      <c r="K224" s="13"/>
      <c r="L224" s="13"/>
      <c r="M224" s="13"/>
      <c r="N224" s="13"/>
      <c r="O224" s="13"/>
      <c r="P224" s="13"/>
      <c r="Q224" s="13"/>
      <c r="R224" s="13"/>
      <c r="S224" s="13"/>
      <c r="T224" s="13"/>
      <c r="U224" s="13"/>
      <c r="V224" s="13"/>
      <c r="W224" s="13"/>
    </row>
    <row r="225" spans="1:23" s="16" customFormat="1" x14ac:dyDescent="0.2">
      <c r="A225" s="13"/>
      <c r="B225" s="38" t="s">
        <v>469</v>
      </c>
      <c r="C225" s="38">
        <v>98.8</v>
      </c>
      <c r="D225" s="13"/>
      <c r="E225" s="13"/>
      <c r="F225" s="13"/>
      <c r="G225" s="13"/>
      <c r="H225" s="13"/>
      <c r="I225" s="13"/>
      <c r="J225" s="13"/>
      <c r="K225" s="13"/>
      <c r="L225" s="13"/>
      <c r="M225" s="13"/>
      <c r="N225" s="13"/>
      <c r="O225" s="13"/>
      <c r="P225" s="13"/>
      <c r="Q225" s="13"/>
      <c r="R225" s="13"/>
      <c r="S225" s="13"/>
      <c r="T225" s="13"/>
      <c r="U225" s="13"/>
      <c r="V225" s="13"/>
      <c r="W225" s="13"/>
    </row>
    <row r="226" spans="1:23" s="16" customFormat="1" x14ac:dyDescent="0.2">
      <c r="A226" s="13"/>
      <c r="B226" s="38" t="s">
        <v>470</v>
      </c>
      <c r="C226" s="38">
        <v>99.2</v>
      </c>
      <c r="D226" s="13"/>
      <c r="E226" s="13"/>
      <c r="F226" s="13"/>
      <c r="G226" s="13"/>
      <c r="H226" s="13"/>
      <c r="I226" s="13"/>
      <c r="J226" s="13"/>
      <c r="K226" s="13"/>
      <c r="L226" s="13"/>
      <c r="M226" s="13"/>
      <c r="N226" s="13"/>
      <c r="O226" s="13"/>
      <c r="P226" s="13"/>
      <c r="Q226" s="13"/>
      <c r="R226" s="13"/>
      <c r="S226" s="13"/>
      <c r="T226" s="13"/>
      <c r="U226" s="13"/>
      <c r="V226" s="13"/>
      <c r="W226" s="13"/>
    </row>
    <row r="227" spans="1:23" s="16" customFormat="1" x14ac:dyDescent="0.2">
      <c r="A227" s="13"/>
      <c r="B227" s="38" t="s">
        <v>471</v>
      </c>
      <c r="C227" s="38">
        <v>98.7</v>
      </c>
      <c r="D227" s="13"/>
      <c r="E227" s="13"/>
      <c r="F227" s="13"/>
      <c r="G227" s="13"/>
      <c r="H227" s="13"/>
      <c r="I227" s="13"/>
      <c r="J227" s="13"/>
      <c r="K227" s="13"/>
      <c r="L227" s="13"/>
      <c r="M227" s="13"/>
      <c r="N227" s="13"/>
      <c r="O227" s="13"/>
      <c r="P227" s="13"/>
      <c r="Q227" s="13"/>
      <c r="R227" s="13"/>
      <c r="S227" s="13"/>
      <c r="T227" s="13"/>
      <c r="U227" s="13"/>
      <c r="V227" s="13"/>
      <c r="W227" s="13"/>
    </row>
    <row r="228" spans="1:23" s="16" customFormat="1" x14ac:dyDescent="0.2">
      <c r="A228" s="13"/>
      <c r="B228" s="38" t="s">
        <v>472</v>
      </c>
      <c r="C228" s="38">
        <v>99.1</v>
      </c>
      <c r="D228" s="13"/>
      <c r="E228" s="13"/>
      <c r="F228" s="13"/>
      <c r="G228" s="13"/>
      <c r="H228" s="13"/>
      <c r="I228" s="13"/>
      <c r="J228" s="13"/>
      <c r="K228" s="13"/>
      <c r="L228" s="13"/>
      <c r="M228" s="13"/>
      <c r="N228" s="13"/>
      <c r="O228" s="13"/>
      <c r="P228" s="13"/>
      <c r="Q228" s="13"/>
      <c r="R228" s="13"/>
      <c r="S228" s="13"/>
      <c r="T228" s="13"/>
      <c r="U228" s="13"/>
      <c r="V228" s="13"/>
      <c r="W228" s="13"/>
    </row>
    <row r="229" spans="1:23" s="16" customFormat="1" x14ac:dyDescent="0.2">
      <c r="A229" s="13"/>
      <c r="B229" s="38" t="s">
        <v>473</v>
      </c>
      <c r="C229" s="38">
        <v>99.3</v>
      </c>
      <c r="D229" s="13"/>
      <c r="E229" s="13"/>
      <c r="F229" s="13"/>
      <c r="G229" s="13"/>
      <c r="H229" s="13"/>
      <c r="I229" s="13"/>
      <c r="J229" s="13"/>
      <c r="K229" s="13"/>
      <c r="L229" s="13"/>
      <c r="M229" s="13"/>
      <c r="N229" s="13"/>
      <c r="O229" s="13"/>
      <c r="P229" s="13"/>
      <c r="Q229" s="13"/>
      <c r="R229" s="13"/>
      <c r="S229" s="13"/>
      <c r="T229" s="13"/>
      <c r="U229" s="13"/>
      <c r="V229" s="13"/>
      <c r="W229" s="13"/>
    </row>
    <row r="230" spans="1:23" s="16" customFormat="1" x14ac:dyDescent="0.2">
      <c r="A230" s="13"/>
      <c r="B230" s="38" t="s">
        <v>474</v>
      </c>
      <c r="C230" s="38">
        <v>99.6</v>
      </c>
      <c r="D230" s="13"/>
      <c r="E230" s="13"/>
      <c r="F230" s="13"/>
      <c r="G230" s="13"/>
      <c r="H230" s="13"/>
      <c r="I230" s="13"/>
      <c r="J230" s="13"/>
      <c r="K230" s="13"/>
      <c r="L230" s="13"/>
      <c r="M230" s="13"/>
      <c r="N230" s="13"/>
      <c r="O230" s="13"/>
      <c r="P230" s="13"/>
      <c r="Q230" s="13"/>
      <c r="R230" s="13"/>
      <c r="S230" s="13"/>
      <c r="T230" s="13"/>
      <c r="U230" s="13"/>
      <c r="V230" s="13"/>
      <c r="W230" s="13"/>
    </row>
    <row r="231" spans="1:23" s="16" customFormat="1" x14ac:dyDescent="0.2">
      <c r="A231" s="13"/>
      <c r="B231" s="38" t="s">
        <v>475</v>
      </c>
      <c r="C231" s="38">
        <v>99.6</v>
      </c>
      <c r="D231" s="13"/>
      <c r="E231" s="13"/>
      <c r="F231" s="13"/>
      <c r="G231" s="13"/>
      <c r="H231" s="13"/>
      <c r="I231" s="13"/>
      <c r="J231" s="13"/>
      <c r="K231" s="13"/>
      <c r="L231" s="13"/>
      <c r="M231" s="13"/>
      <c r="N231" s="13"/>
      <c r="O231" s="13"/>
      <c r="P231" s="13"/>
      <c r="Q231" s="13"/>
      <c r="R231" s="13"/>
      <c r="S231" s="13"/>
      <c r="T231" s="13"/>
      <c r="U231" s="13"/>
      <c r="V231" s="13"/>
      <c r="W231" s="13"/>
    </row>
    <row r="232" spans="1:23" s="16" customFormat="1" x14ac:dyDescent="0.2">
      <c r="A232" s="13"/>
      <c r="B232" s="38" t="s">
        <v>476</v>
      </c>
      <c r="C232" s="38">
        <v>99.8</v>
      </c>
      <c r="D232" s="13"/>
      <c r="E232" s="13"/>
      <c r="F232" s="13"/>
      <c r="G232" s="13"/>
      <c r="H232" s="13"/>
      <c r="I232" s="13"/>
      <c r="J232" s="13"/>
      <c r="K232" s="13"/>
      <c r="L232" s="13"/>
      <c r="M232" s="13"/>
      <c r="N232" s="13"/>
      <c r="O232" s="13"/>
      <c r="P232" s="13"/>
      <c r="Q232" s="13"/>
      <c r="R232" s="13"/>
      <c r="S232" s="13"/>
      <c r="T232" s="13"/>
      <c r="U232" s="13"/>
      <c r="V232" s="13"/>
      <c r="W232" s="13"/>
    </row>
    <row r="233" spans="1:23" s="16" customFormat="1" x14ac:dyDescent="0.2">
      <c r="A233" s="13"/>
      <c r="B233" s="38" t="s">
        <v>477</v>
      </c>
      <c r="C233" s="38">
        <v>99.6</v>
      </c>
      <c r="D233" s="13"/>
      <c r="E233" s="13"/>
      <c r="F233" s="13"/>
      <c r="G233" s="13"/>
      <c r="H233" s="13"/>
      <c r="I233" s="13"/>
      <c r="J233" s="13"/>
      <c r="K233" s="13"/>
      <c r="L233" s="13"/>
      <c r="M233" s="13"/>
      <c r="N233" s="13"/>
      <c r="O233" s="13"/>
      <c r="P233" s="13"/>
      <c r="Q233" s="13"/>
      <c r="R233" s="13"/>
      <c r="S233" s="13"/>
      <c r="T233" s="13"/>
      <c r="U233" s="13"/>
      <c r="V233" s="13"/>
      <c r="W233" s="13"/>
    </row>
    <row r="234" spans="1:23" s="16" customFormat="1" x14ac:dyDescent="0.2">
      <c r="A234" s="13"/>
      <c r="B234" s="38" t="s">
        <v>478</v>
      </c>
      <c r="C234" s="38">
        <v>99.9</v>
      </c>
      <c r="D234" s="13"/>
      <c r="E234" s="13"/>
      <c r="F234" s="13"/>
      <c r="G234" s="13"/>
      <c r="H234" s="13"/>
      <c r="I234" s="13"/>
      <c r="J234" s="13"/>
      <c r="K234" s="13"/>
      <c r="L234" s="13"/>
      <c r="M234" s="13"/>
      <c r="N234" s="13"/>
      <c r="O234" s="13"/>
      <c r="P234" s="13"/>
      <c r="Q234" s="13"/>
      <c r="R234" s="13"/>
      <c r="S234" s="13"/>
      <c r="T234" s="13"/>
      <c r="U234" s="13"/>
      <c r="V234" s="13"/>
      <c r="W234" s="13"/>
    </row>
    <row r="235" spans="1:23" s="16" customFormat="1" x14ac:dyDescent="0.2">
      <c r="A235" s="13"/>
      <c r="B235" s="38" t="s">
        <v>479</v>
      </c>
      <c r="C235" s="38">
        <v>100</v>
      </c>
      <c r="D235" s="13"/>
      <c r="E235" s="13"/>
      <c r="F235" s="13"/>
      <c r="G235" s="13"/>
      <c r="H235" s="13"/>
      <c r="I235" s="13"/>
      <c r="J235" s="13"/>
      <c r="K235" s="13"/>
      <c r="L235" s="13"/>
      <c r="M235" s="13"/>
      <c r="N235" s="13"/>
      <c r="O235" s="13"/>
      <c r="P235" s="13"/>
      <c r="Q235" s="13"/>
      <c r="R235" s="13"/>
      <c r="S235" s="13"/>
      <c r="T235" s="13"/>
      <c r="U235" s="13"/>
      <c r="V235" s="13"/>
      <c r="W235" s="13"/>
    </row>
    <row r="236" spans="1:23" s="16" customFormat="1" x14ac:dyDescent="0.2">
      <c r="A236" s="13"/>
      <c r="B236" s="38" t="s">
        <v>480</v>
      </c>
      <c r="C236" s="38">
        <v>100.1</v>
      </c>
      <c r="D236" s="13"/>
      <c r="E236" s="13"/>
      <c r="F236" s="13"/>
      <c r="G236" s="13"/>
      <c r="H236" s="13"/>
      <c r="I236" s="13"/>
      <c r="J236" s="13"/>
      <c r="K236" s="13"/>
      <c r="L236" s="13"/>
      <c r="M236" s="13"/>
      <c r="N236" s="13"/>
      <c r="O236" s="13"/>
      <c r="P236" s="13"/>
      <c r="Q236" s="13"/>
      <c r="R236" s="13"/>
      <c r="S236" s="13"/>
      <c r="T236" s="13"/>
      <c r="U236" s="13"/>
      <c r="V236" s="13"/>
      <c r="W236" s="13"/>
    </row>
    <row r="237" spans="1:23" s="16" customFormat="1" x14ac:dyDescent="0.2">
      <c r="A237" s="13"/>
      <c r="B237" s="38" t="s">
        <v>481</v>
      </c>
      <c r="C237" s="38">
        <v>99.9</v>
      </c>
      <c r="D237" s="13"/>
      <c r="E237" s="13"/>
      <c r="F237" s="13"/>
      <c r="G237" s="13"/>
      <c r="H237" s="13"/>
      <c r="I237" s="13"/>
      <c r="J237" s="13"/>
      <c r="K237" s="13"/>
      <c r="L237" s="13"/>
      <c r="M237" s="13"/>
      <c r="N237" s="13"/>
      <c r="O237" s="13"/>
      <c r="P237" s="13"/>
      <c r="Q237" s="13"/>
      <c r="R237" s="13"/>
      <c r="S237" s="13"/>
      <c r="T237" s="13"/>
      <c r="U237" s="13"/>
      <c r="V237" s="13"/>
      <c r="W237" s="13"/>
    </row>
    <row r="238" spans="1:23" s="16" customFormat="1" x14ac:dyDescent="0.2">
      <c r="A238" s="13"/>
      <c r="B238" s="38" t="s">
        <v>250</v>
      </c>
      <c r="C238" s="38">
        <v>99.9</v>
      </c>
      <c r="D238" s="13"/>
      <c r="E238" s="13"/>
      <c r="F238" s="13"/>
      <c r="G238" s="13"/>
      <c r="H238" s="13"/>
      <c r="I238" s="13"/>
      <c r="J238" s="13"/>
      <c r="K238" s="13"/>
      <c r="L238" s="13"/>
      <c r="M238" s="13"/>
      <c r="N238" s="13"/>
      <c r="O238" s="13"/>
      <c r="P238" s="13"/>
      <c r="Q238" s="13"/>
      <c r="R238" s="13"/>
      <c r="S238" s="13"/>
      <c r="T238" s="13"/>
      <c r="U238" s="13"/>
      <c r="V238" s="13"/>
      <c r="W238" s="13"/>
    </row>
    <row r="239" spans="1:23" s="16" customFormat="1" x14ac:dyDescent="0.2">
      <c r="A239" s="13"/>
      <c r="B239" s="38" t="s">
        <v>482</v>
      </c>
      <c r="C239" s="38">
        <v>99.2</v>
      </c>
      <c r="D239" s="13"/>
      <c r="E239" s="13"/>
      <c r="F239" s="13"/>
      <c r="G239" s="13"/>
      <c r="H239" s="13"/>
      <c r="I239" s="13"/>
      <c r="J239" s="13"/>
      <c r="K239" s="13"/>
      <c r="L239" s="13"/>
      <c r="M239" s="13"/>
      <c r="N239" s="13"/>
      <c r="O239" s="13"/>
      <c r="P239" s="13"/>
      <c r="Q239" s="13"/>
      <c r="R239" s="13"/>
      <c r="S239" s="13"/>
      <c r="T239" s="13"/>
      <c r="U239" s="13"/>
      <c r="V239" s="13"/>
      <c r="W239" s="13"/>
    </row>
    <row r="240" spans="1:23" s="16" customFormat="1" x14ac:dyDescent="0.2">
      <c r="A240" s="13"/>
      <c r="B240" s="38" t="s">
        <v>483</v>
      </c>
      <c r="C240" s="38">
        <v>99.5</v>
      </c>
      <c r="D240" s="13"/>
      <c r="E240" s="13"/>
      <c r="F240" s="13"/>
      <c r="G240" s="13"/>
      <c r="H240" s="13"/>
      <c r="I240" s="13"/>
      <c r="J240" s="13"/>
      <c r="K240" s="13"/>
      <c r="L240" s="13"/>
      <c r="M240" s="13"/>
      <c r="N240" s="13"/>
      <c r="O240" s="13"/>
      <c r="P240" s="13"/>
      <c r="Q240" s="13"/>
      <c r="R240" s="13"/>
      <c r="S240" s="13"/>
      <c r="T240" s="13"/>
      <c r="U240" s="13"/>
      <c r="V240" s="13"/>
      <c r="W240" s="13"/>
    </row>
    <row r="241" spans="1:23" s="16" customFormat="1" x14ac:dyDescent="0.2">
      <c r="A241" s="13"/>
      <c r="B241" s="38" t="s">
        <v>484</v>
      </c>
      <c r="C241" s="38">
        <v>99.6</v>
      </c>
      <c r="D241" s="13"/>
      <c r="E241" s="13"/>
      <c r="F241" s="13"/>
      <c r="G241" s="13"/>
      <c r="H241" s="13"/>
      <c r="I241" s="13"/>
      <c r="J241" s="13"/>
      <c r="K241" s="13"/>
      <c r="L241" s="13"/>
      <c r="M241" s="13"/>
      <c r="N241" s="13"/>
      <c r="O241" s="13"/>
      <c r="P241" s="13"/>
      <c r="Q241" s="13"/>
      <c r="R241" s="13"/>
      <c r="S241" s="13"/>
      <c r="T241" s="13"/>
      <c r="U241" s="13"/>
      <c r="V241" s="13"/>
      <c r="W241" s="13"/>
    </row>
    <row r="242" spans="1:23" s="16" customFormat="1" x14ac:dyDescent="0.2">
      <c r="A242" s="13"/>
      <c r="B242" s="38" t="s">
        <v>485</v>
      </c>
      <c r="C242" s="38">
        <v>99.9</v>
      </c>
      <c r="D242" s="13"/>
      <c r="E242" s="13"/>
      <c r="F242" s="13"/>
      <c r="G242" s="13"/>
      <c r="H242" s="13"/>
      <c r="I242" s="13"/>
      <c r="J242" s="13"/>
      <c r="K242" s="13"/>
      <c r="L242" s="13"/>
      <c r="M242" s="13"/>
      <c r="N242" s="13"/>
      <c r="O242" s="13"/>
      <c r="P242" s="13"/>
      <c r="Q242" s="13"/>
      <c r="R242" s="13"/>
      <c r="S242" s="13"/>
      <c r="T242" s="13"/>
      <c r="U242" s="13"/>
      <c r="V242" s="13"/>
      <c r="W242" s="13"/>
    </row>
    <row r="243" spans="1:23" s="16" customFormat="1" x14ac:dyDescent="0.2">
      <c r="A243" s="13"/>
      <c r="B243" s="38" t="s">
        <v>486</v>
      </c>
      <c r="C243" s="38">
        <v>100.1</v>
      </c>
      <c r="D243" s="13"/>
      <c r="E243" s="13"/>
      <c r="F243" s="13"/>
      <c r="G243" s="13"/>
      <c r="H243" s="13"/>
      <c r="I243" s="13"/>
      <c r="J243" s="13"/>
      <c r="K243" s="13"/>
      <c r="L243" s="13"/>
      <c r="M243" s="13"/>
      <c r="N243" s="13"/>
      <c r="O243" s="13"/>
      <c r="P243" s="13"/>
      <c r="Q243" s="13"/>
      <c r="R243" s="13"/>
      <c r="S243" s="13"/>
      <c r="T243" s="13"/>
      <c r="U243" s="13"/>
      <c r="V243" s="13"/>
      <c r="W243" s="13"/>
    </row>
    <row r="244" spans="1:23" s="16" customFormat="1" x14ac:dyDescent="0.2">
      <c r="A244" s="13"/>
      <c r="B244" s="38" t="s">
        <v>251</v>
      </c>
      <c r="C244" s="38">
        <v>100.1</v>
      </c>
      <c r="D244" s="13"/>
      <c r="E244" s="13"/>
      <c r="F244" s="13"/>
      <c r="G244" s="13"/>
      <c r="H244" s="13"/>
      <c r="I244" s="13"/>
      <c r="J244" s="13"/>
      <c r="K244" s="13"/>
      <c r="L244" s="13"/>
      <c r="M244" s="13"/>
      <c r="N244" s="13"/>
      <c r="O244" s="13"/>
      <c r="P244" s="13"/>
      <c r="Q244" s="13"/>
      <c r="R244" s="13"/>
      <c r="S244" s="13"/>
      <c r="T244" s="13"/>
      <c r="U244" s="13"/>
      <c r="V244" s="13"/>
      <c r="W244" s="13"/>
    </row>
    <row r="245" spans="1:23" s="16" customFormat="1" x14ac:dyDescent="0.2">
      <c r="A245" s="13"/>
      <c r="B245" s="38" t="s">
        <v>487</v>
      </c>
      <c r="C245" s="38">
        <v>100</v>
      </c>
      <c r="D245" s="13"/>
      <c r="E245" s="13"/>
      <c r="F245" s="13"/>
      <c r="G245" s="13"/>
      <c r="H245" s="13"/>
      <c r="I245" s="13"/>
      <c r="J245" s="13"/>
      <c r="K245" s="13"/>
      <c r="L245" s="13"/>
      <c r="M245" s="13"/>
      <c r="N245" s="13"/>
      <c r="O245" s="13"/>
      <c r="P245" s="13"/>
      <c r="Q245" s="13"/>
      <c r="R245" s="13"/>
      <c r="S245" s="13"/>
      <c r="T245" s="13"/>
      <c r="U245" s="13"/>
      <c r="V245" s="13"/>
      <c r="W245" s="13"/>
    </row>
    <row r="246" spans="1:23" s="16" customFormat="1" x14ac:dyDescent="0.2">
      <c r="A246" s="13"/>
      <c r="B246" s="38" t="s">
        <v>488</v>
      </c>
      <c r="C246" s="38">
        <v>100.3</v>
      </c>
      <c r="D246" s="13"/>
      <c r="E246" s="13"/>
      <c r="F246" s="13"/>
      <c r="G246" s="13"/>
      <c r="H246" s="13"/>
      <c r="I246" s="13"/>
      <c r="J246" s="13"/>
      <c r="K246" s="13"/>
      <c r="L246" s="13"/>
      <c r="M246" s="13"/>
      <c r="N246" s="13"/>
      <c r="O246" s="13"/>
      <c r="P246" s="13"/>
      <c r="Q246" s="13"/>
      <c r="R246" s="13"/>
      <c r="S246" s="13"/>
      <c r="T246" s="13"/>
      <c r="U246" s="13"/>
      <c r="V246" s="13"/>
      <c r="W246" s="13"/>
    </row>
    <row r="247" spans="1:23" s="16" customFormat="1" x14ac:dyDescent="0.2">
      <c r="A247" s="13"/>
      <c r="B247" s="38" t="s">
        <v>489</v>
      </c>
      <c r="C247" s="38">
        <v>100.2</v>
      </c>
      <c r="D247" s="13"/>
      <c r="E247" s="13"/>
      <c r="F247" s="13"/>
      <c r="G247" s="13"/>
      <c r="H247" s="13"/>
      <c r="I247" s="13"/>
      <c r="J247" s="13"/>
      <c r="K247" s="13"/>
      <c r="L247" s="13"/>
      <c r="M247" s="13"/>
      <c r="N247" s="13"/>
      <c r="O247" s="13"/>
      <c r="P247" s="13"/>
      <c r="Q247" s="13"/>
      <c r="R247" s="13"/>
      <c r="S247" s="13"/>
      <c r="T247" s="13"/>
      <c r="U247" s="13"/>
      <c r="V247" s="13"/>
      <c r="W247" s="13"/>
    </row>
    <row r="248" spans="1:23" s="16" customFormat="1" x14ac:dyDescent="0.2">
      <c r="A248" s="13"/>
      <c r="B248" s="38" t="s">
        <v>490</v>
      </c>
      <c r="C248" s="38">
        <v>100.3</v>
      </c>
      <c r="D248" s="13"/>
      <c r="E248" s="13"/>
      <c r="F248" s="13"/>
      <c r="G248" s="13"/>
      <c r="H248" s="13"/>
      <c r="I248" s="13"/>
      <c r="J248" s="13"/>
      <c r="K248" s="13"/>
      <c r="L248" s="13"/>
      <c r="M248" s="13"/>
      <c r="N248" s="13"/>
      <c r="O248" s="13"/>
      <c r="P248" s="13"/>
      <c r="Q248" s="13"/>
      <c r="R248" s="13"/>
      <c r="S248" s="13"/>
      <c r="T248" s="13"/>
      <c r="U248" s="13"/>
      <c r="V248" s="13"/>
      <c r="W248" s="13"/>
    </row>
    <row r="249" spans="1:23" s="16" customFormat="1" x14ac:dyDescent="0.2">
      <c r="A249" s="13"/>
      <c r="B249" s="38" t="s">
        <v>491</v>
      </c>
      <c r="C249" s="38">
        <v>100.3</v>
      </c>
      <c r="D249" s="13"/>
      <c r="E249" s="13"/>
      <c r="F249" s="13"/>
      <c r="G249" s="13"/>
      <c r="H249" s="13"/>
      <c r="I249" s="13"/>
      <c r="J249" s="13"/>
      <c r="K249" s="13"/>
      <c r="L249" s="13"/>
      <c r="M249" s="13"/>
      <c r="N249" s="13"/>
      <c r="O249" s="13"/>
      <c r="P249" s="13"/>
      <c r="Q249" s="13"/>
      <c r="R249" s="13"/>
      <c r="S249" s="13"/>
      <c r="T249" s="13"/>
      <c r="U249" s="13"/>
      <c r="V249" s="13"/>
      <c r="W249" s="13"/>
    </row>
    <row r="250" spans="1:23" s="16" customFormat="1" x14ac:dyDescent="0.2">
      <c r="A250" s="13"/>
      <c r="B250" s="38" t="s">
        <v>252</v>
      </c>
      <c r="C250" s="38">
        <v>100.4</v>
      </c>
      <c r="D250" s="13"/>
      <c r="E250" s="13"/>
      <c r="F250" s="13"/>
      <c r="G250" s="13"/>
      <c r="H250" s="13"/>
      <c r="I250" s="13"/>
      <c r="J250" s="13"/>
      <c r="K250" s="13"/>
      <c r="L250" s="13"/>
      <c r="M250" s="13"/>
      <c r="N250" s="13"/>
      <c r="O250" s="13"/>
      <c r="P250" s="13"/>
      <c r="Q250" s="13"/>
      <c r="R250" s="13"/>
      <c r="S250" s="13"/>
      <c r="T250" s="13"/>
      <c r="U250" s="13"/>
      <c r="V250" s="13"/>
      <c r="W250" s="13"/>
    </row>
    <row r="251" spans="1:23" s="16" customFormat="1" x14ac:dyDescent="0.2">
      <c r="A251" s="13"/>
      <c r="B251" s="38" t="s">
        <v>492</v>
      </c>
      <c r="C251" s="38">
        <v>99.9</v>
      </c>
      <c r="D251" s="13"/>
      <c r="E251" s="13"/>
      <c r="F251" s="13"/>
      <c r="G251" s="13"/>
      <c r="H251" s="13"/>
      <c r="I251" s="13"/>
      <c r="J251" s="13"/>
      <c r="K251" s="13"/>
      <c r="L251" s="13"/>
      <c r="M251" s="13"/>
      <c r="N251" s="13"/>
      <c r="O251" s="13"/>
      <c r="P251" s="13"/>
      <c r="Q251" s="13"/>
      <c r="R251" s="13"/>
      <c r="S251" s="13"/>
      <c r="T251" s="13"/>
      <c r="U251" s="13"/>
      <c r="V251" s="13"/>
      <c r="W251" s="13"/>
    </row>
    <row r="252" spans="1:23" s="16" customFormat="1" x14ac:dyDescent="0.2">
      <c r="A252" s="13"/>
      <c r="B252" s="38" t="s">
        <v>493</v>
      </c>
      <c r="C252" s="38">
        <v>100.1</v>
      </c>
      <c r="D252" s="13"/>
      <c r="E252" s="13"/>
      <c r="F252" s="13"/>
      <c r="G252" s="13"/>
      <c r="H252" s="13"/>
      <c r="I252" s="13"/>
      <c r="J252" s="13"/>
      <c r="K252" s="13"/>
      <c r="L252" s="13"/>
      <c r="M252" s="13"/>
      <c r="N252" s="13"/>
      <c r="O252" s="13"/>
      <c r="P252" s="13"/>
      <c r="Q252" s="13"/>
      <c r="R252" s="13"/>
      <c r="S252" s="13"/>
      <c r="T252" s="13"/>
      <c r="U252" s="13"/>
      <c r="V252" s="13"/>
      <c r="W252" s="13"/>
    </row>
    <row r="253" spans="1:23" s="16" customFormat="1" x14ac:dyDescent="0.2">
      <c r="A253" s="13"/>
      <c r="B253" s="38" t="s">
        <v>494</v>
      </c>
      <c r="C253" s="38">
        <v>100.4</v>
      </c>
      <c r="D253" s="13"/>
      <c r="E253" s="13"/>
      <c r="F253" s="13"/>
      <c r="G253" s="13"/>
      <c r="H253" s="13"/>
      <c r="I253" s="13"/>
      <c r="J253" s="13"/>
      <c r="K253" s="13"/>
      <c r="L253" s="13"/>
      <c r="M253" s="13"/>
      <c r="N253" s="13"/>
      <c r="O253" s="13"/>
      <c r="P253" s="13"/>
      <c r="Q253" s="13"/>
      <c r="R253" s="13"/>
      <c r="S253" s="13"/>
      <c r="T253" s="13"/>
      <c r="U253" s="13"/>
      <c r="V253" s="13"/>
      <c r="W253" s="13"/>
    </row>
    <row r="254" spans="1:23" s="16" customFormat="1" x14ac:dyDescent="0.2">
      <c r="A254" s="13"/>
      <c r="B254" s="38" t="s">
        <v>495</v>
      </c>
      <c r="C254" s="38">
        <v>100.6</v>
      </c>
      <c r="D254" s="13"/>
      <c r="E254" s="13"/>
      <c r="F254" s="13"/>
      <c r="G254" s="13"/>
      <c r="H254" s="13"/>
      <c r="I254" s="13"/>
      <c r="J254" s="13"/>
      <c r="K254" s="13"/>
      <c r="L254" s="13"/>
      <c r="M254" s="13"/>
      <c r="N254" s="13"/>
      <c r="O254" s="13"/>
      <c r="P254" s="13"/>
      <c r="Q254" s="13"/>
      <c r="R254" s="13"/>
      <c r="S254" s="13"/>
      <c r="T254" s="13"/>
      <c r="U254" s="13"/>
      <c r="V254" s="13"/>
      <c r="W254" s="13"/>
    </row>
    <row r="255" spans="1:23" s="16" customFormat="1" x14ac:dyDescent="0.2">
      <c r="A255" s="13"/>
      <c r="B255" s="38" t="s">
        <v>496</v>
      </c>
      <c r="C255" s="38">
        <v>100.8</v>
      </c>
      <c r="D255" s="13"/>
      <c r="E255" s="13"/>
      <c r="F255" s="13"/>
      <c r="G255" s="13"/>
      <c r="H255" s="13"/>
      <c r="I255" s="13"/>
      <c r="J255" s="13"/>
      <c r="K255" s="13"/>
      <c r="L255" s="13"/>
      <c r="M255" s="13"/>
      <c r="N255" s="13"/>
      <c r="O255" s="13"/>
      <c r="P255" s="13"/>
      <c r="Q255" s="13"/>
      <c r="R255" s="13"/>
      <c r="S255" s="13"/>
      <c r="T255" s="13"/>
      <c r="U255" s="13"/>
      <c r="V255" s="13"/>
      <c r="W255" s="13"/>
    </row>
    <row r="256" spans="1:23" s="16" customFormat="1" x14ac:dyDescent="0.2">
      <c r="A256" s="13"/>
      <c r="B256" s="38" t="s">
        <v>253</v>
      </c>
      <c r="C256" s="38">
        <v>101</v>
      </c>
      <c r="D256" s="13"/>
      <c r="E256" s="13"/>
      <c r="F256" s="13"/>
      <c r="G256" s="13"/>
      <c r="H256" s="13"/>
      <c r="I256" s="13"/>
      <c r="J256" s="13"/>
      <c r="K256" s="13"/>
      <c r="L256" s="13"/>
      <c r="M256" s="13"/>
      <c r="N256" s="13"/>
      <c r="O256" s="13"/>
      <c r="P256" s="13"/>
      <c r="Q256" s="13"/>
      <c r="R256" s="13"/>
      <c r="S256" s="13"/>
      <c r="T256" s="13"/>
      <c r="U256" s="13"/>
      <c r="V256" s="13"/>
      <c r="W256" s="13"/>
    </row>
    <row r="257" spans="1:23" s="16" customFormat="1" x14ac:dyDescent="0.2">
      <c r="A257" s="13"/>
      <c r="B257" s="38" t="s">
        <v>497</v>
      </c>
      <c r="C257" s="38">
        <v>100.9</v>
      </c>
      <c r="D257" s="13"/>
      <c r="E257" s="13"/>
      <c r="F257" s="13"/>
      <c r="G257" s="13"/>
      <c r="H257" s="13"/>
      <c r="I257" s="13"/>
      <c r="J257" s="13"/>
      <c r="K257" s="13"/>
      <c r="L257" s="13"/>
      <c r="M257" s="13"/>
      <c r="N257" s="13"/>
      <c r="O257" s="13"/>
      <c r="P257" s="13"/>
      <c r="Q257" s="13"/>
      <c r="R257" s="13"/>
      <c r="S257" s="13"/>
      <c r="T257" s="13"/>
      <c r="U257" s="13"/>
      <c r="V257" s="13"/>
      <c r="W257" s="13"/>
    </row>
    <row r="258" spans="1:23" s="16" customFormat="1" x14ac:dyDescent="0.2">
      <c r="A258" s="13"/>
      <c r="B258" s="38" t="s">
        <v>498</v>
      </c>
      <c r="C258" s="38">
        <v>101.2</v>
      </c>
      <c r="D258" s="13"/>
      <c r="E258" s="13"/>
      <c r="F258" s="13"/>
      <c r="G258" s="13"/>
      <c r="H258" s="13"/>
      <c r="I258" s="13"/>
      <c r="J258" s="13"/>
      <c r="K258" s="13"/>
      <c r="L258" s="13"/>
      <c r="M258" s="13"/>
      <c r="N258" s="13"/>
      <c r="O258" s="13"/>
      <c r="P258" s="13"/>
      <c r="Q258" s="13"/>
      <c r="R258" s="13"/>
      <c r="S258" s="13"/>
      <c r="T258" s="13"/>
      <c r="U258" s="13"/>
      <c r="V258" s="13"/>
      <c r="W258" s="13"/>
    </row>
    <row r="259" spans="1:23" s="16" customFormat="1" x14ac:dyDescent="0.2">
      <c r="A259" s="13"/>
      <c r="B259" s="38" t="s">
        <v>499</v>
      </c>
      <c r="C259" s="38">
        <v>101.5</v>
      </c>
      <c r="D259" s="13"/>
      <c r="E259" s="13"/>
      <c r="F259" s="13"/>
      <c r="G259" s="13"/>
      <c r="H259" s="13"/>
      <c r="I259" s="13"/>
      <c r="J259" s="13"/>
      <c r="K259" s="13"/>
      <c r="L259" s="13"/>
      <c r="M259" s="13"/>
      <c r="N259" s="13"/>
      <c r="O259" s="13"/>
      <c r="P259" s="13"/>
      <c r="Q259" s="13"/>
      <c r="R259" s="13"/>
      <c r="S259" s="13"/>
      <c r="T259" s="13"/>
      <c r="U259" s="13"/>
      <c r="V259" s="13"/>
      <c r="W259" s="13"/>
    </row>
    <row r="260" spans="1:23" s="16" customFormat="1" x14ac:dyDescent="0.2">
      <c r="A260" s="13"/>
      <c r="B260" s="38" t="s">
        <v>500</v>
      </c>
      <c r="C260" s="38">
        <v>101.6</v>
      </c>
      <c r="D260" s="13"/>
      <c r="E260" s="13"/>
      <c r="F260" s="13"/>
      <c r="G260" s="13"/>
      <c r="H260" s="13"/>
      <c r="I260" s="13"/>
      <c r="J260" s="13"/>
      <c r="K260" s="13"/>
      <c r="L260" s="13"/>
      <c r="M260" s="13"/>
      <c r="N260" s="13"/>
      <c r="O260" s="13"/>
      <c r="P260" s="13"/>
      <c r="Q260" s="13"/>
      <c r="R260" s="13"/>
      <c r="S260" s="13"/>
      <c r="T260" s="13"/>
      <c r="U260" s="13"/>
      <c r="V260" s="13"/>
      <c r="W260" s="13"/>
    </row>
    <row r="261" spans="1:23" s="16" customFormat="1" x14ac:dyDescent="0.2">
      <c r="A261" s="13"/>
      <c r="B261" s="38" t="s">
        <v>501</v>
      </c>
      <c r="C261" s="38">
        <v>101.8</v>
      </c>
      <c r="D261" s="13"/>
      <c r="E261" s="13"/>
      <c r="F261" s="13"/>
      <c r="G261" s="13"/>
      <c r="H261" s="13"/>
      <c r="I261" s="13"/>
      <c r="J261" s="13"/>
      <c r="K261" s="13"/>
      <c r="L261" s="13"/>
      <c r="M261" s="13"/>
      <c r="N261" s="13"/>
      <c r="O261" s="13"/>
      <c r="P261" s="13"/>
      <c r="Q261" s="13"/>
      <c r="R261" s="13"/>
      <c r="S261" s="13"/>
      <c r="T261" s="13"/>
      <c r="U261" s="13"/>
      <c r="V261" s="13"/>
      <c r="W261" s="13"/>
    </row>
    <row r="262" spans="1:23" s="16" customFormat="1" x14ac:dyDescent="0.2">
      <c r="A262" s="13"/>
      <c r="B262" s="38" t="s">
        <v>254</v>
      </c>
      <c r="C262" s="38">
        <v>102.2</v>
      </c>
      <c r="D262" s="13"/>
      <c r="E262" s="13"/>
      <c r="F262" s="13"/>
      <c r="G262" s="13"/>
      <c r="H262" s="13"/>
      <c r="I262" s="13"/>
      <c r="J262" s="13"/>
      <c r="K262" s="13"/>
      <c r="L262" s="13"/>
      <c r="M262" s="13"/>
      <c r="N262" s="13"/>
      <c r="O262" s="13"/>
      <c r="P262" s="13"/>
      <c r="Q262" s="13"/>
      <c r="R262" s="13"/>
      <c r="S262" s="13"/>
      <c r="T262" s="13"/>
      <c r="U262" s="13"/>
      <c r="V262" s="13"/>
      <c r="W262" s="13"/>
    </row>
    <row r="263" spans="1:23" s="16" customFormat="1" x14ac:dyDescent="0.2">
      <c r="A263" s="13"/>
      <c r="B263" s="38" t="s">
        <v>502</v>
      </c>
      <c r="C263" s="38">
        <v>101.8</v>
      </c>
      <c r="D263" s="13"/>
      <c r="E263" s="13"/>
      <c r="F263" s="13"/>
      <c r="G263" s="13"/>
      <c r="H263" s="13"/>
      <c r="I263" s="13"/>
      <c r="J263" s="13"/>
      <c r="K263" s="13"/>
      <c r="L263" s="13"/>
      <c r="M263" s="13"/>
      <c r="N263" s="13"/>
      <c r="O263" s="13"/>
      <c r="P263" s="13"/>
      <c r="Q263" s="13"/>
      <c r="R263" s="13"/>
      <c r="S263" s="13"/>
      <c r="T263" s="13"/>
      <c r="U263" s="13"/>
      <c r="V263" s="13"/>
      <c r="W263" s="13"/>
    </row>
    <row r="264" spans="1:23" s="16" customFormat="1" x14ac:dyDescent="0.2">
      <c r="A264" s="13"/>
      <c r="B264" s="38" t="s">
        <v>503</v>
      </c>
      <c r="C264" s="38">
        <v>102.4</v>
      </c>
      <c r="D264" s="13"/>
      <c r="E264" s="13"/>
      <c r="F264" s="13"/>
      <c r="G264" s="13"/>
      <c r="H264" s="13"/>
      <c r="I264" s="13"/>
      <c r="J264" s="13"/>
      <c r="K264" s="13"/>
      <c r="L264" s="13"/>
      <c r="M264" s="13"/>
      <c r="N264" s="13"/>
      <c r="O264" s="13"/>
      <c r="P264" s="13"/>
      <c r="Q264" s="13"/>
      <c r="R264" s="13"/>
      <c r="S264" s="13"/>
      <c r="T264" s="13"/>
      <c r="U264" s="13"/>
      <c r="V264" s="13"/>
      <c r="W264" s="13"/>
    </row>
    <row r="265" spans="1:23" s="16" customFormat="1" x14ac:dyDescent="0.2">
      <c r="A265" s="13"/>
      <c r="B265" s="38" t="s">
        <v>504</v>
      </c>
      <c r="C265" s="38">
        <v>102.7</v>
      </c>
      <c r="D265" s="13"/>
      <c r="E265" s="13"/>
      <c r="F265" s="13"/>
      <c r="G265" s="13"/>
      <c r="H265" s="13"/>
      <c r="I265" s="13"/>
      <c r="J265" s="13"/>
      <c r="K265" s="13"/>
      <c r="L265" s="13"/>
      <c r="M265" s="13"/>
      <c r="N265" s="13"/>
      <c r="O265" s="13"/>
      <c r="P265" s="13"/>
      <c r="Q265" s="13"/>
      <c r="R265" s="13"/>
      <c r="S265" s="13"/>
      <c r="T265" s="13"/>
      <c r="U265" s="13"/>
      <c r="V265" s="13"/>
      <c r="W265" s="13"/>
    </row>
    <row r="266" spans="1:23" s="16" customFormat="1" x14ac:dyDescent="0.2">
      <c r="A266" s="13"/>
      <c r="B266" s="38" t="s">
        <v>505</v>
      </c>
      <c r="C266" s="38">
        <v>103.2</v>
      </c>
      <c r="D266" s="13"/>
      <c r="E266" s="13"/>
      <c r="F266" s="13"/>
      <c r="G266" s="13"/>
      <c r="H266" s="13"/>
      <c r="I266" s="13"/>
      <c r="J266" s="13"/>
      <c r="K266" s="13"/>
      <c r="L266" s="13"/>
      <c r="M266" s="13"/>
      <c r="N266" s="13"/>
      <c r="O266" s="13"/>
      <c r="P266" s="13"/>
      <c r="Q266" s="13"/>
      <c r="R266" s="13"/>
      <c r="S266" s="13"/>
      <c r="T266" s="13"/>
      <c r="U266" s="13"/>
      <c r="V266" s="13"/>
      <c r="W266" s="13"/>
    </row>
    <row r="267" spans="1:23" s="16" customFormat="1" x14ac:dyDescent="0.2">
      <c r="A267" s="13"/>
      <c r="B267" s="38" t="s">
        <v>506</v>
      </c>
      <c r="C267" s="38">
        <v>103.5</v>
      </c>
      <c r="D267" s="13"/>
      <c r="E267" s="13"/>
      <c r="F267" s="13"/>
      <c r="G267" s="13"/>
      <c r="H267" s="13"/>
      <c r="I267" s="13"/>
      <c r="J267" s="13"/>
      <c r="K267" s="13"/>
      <c r="L267" s="13"/>
      <c r="M267" s="13"/>
      <c r="N267" s="13"/>
      <c r="O267" s="13"/>
      <c r="P267" s="13"/>
      <c r="Q267" s="13"/>
      <c r="R267" s="13"/>
      <c r="S267" s="13"/>
      <c r="T267" s="13"/>
      <c r="U267" s="13"/>
      <c r="V267" s="13"/>
      <c r="W267" s="13"/>
    </row>
    <row r="268" spans="1:23" s="16" customFormat="1" x14ac:dyDescent="0.2">
      <c r="A268" s="13"/>
      <c r="B268" s="38" t="s">
        <v>255</v>
      </c>
      <c r="C268" s="38">
        <v>103.5</v>
      </c>
      <c r="D268" s="13"/>
      <c r="E268" s="13"/>
      <c r="F268" s="13"/>
      <c r="G268" s="13"/>
      <c r="H268" s="13"/>
      <c r="I268" s="13"/>
      <c r="J268" s="13"/>
      <c r="K268" s="13"/>
      <c r="L268" s="13"/>
      <c r="M268" s="13"/>
      <c r="N268" s="13"/>
      <c r="O268" s="13"/>
      <c r="P268" s="13"/>
      <c r="Q268" s="13"/>
      <c r="R268" s="13"/>
      <c r="S268" s="13"/>
      <c r="T268" s="13"/>
      <c r="U268" s="13"/>
      <c r="V268" s="13"/>
      <c r="W268" s="13"/>
    </row>
    <row r="269" spans="1:23" s="16" customFormat="1" x14ac:dyDescent="0.2">
      <c r="A269" s="13"/>
      <c r="B269" s="38" t="s">
        <v>507</v>
      </c>
      <c r="C269" s="38">
        <v>103.5</v>
      </c>
      <c r="D269" s="13"/>
      <c r="E269" s="13"/>
      <c r="F269" s="13"/>
      <c r="G269" s="13"/>
      <c r="H269" s="13"/>
      <c r="I269" s="13"/>
      <c r="J269" s="13"/>
      <c r="K269" s="13"/>
      <c r="L269" s="13"/>
      <c r="M269" s="13"/>
      <c r="N269" s="13"/>
      <c r="O269" s="13"/>
      <c r="P269" s="13"/>
      <c r="Q269" s="13"/>
      <c r="R269" s="13"/>
      <c r="S269" s="13"/>
      <c r="T269" s="13"/>
      <c r="U269" s="13"/>
      <c r="V269" s="13"/>
      <c r="W269" s="13"/>
    </row>
    <row r="270" spans="1:23" s="16" customFormat="1" x14ac:dyDescent="0.2">
      <c r="A270" s="13"/>
      <c r="B270" s="38" t="s">
        <v>508</v>
      </c>
      <c r="C270" s="38">
        <v>104</v>
      </c>
      <c r="D270" s="13"/>
      <c r="E270" s="13"/>
      <c r="F270" s="13"/>
      <c r="G270" s="13"/>
      <c r="H270" s="13"/>
      <c r="I270" s="13"/>
      <c r="J270" s="13"/>
      <c r="K270" s="13"/>
      <c r="L270" s="13"/>
      <c r="M270" s="13"/>
      <c r="N270" s="13"/>
      <c r="O270" s="13"/>
      <c r="P270" s="13"/>
      <c r="Q270" s="13"/>
      <c r="R270" s="13"/>
      <c r="S270" s="13"/>
      <c r="T270" s="13"/>
      <c r="U270" s="13"/>
      <c r="V270" s="13"/>
      <c r="W270" s="13"/>
    </row>
    <row r="271" spans="1:23" s="16" customFormat="1" x14ac:dyDescent="0.2">
      <c r="A271" s="13"/>
      <c r="B271" s="38" t="s">
        <v>509</v>
      </c>
      <c r="C271" s="38">
        <v>104.3</v>
      </c>
      <c r="D271" s="13"/>
      <c r="E271" s="13"/>
      <c r="F271" s="13"/>
      <c r="G271" s="13"/>
      <c r="H271" s="13"/>
      <c r="I271" s="13"/>
      <c r="J271" s="13"/>
      <c r="K271" s="13"/>
      <c r="L271" s="13"/>
      <c r="M271" s="13"/>
      <c r="N271" s="13"/>
      <c r="O271" s="13"/>
      <c r="P271" s="13"/>
      <c r="Q271" s="13"/>
      <c r="R271" s="13"/>
      <c r="S271" s="13"/>
      <c r="T271" s="13"/>
      <c r="U271" s="13"/>
      <c r="V271" s="13"/>
      <c r="W271" s="13"/>
    </row>
    <row r="272" spans="1:23" s="16" customFormat="1" x14ac:dyDescent="0.2">
      <c r="A272" s="13"/>
      <c r="B272" s="38" t="s">
        <v>510</v>
      </c>
      <c r="C272" s="38">
        <v>104.4</v>
      </c>
      <c r="D272" s="13"/>
      <c r="E272" s="13"/>
      <c r="F272" s="13"/>
      <c r="G272" s="13"/>
      <c r="H272" s="13"/>
      <c r="I272" s="13"/>
      <c r="J272" s="13"/>
      <c r="K272" s="13"/>
      <c r="L272" s="13"/>
      <c r="M272" s="13"/>
      <c r="N272" s="13"/>
      <c r="O272" s="13"/>
      <c r="P272" s="13"/>
      <c r="Q272" s="13"/>
      <c r="R272" s="13"/>
      <c r="S272" s="13"/>
      <c r="T272" s="13"/>
      <c r="U272" s="13"/>
      <c r="V272" s="13"/>
      <c r="W272" s="13"/>
    </row>
    <row r="273" spans="1:23" s="16" customFormat="1" x14ac:dyDescent="0.2">
      <c r="A273" s="13"/>
      <c r="B273" s="38" t="s">
        <v>511</v>
      </c>
      <c r="C273" s="38">
        <v>104.7</v>
      </c>
      <c r="D273" s="13"/>
      <c r="E273" s="13"/>
      <c r="F273" s="13"/>
      <c r="G273" s="13"/>
      <c r="H273" s="13"/>
      <c r="I273" s="13"/>
      <c r="J273" s="13"/>
      <c r="K273" s="13"/>
      <c r="L273" s="13"/>
      <c r="M273" s="13"/>
      <c r="N273" s="13"/>
      <c r="O273" s="13"/>
      <c r="P273" s="13"/>
      <c r="Q273" s="13"/>
      <c r="R273" s="13"/>
      <c r="S273" s="13"/>
      <c r="T273" s="13"/>
      <c r="U273" s="13"/>
      <c r="V273" s="13"/>
      <c r="W273" s="13"/>
    </row>
    <row r="274" spans="1:23" s="16" customFormat="1" x14ac:dyDescent="0.2">
      <c r="A274" s="13"/>
      <c r="B274" s="38" t="s">
        <v>256</v>
      </c>
      <c r="C274" s="38">
        <v>105</v>
      </c>
      <c r="D274" s="13"/>
      <c r="E274" s="13"/>
      <c r="F274" s="13"/>
      <c r="G274" s="13"/>
      <c r="H274" s="13"/>
      <c r="I274" s="13"/>
      <c r="J274" s="13"/>
      <c r="K274" s="13"/>
      <c r="L274" s="13"/>
      <c r="M274" s="13"/>
      <c r="N274" s="13"/>
      <c r="O274" s="13"/>
      <c r="P274" s="13"/>
      <c r="Q274" s="13"/>
      <c r="R274" s="13"/>
      <c r="S274" s="13"/>
      <c r="T274" s="13"/>
      <c r="U274" s="13"/>
      <c r="V274" s="13"/>
      <c r="W274" s="13"/>
    </row>
    <row r="275" spans="1:23" s="16" customFormat="1" x14ac:dyDescent="0.2">
      <c r="A275" s="13"/>
      <c r="B275" s="38" t="s">
        <v>512</v>
      </c>
      <c r="C275" s="38">
        <v>104.5</v>
      </c>
      <c r="D275" s="13"/>
      <c r="E275" s="13"/>
      <c r="F275" s="13"/>
      <c r="G275" s="13"/>
      <c r="H275" s="13"/>
      <c r="I275" s="13"/>
      <c r="J275" s="13"/>
      <c r="K275" s="13"/>
      <c r="L275" s="13"/>
      <c r="M275" s="13"/>
      <c r="N275" s="13"/>
      <c r="O275" s="13"/>
      <c r="P275" s="13"/>
      <c r="Q275" s="13"/>
      <c r="R275" s="13"/>
      <c r="S275" s="13"/>
      <c r="T275" s="13"/>
      <c r="U275" s="13"/>
      <c r="V275" s="13"/>
      <c r="W275" s="13"/>
    </row>
    <row r="276" spans="1:23" s="16" customFormat="1" x14ac:dyDescent="0.2">
      <c r="A276" s="13"/>
      <c r="B276" s="38" t="s">
        <v>513</v>
      </c>
      <c r="C276" s="38">
        <v>104.9</v>
      </c>
      <c r="D276" s="13"/>
      <c r="E276" s="13"/>
      <c r="F276" s="13"/>
      <c r="G276" s="13"/>
      <c r="H276" s="13"/>
      <c r="I276" s="13"/>
      <c r="J276" s="13"/>
      <c r="K276" s="13"/>
      <c r="L276" s="13"/>
      <c r="M276" s="13"/>
      <c r="N276" s="13"/>
      <c r="O276" s="13"/>
      <c r="P276" s="13"/>
      <c r="Q276" s="13"/>
      <c r="R276" s="13"/>
      <c r="S276" s="13"/>
      <c r="T276" s="13"/>
      <c r="U276" s="13"/>
      <c r="V276" s="13"/>
      <c r="W276" s="13"/>
    </row>
    <row r="277" spans="1:23" s="16" customFormat="1" x14ac:dyDescent="0.2">
      <c r="A277" s="13"/>
      <c r="B277" s="38" t="s">
        <v>514</v>
      </c>
      <c r="C277" s="38">
        <v>105.1</v>
      </c>
      <c r="D277" s="13"/>
      <c r="E277" s="13"/>
      <c r="F277" s="13"/>
      <c r="G277" s="13"/>
      <c r="H277" s="13"/>
      <c r="I277" s="13"/>
      <c r="J277" s="13"/>
      <c r="K277" s="13"/>
      <c r="L277" s="13"/>
      <c r="M277" s="13"/>
      <c r="N277" s="13"/>
      <c r="O277" s="13"/>
      <c r="P277" s="13"/>
      <c r="Q277" s="13"/>
      <c r="R277" s="13"/>
      <c r="S277" s="13"/>
      <c r="T277" s="13"/>
      <c r="U277" s="13"/>
      <c r="V277" s="13"/>
      <c r="W277" s="13"/>
    </row>
    <row r="278" spans="1:23" s="16" customFormat="1" x14ac:dyDescent="0.2">
      <c r="A278" s="13"/>
      <c r="B278" s="38" t="s">
        <v>515</v>
      </c>
      <c r="C278" s="38">
        <v>105.5</v>
      </c>
      <c r="D278" s="13"/>
      <c r="E278" s="13"/>
      <c r="F278" s="13"/>
      <c r="G278" s="13"/>
      <c r="H278" s="13"/>
      <c r="I278" s="13"/>
      <c r="J278" s="13"/>
      <c r="K278" s="13"/>
      <c r="L278" s="13"/>
      <c r="M278" s="13"/>
      <c r="N278" s="13"/>
      <c r="O278" s="13"/>
      <c r="P278" s="13"/>
      <c r="Q278" s="13"/>
      <c r="R278" s="13"/>
      <c r="S278" s="13"/>
      <c r="T278" s="13"/>
      <c r="U278" s="13"/>
      <c r="V278" s="13"/>
      <c r="W278" s="13"/>
    </row>
    <row r="279" spans="1:23" s="16" customFormat="1" x14ac:dyDescent="0.2">
      <c r="A279" s="13"/>
      <c r="B279" s="38" t="s">
        <v>516</v>
      </c>
      <c r="C279" s="38">
        <v>105.9</v>
      </c>
      <c r="D279" s="13"/>
      <c r="E279" s="13"/>
      <c r="F279" s="13"/>
      <c r="G279" s="13"/>
      <c r="H279" s="13"/>
      <c r="I279" s="13"/>
      <c r="J279" s="13"/>
      <c r="K279" s="13"/>
      <c r="L279" s="13"/>
      <c r="M279" s="13"/>
      <c r="N279" s="13"/>
      <c r="O279" s="13"/>
      <c r="P279" s="13"/>
      <c r="Q279" s="13"/>
      <c r="R279" s="13"/>
      <c r="S279" s="13"/>
      <c r="T279" s="13"/>
      <c r="U279" s="13"/>
      <c r="V279" s="13"/>
      <c r="W279" s="13"/>
    </row>
    <row r="280" spans="1:23" s="16" customFormat="1" x14ac:dyDescent="0.2">
      <c r="A280" s="13"/>
      <c r="B280" s="38" t="s">
        <v>257</v>
      </c>
      <c r="C280" s="38">
        <v>105.9</v>
      </c>
      <c r="D280" s="13"/>
      <c r="E280" s="13"/>
      <c r="F280" s="13"/>
      <c r="G280" s="13"/>
      <c r="H280" s="13"/>
      <c r="I280" s="13"/>
      <c r="J280" s="13"/>
      <c r="K280" s="13"/>
      <c r="L280" s="13"/>
      <c r="M280" s="13"/>
      <c r="N280" s="13"/>
      <c r="O280" s="13"/>
      <c r="P280" s="13"/>
      <c r="Q280" s="13"/>
      <c r="R280" s="13"/>
      <c r="S280" s="13"/>
      <c r="T280" s="13"/>
      <c r="U280" s="13"/>
      <c r="V280" s="13"/>
      <c r="W280" s="13"/>
    </row>
    <row r="281" spans="1:23" s="16" customFormat="1" x14ac:dyDescent="0.2">
      <c r="A281" s="13"/>
      <c r="B281" s="46" t="s">
        <v>517</v>
      </c>
      <c r="C281" s="46">
        <v>105.9</v>
      </c>
      <c r="D281" s="13"/>
      <c r="E281" s="13"/>
      <c r="F281" s="13"/>
      <c r="G281" s="13"/>
      <c r="H281" s="13"/>
      <c r="I281" s="13"/>
      <c r="J281" s="13"/>
      <c r="K281" s="13"/>
      <c r="L281" s="13"/>
      <c r="M281" s="13"/>
      <c r="N281" s="13"/>
      <c r="O281" s="13"/>
      <c r="P281" s="13"/>
      <c r="Q281" s="13"/>
      <c r="R281" s="13"/>
      <c r="S281" s="13"/>
      <c r="T281" s="13"/>
      <c r="U281" s="13"/>
      <c r="V281" s="13"/>
      <c r="W281" s="13"/>
    </row>
    <row r="282" spans="1:23" s="16" customFormat="1" x14ac:dyDescent="0.2">
      <c r="A282" s="13"/>
      <c r="B282" s="46" t="s">
        <v>518</v>
      </c>
      <c r="C282" s="46">
        <v>106.5</v>
      </c>
      <c r="D282" s="13"/>
      <c r="E282" s="13"/>
      <c r="F282" s="13"/>
      <c r="G282" s="13"/>
      <c r="H282" s="13"/>
      <c r="I282" s="13"/>
      <c r="J282" s="13"/>
      <c r="K282" s="13"/>
      <c r="L282" s="13"/>
      <c r="M282" s="13"/>
      <c r="N282" s="13"/>
      <c r="O282" s="13"/>
      <c r="P282" s="13"/>
      <c r="Q282" s="13"/>
      <c r="R282" s="13"/>
      <c r="S282" s="13"/>
      <c r="T282" s="13"/>
      <c r="U282" s="13"/>
      <c r="V282" s="13"/>
      <c r="W282" s="13"/>
    </row>
    <row r="283" spans="1:23" s="16" customFormat="1" x14ac:dyDescent="0.2">
      <c r="A283" s="13"/>
      <c r="B283" s="46" t="s">
        <v>519</v>
      </c>
      <c r="C283" s="46">
        <v>106.6</v>
      </c>
      <c r="D283" s="13"/>
      <c r="E283" s="13"/>
      <c r="F283" s="13"/>
      <c r="G283" s="13"/>
      <c r="H283" s="13"/>
      <c r="I283" s="13"/>
      <c r="J283" s="13"/>
      <c r="K283" s="13"/>
      <c r="L283" s="13"/>
      <c r="M283" s="13"/>
      <c r="N283" s="13"/>
      <c r="O283" s="13"/>
      <c r="P283" s="13"/>
      <c r="Q283" s="13"/>
      <c r="R283" s="13"/>
      <c r="S283" s="13"/>
      <c r="T283" s="13"/>
      <c r="U283" s="13"/>
      <c r="V283" s="13"/>
      <c r="W283" s="13"/>
    </row>
    <row r="284" spans="1:23" s="16" customFormat="1" x14ac:dyDescent="0.2">
      <c r="A284" s="13"/>
      <c r="B284" s="46" t="s">
        <v>520</v>
      </c>
      <c r="C284" s="46">
        <v>106.7</v>
      </c>
      <c r="D284" s="13"/>
      <c r="E284" s="13"/>
      <c r="F284" s="13"/>
      <c r="G284" s="13"/>
      <c r="H284" s="13"/>
      <c r="I284" s="13"/>
      <c r="J284" s="13"/>
      <c r="K284" s="13"/>
      <c r="L284" s="13"/>
      <c r="M284" s="13"/>
      <c r="N284" s="13"/>
      <c r="O284" s="13"/>
      <c r="P284" s="13"/>
      <c r="Q284" s="13"/>
      <c r="R284" s="13"/>
      <c r="S284" s="13"/>
      <c r="T284" s="13"/>
      <c r="U284" s="13"/>
      <c r="V284" s="13"/>
      <c r="W284" s="13"/>
    </row>
    <row r="285" spans="1:23" s="16" customFormat="1" x14ac:dyDescent="0.2">
      <c r="A285" s="13"/>
      <c r="B285" s="46" t="s">
        <v>521</v>
      </c>
      <c r="C285" s="46">
        <v>106.9</v>
      </c>
      <c r="D285" s="13"/>
      <c r="E285" s="13"/>
      <c r="F285" s="13"/>
      <c r="G285" s="13"/>
      <c r="H285" s="13"/>
      <c r="I285" s="13"/>
      <c r="J285" s="13"/>
      <c r="K285" s="13"/>
      <c r="L285" s="13"/>
      <c r="M285" s="13"/>
      <c r="N285" s="13"/>
      <c r="O285" s="13"/>
      <c r="P285" s="13"/>
      <c r="Q285" s="13"/>
      <c r="R285" s="13"/>
      <c r="S285" s="13"/>
      <c r="T285" s="13"/>
      <c r="U285" s="13"/>
      <c r="V285" s="13"/>
      <c r="W285" s="13"/>
    </row>
    <row r="286" spans="1:23" s="16" customFormat="1" x14ac:dyDescent="0.2">
      <c r="A286" s="13"/>
      <c r="B286" s="46" t="s">
        <v>258</v>
      </c>
      <c r="C286" s="46">
        <v>107.1</v>
      </c>
      <c r="D286" s="13"/>
      <c r="E286" s="13"/>
      <c r="F286" s="13"/>
      <c r="G286" s="13"/>
      <c r="H286" s="13"/>
      <c r="I286" s="13"/>
      <c r="J286" s="13"/>
      <c r="K286" s="13"/>
      <c r="L286" s="13"/>
      <c r="M286" s="13"/>
      <c r="N286" s="13"/>
      <c r="O286" s="13"/>
      <c r="P286" s="13"/>
      <c r="Q286" s="13"/>
      <c r="R286" s="13"/>
      <c r="S286" s="13"/>
      <c r="T286" s="13"/>
      <c r="U286" s="13"/>
      <c r="V286" s="13"/>
      <c r="W286" s="13"/>
    </row>
    <row r="287" spans="1:23" s="16" customFormat="1" x14ac:dyDescent="0.2">
      <c r="A287" s="13"/>
      <c r="B287" s="46" t="s">
        <v>522</v>
      </c>
      <c r="C287" s="48">
        <v>106.4</v>
      </c>
      <c r="D287" s="13"/>
      <c r="E287" s="13"/>
      <c r="F287" s="13"/>
      <c r="G287" s="13"/>
      <c r="H287" s="13"/>
      <c r="I287" s="13"/>
      <c r="J287" s="13"/>
      <c r="K287" s="13"/>
      <c r="L287" s="13"/>
      <c r="M287" s="13"/>
      <c r="N287" s="13"/>
      <c r="O287" s="13"/>
      <c r="P287" s="13"/>
      <c r="Q287" s="13"/>
      <c r="R287" s="13"/>
      <c r="S287" s="13"/>
      <c r="T287" s="13"/>
      <c r="U287" s="13"/>
      <c r="V287" s="13"/>
      <c r="W287" s="13"/>
    </row>
    <row r="288" spans="1:23" s="16" customFormat="1" x14ac:dyDescent="0.2">
      <c r="A288" s="13"/>
      <c r="B288" s="46" t="s">
        <v>523</v>
      </c>
      <c r="C288" s="48">
        <v>106.8</v>
      </c>
      <c r="D288" s="13"/>
      <c r="E288" s="13"/>
      <c r="F288" s="13"/>
      <c r="G288" s="13"/>
      <c r="H288" s="13"/>
      <c r="I288" s="13"/>
      <c r="J288" s="13"/>
      <c r="K288" s="13"/>
      <c r="L288" s="13"/>
      <c r="M288" s="13"/>
      <c r="N288" s="13"/>
      <c r="O288" s="13"/>
      <c r="P288" s="13"/>
      <c r="Q288" s="13"/>
      <c r="R288" s="13"/>
      <c r="S288" s="13"/>
      <c r="T288" s="13"/>
      <c r="U288" s="13"/>
      <c r="V288" s="13"/>
      <c r="W288" s="13"/>
    </row>
    <row r="289" spans="1:23" s="16" customFormat="1" x14ac:dyDescent="0.2">
      <c r="A289" s="13"/>
      <c r="B289" s="46" t="s">
        <v>524</v>
      </c>
      <c r="C289" s="48">
        <v>107</v>
      </c>
      <c r="D289" s="13"/>
      <c r="E289" s="13"/>
      <c r="F289" s="13"/>
      <c r="G289" s="13"/>
      <c r="H289" s="13"/>
      <c r="I289" s="13"/>
      <c r="J289" s="13"/>
      <c r="K289" s="13"/>
      <c r="L289" s="13"/>
      <c r="M289" s="13"/>
      <c r="N289" s="13"/>
      <c r="O289" s="13"/>
      <c r="P289" s="13"/>
      <c r="Q289" s="13"/>
      <c r="R289" s="13"/>
      <c r="S289" s="13"/>
      <c r="T289" s="13"/>
      <c r="U289" s="13"/>
      <c r="V289" s="13"/>
      <c r="W289" s="13"/>
    </row>
    <row r="290" spans="1:23" s="16" customFormat="1" x14ac:dyDescent="0.2">
      <c r="A290" s="13"/>
      <c r="B290" s="46" t="s">
        <v>525</v>
      </c>
      <c r="C290" s="48">
        <v>107.6</v>
      </c>
      <c r="D290" s="13"/>
      <c r="E290" s="13"/>
      <c r="F290" s="13"/>
      <c r="G290" s="13"/>
      <c r="H290" s="13"/>
      <c r="I290" s="13"/>
      <c r="J290" s="13"/>
      <c r="K290" s="13"/>
      <c r="L290" s="13"/>
      <c r="M290" s="13"/>
      <c r="N290" s="13"/>
      <c r="O290" s="13"/>
      <c r="P290" s="13"/>
      <c r="Q290" s="13"/>
      <c r="R290" s="13"/>
      <c r="S290" s="13"/>
      <c r="T290" s="13"/>
      <c r="U290" s="13"/>
      <c r="V290" s="13"/>
      <c r="W290" s="13"/>
    </row>
    <row r="291" spans="1:23" s="16" customFormat="1" x14ac:dyDescent="0.2">
      <c r="A291" s="13"/>
      <c r="B291" s="46" t="s">
        <v>526</v>
      </c>
      <c r="C291" s="48">
        <v>107.9</v>
      </c>
      <c r="D291" s="13"/>
      <c r="E291" s="13"/>
      <c r="F291" s="13"/>
      <c r="G291" s="13"/>
      <c r="H291" s="13"/>
      <c r="I291" s="13"/>
      <c r="J291" s="13"/>
      <c r="K291" s="13"/>
      <c r="L291" s="13"/>
      <c r="M291" s="13"/>
      <c r="N291" s="13"/>
      <c r="O291" s="13"/>
      <c r="P291" s="13"/>
      <c r="Q291" s="13"/>
      <c r="R291" s="13"/>
      <c r="S291" s="13"/>
      <c r="T291" s="13"/>
      <c r="U291" s="13"/>
      <c r="V291" s="13"/>
      <c r="W291" s="13"/>
    </row>
    <row r="292" spans="1:23" s="16" customFormat="1" x14ac:dyDescent="0.2">
      <c r="A292" s="13"/>
      <c r="B292" s="46" t="s">
        <v>259</v>
      </c>
      <c r="C292" s="48">
        <v>107.9</v>
      </c>
      <c r="D292" s="13"/>
      <c r="E292" s="13"/>
      <c r="F292" s="13"/>
      <c r="G292" s="13"/>
      <c r="H292" s="13"/>
      <c r="I292" s="13"/>
      <c r="J292" s="13"/>
      <c r="K292" s="13"/>
      <c r="L292" s="13"/>
      <c r="M292" s="13"/>
      <c r="N292" s="13"/>
      <c r="O292" s="13"/>
      <c r="P292" s="13"/>
      <c r="Q292" s="13"/>
      <c r="R292" s="13"/>
      <c r="S292" s="13"/>
      <c r="T292" s="13"/>
      <c r="U292" s="13"/>
      <c r="V292" s="13"/>
      <c r="W292" s="13"/>
    </row>
    <row r="293" spans="1:23" s="16" customFormat="1" x14ac:dyDescent="0.2">
      <c r="A293" s="13"/>
      <c r="B293" s="46" t="s">
        <v>527</v>
      </c>
      <c r="C293" s="48">
        <v>108</v>
      </c>
      <c r="D293" s="13"/>
      <c r="E293" s="13"/>
      <c r="F293" s="13"/>
      <c r="G293" s="13"/>
      <c r="H293" s="13"/>
      <c r="I293" s="13"/>
      <c r="J293" s="13"/>
      <c r="K293" s="13"/>
      <c r="L293" s="13"/>
      <c r="M293" s="13"/>
      <c r="N293" s="13"/>
      <c r="O293" s="13"/>
      <c r="P293" s="13"/>
      <c r="Q293" s="13"/>
      <c r="R293" s="13"/>
      <c r="S293" s="13"/>
      <c r="T293" s="13"/>
      <c r="U293" s="13"/>
      <c r="V293" s="13"/>
      <c r="W293" s="13"/>
    </row>
    <row r="294" spans="1:23" s="16" customFormat="1" x14ac:dyDescent="0.2">
      <c r="A294" s="13"/>
      <c r="B294" s="46" t="s">
        <v>528</v>
      </c>
      <c r="C294" s="48">
        <v>108.3</v>
      </c>
      <c r="D294" s="13"/>
      <c r="E294" s="13"/>
      <c r="F294" s="13"/>
      <c r="G294" s="13"/>
      <c r="H294" s="13"/>
      <c r="I294" s="13"/>
      <c r="J294" s="13"/>
      <c r="K294" s="13"/>
      <c r="L294" s="13"/>
      <c r="M294" s="13"/>
      <c r="N294" s="13"/>
      <c r="O294" s="13"/>
      <c r="P294" s="13"/>
      <c r="Q294" s="13"/>
      <c r="R294" s="13"/>
      <c r="S294" s="13"/>
      <c r="T294" s="13"/>
      <c r="U294" s="13"/>
      <c r="V294" s="13"/>
      <c r="W294" s="13"/>
    </row>
    <row r="295" spans="1:23" s="16" customFormat="1" x14ac:dyDescent="0.2">
      <c r="A295" s="13"/>
      <c r="B295" s="46" t="s">
        <v>529</v>
      </c>
      <c r="C295" s="48">
        <v>108.4</v>
      </c>
      <c r="D295" s="13"/>
      <c r="E295" s="13"/>
      <c r="F295" s="13"/>
      <c r="G295" s="13"/>
      <c r="H295" s="13"/>
      <c r="I295" s="13"/>
      <c r="J295" s="13"/>
      <c r="K295" s="13"/>
      <c r="L295" s="13"/>
      <c r="M295" s="13"/>
      <c r="N295" s="13"/>
      <c r="O295" s="13"/>
      <c r="P295" s="13"/>
      <c r="Q295" s="13"/>
      <c r="R295" s="13"/>
      <c r="S295" s="13"/>
      <c r="T295" s="13"/>
      <c r="U295" s="13"/>
      <c r="V295" s="13"/>
      <c r="W295" s="13"/>
    </row>
    <row r="296" spans="1:23" s="16" customFormat="1" x14ac:dyDescent="0.2">
      <c r="A296" s="13"/>
      <c r="B296" s="46" t="s">
        <v>530</v>
      </c>
      <c r="C296" s="48">
        <v>108.3</v>
      </c>
      <c r="D296" s="13"/>
      <c r="E296" s="13"/>
      <c r="F296" s="13"/>
      <c r="G296" s="13"/>
      <c r="H296" s="13"/>
      <c r="I296" s="13"/>
      <c r="J296" s="13"/>
      <c r="K296" s="13"/>
      <c r="L296" s="13"/>
      <c r="M296" s="13"/>
      <c r="N296" s="13"/>
      <c r="O296" s="13"/>
      <c r="P296" s="13"/>
      <c r="Q296" s="13"/>
      <c r="R296" s="13"/>
      <c r="S296" s="13"/>
      <c r="T296" s="13"/>
      <c r="U296" s="13"/>
      <c r="V296" s="13"/>
      <c r="W296" s="13"/>
    </row>
    <row r="297" spans="1:23" s="16" customFormat="1" x14ac:dyDescent="0.2">
      <c r="A297" s="13"/>
      <c r="B297" s="46" t="s">
        <v>531</v>
      </c>
      <c r="C297" s="48">
        <v>108.5</v>
      </c>
      <c r="D297" s="13"/>
      <c r="E297" s="13"/>
      <c r="F297" s="13"/>
      <c r="G297" s="13"/>
      <c r="H297" s="13"/>
      <c r="I297" s="13"/>
      <c r="J297" s="13"/>
      <c r="K297" s="13"/>
      <c r="L297" s="13"/>
      <c r="M297" s="13"/>
      <c r="N297" s="13"/>
      <c r="O297" s="13"/>
      <c r="P297" s="13"/>
      <c r="Q297" s="13"/>
      <c r="R297" s="13"/>
      <c r="S297" s="13"/>
      <c r="T297" s="13"/>
      <c r="U297" s="13"/>
      <c r="V297" s="13"/>
      <c r="W297" s="13"/>
    </row>
    <row r="298" spans="1:23" s="16" customFormat="1" x14ac:dyDescent="0.2">
      <c r="A298" s="13"/>
      <c r="B298" s="46" t="s">
        <v>260</v>
      </c>
      <c r="C298" s="48">
        <v>108.5</v>
      </c>
      <c r="D298" s="13"/>
      <c r="E298" s="13"/>
      <c r="F298" s="13"/>
      <c r="G298" s="13"/>
      <c r="H298" s="13"/>
      <c r="I298" s="13"/>
      <c r="J298" s="13"/>
      <c r="K298" s="13"/>
      <c r="L298" s="13"/>
      <c r="M298" s="13"/>
      <c r="N298" s="13"/>
      <c r="O298" s="13"/>
      <c r="P298" s="13"/>
      <c r="Q298" s="13"/>
      <c r="R298" s="13"/>
      <c r="S298" s="13"/>
      <c r="T298" s="13"/>
      <c r="U298" s="13"/>
      <c r="V298" s="13"/>
      <c r="W298" s="13"/>
    </row>
    <row r="299" spans="1:23" s="16" customFormat="1" x14ac:dyDescent="0.2">
      <c r="A299" s="13"/>
      <c r="B299" s="51" t="s">
        <v>532</v>
      </c>
      <c r="C299" s="52">
        <v>108.3</v>
      </c>
      <c r="D299" s="13"/>
      <c r="E299" s="13"/>
      <c r="F299" s="13"/>
      <c r="G299" s="13"/>
      <c r="H299" s="13"/>
      <c r="I299" s="13"/>
      <c r="J299" s="13"/>
      <c r="K299" s="13"/>
      <c r="L299" s="13"/>
      <c r="M299" s="13"/>
      <c r="N299" s="13"/>
      <c r="O299" s="13"/>
      <c r="P299" s="13"/>
      <c r="Q299" s="13"/>
      <c r="R299" s="13"/>
      <c r="S299" s="13"/>
      <c r="T299" s="13"/>
      <c r="U299" s="13"/>
      <c r="V299" s="13"/>
      <c r="W299" s="13"/>
    </row>
    <row r="300" spans="1:23" s="16" customFormat="1" x14ac:dyDescent="0.2">
      <c r="A300" s="13"/>
      <c r="B300" s="51" t="s">
        <v>533</v>
      </c>
      <c r="C300" s="52">
        <v>108.6</v>
      </c>
      <c r="D300" s="13"/>
      <c r="E300" s="13"/>
      <c r="F300" s="13"/>
      <c r="G300" s="13"/>
      <c r="H300" s="13"/>
      <c r="I300" s="13"/>
      <c r="J300" s="13"/>
      <c r="K300" s="13"/>
      <c r="L300" s="13"/>
      <c r="M300" s="13"/>
      <c r="N300" s="13"/>
      <c r="O300" s="13"/>
      <c r="P300" s="13"/>
      <c r="Q300" s="13"/>
      <c r="R300" s="13"/>
      <c r="S300" s="13"/>
      <c r="T300" s="13"/>
      <c r="U300" s="13"/>
      <c r="V300" s="13"/>
      <c r="W300" s="13"/>
    </row>
    <row r="301" spans="1:23" s="16" customFormat="1" x14ac:dyDescent="0.2">
      <c r="A301" s="13"/>
      <c r="B301" s="51" t="s">
        <v>534</v>
      </c>
      <c r="C301" s="52">
        <v>108.6</v>
      </c>
      <c r="D301" s="13"/>
      <c r="E301" s="13"/>
      <c r="F301" s="13"/>
      <c r="G301" s="13"/>
      <c r="H301" s="13"/>
      <c r="I301" s="13"/>
      <c r="J301" s="13"/>
      <c r="K301" s="13"/>
      <c r="L301" s="13"/>
      <c r="M301" s="13"/>
      <c r="N301" s="13"/>
      <c r="O301" s="13"/>
      <c r="P301" s="13"/>
      <c r="Q301" s="13"/>
      <c r="R301" s="13"/>
      <c r="S301" s="13"/>
      <c r="T301" s="13"/>
      <c r="U301" s="13"/>
      <c r="V301" s="13"/>
      <c r="W301" s="13"/>
    </row>
    <row r="302" spans="1:23" s="16" customFormat="1" x14ac:dyDescent="0.2">
      <c r="A302" s="13"/>
      <c r="B302" s="51" t="s">
        <v>535</v>
      </c>
      <c r="C302" s="52">
        <v>108.6</v>
      </c>
      <c r="D302" s="13"/>
      <c r="E302" s="13"/>
      <c r="F302" s="13"/>
      <c r="G302" s="13"/>
      <c r="H302" s="13"/>
      <c r="I302" s="13"/>
      <c r="J302" s="13"/>
      <c r="K302" s="13"/>
      <c r="L302" s="13"/>
      <c r="M302" s="13"/>
      <c r="N302" s="13"/>
      <c r="O302" s="13"/>
      <c r="P302" s="13"/>
      <c r="Q302" s="13"/>
      <c r="R302" s="13"/>
      <c r="S302" s="13"/>
      <c r="T302" s="13"/>
      <c r="U302" s="13"/>
      <c r="V302" s="13"/>
      <c r="W302" s="13"/>
    </row>
    <row r="303" spans="1:23" s="16" customFormat="1" x14ac:dyDescent="0.2">
      <c r="A303" s="13"/>
      <c r="B303" s="51" t="s">
        <v>536</v>
      </c>
      <c r="C303" s="52">
        <v>108.6</v>
      </c>
      <c r="D303" s="13"/>
      <c r="E303" s="13"/>
      <c r="F303" s="13"/>
      <c r="G303" s="13"/>
      <c r="H303" s="13"/>
      <c r="I303" s="13"/>
      <c r="J303" s="13"/>
      <c r="K303" s="13"/>
      <c r="L303" s="13"/>
      <c r="M303" s="13"/>
      <c r="N303" s="13"/>
      <c r="O303" s="13"/>
      <c r="P303" s="13"/>
      <c r="Q303" s="13"/>
      <c r="R303" s="13"/>
      <c r="S303" s="13"/>
      <c r="T303" s="13"/>
      <c r="U303" s="13"/>
      <c r="V303" s="13"/>
      <c r="W303" s="13"/>
    </row>
    <row r="304" spans="1:23" s="16" customFormat="1" x14ac:dyDescent="0.2">
      <c r="A304" s="13"/>
      <c r="B304" s="51" t="s">
        <v>261</v>
      </c>
      <c r="C304" s="52">
        <v>108.8</v>
      </c>
      <c r="D304" s="13"/>
      <c r="E304" s="13"/>
      <c r="F304" s="13"/>
      <c r="G304" s="13"/>
      <c r="H304" s="13"/>
      <c r="I304" s="13"/>
      <c r="J304" s="13"/>
      <c r="K304" s="13"/>
      <c r="L304" s="13"/>
      <c r="M304" s="13"/>
      <c r="N304" s="13"/>
      <c r="O304" s="13"/>
      <c r="P304" s="13"/>
      <c r="Q304" s="13"/>
      <c r="R304" s="13"/>
      <c r="S304" s="13"/>
      <c r="T304" s="13"/>
      <c r="U304" s="13"/>
      <c r="V304" s="13"/>
      <c r="W304" s="13"/>
    </row>
    <row r="305" spans="1:23" s="16" customFormat="1" x14ac:dyDescent="0.2">
      <c r="A305" s="13"/>
      <c r="B305" s="46" t="s">
        <v>537</v>
      </c>
      <c r="C305" s="46">
        <v>109.2</v>
      </c>
      <c r="D305" s="13"/>
      <c r="E305" s="13"/>
      <c r="F305" s="13"/>
      <c r="G305" s="13"/>
      <c r="H305" s="13"/>
      <c r="I305" s="13"/>
      <c r="J305" s="13"/>
      <c r="K305" s="13"/>
      <c r="L305" s="13"/>
      <c r="M305" s="13"/>
      <c r="N305" s="13"/>
      <c r="O305" s="13"/>
      <c r="P305" s="13"/>
      <c r="Q305" s="13"/>
      <c r="R305" s="13"/>
      <c r="S305" s="13"/>
      <c r="T305" s="13"/>
      <c r="U305" s="13"/>
      <c r="V305" s="13"/>
      <c r="W305" s="13"/>
    </row>
    <row r="306" spans="1:23" s="16" customFormat="1" x14ac:dyDescent="0.2">
      <c r="A306" s="13"/>
      <c r="B306" s="46" t="s">
        <v>538</v>
      </c>
      <c r="C306" s="46">
        <v>108.8</v>
      </c>
      <c r="D306" s="13"/>
      <c r="E306" s="13"/>
      <c r="F306" s="13"/>
      <c r="G306" s="13"/>
      <c r="H306" s="13"/>
      <c r="I306" s="13"/>
      <c r="J306" s="13"/>
      <c r="K306" s="13"/>
      <c r="L306" s="13"/>
      <c r="M306" s="13"/>
      <c r="N306" s="13"/>
      <c r="O306" s="13"/>
      <c r="P306" s="13"/>
      <c r="Q306" s="13"/>
      <c r="R306" s="13"/>
      <c r="S306" s="13"/>
      <c r="T306" s="13"/>
      <c r="U306" s="13"/>
      <c r="V306" s="13"/>
      <c r="W306" s="13"/>
    </row>
    <row r="307" spans="1:23" s="16" customFormat="1" x14ac:dyDescent="0.2">
      <c r="A307" s="13"/>
      <c r="B307" s="46" t="s">
        <v>539</v>
      </c>
      <c r="C307" s="46">
        <v>109.2</v>
      </c>
      <c r="D307" s="13"/>
      <c r="E307" s="13"/>
      <c r="F307" s="13"/>
      <c r="G307" s="13"/>
      <c r="H307" s="13"/>
      <c r="I307" s="13"/>
      <c r="J307" s="13"/>
      <c r="K307" s="13"/>
      <c r="L307" s="13"/>
      <c r="M307" s="13"/>
      <c r="N307" s="13"/>
      <c r="O307" s="13"/>
      <c r="P307" s="13"/>
      <c r="Q307" s="13"/>
      <c r="R307" s="13"/>
      <c r="S307" s="13"/>
      <c r="T307" s="13"/>
      <c r="U307" s="13"/>
      <c r="V307" s="13"/>
      <c r="W307" s="13"/>
    </row>
    <row r="308" spans="1:23" s="16" customFormat="1" x14ac:dyDescent="0.2">
      <c r="A308" s="13"/>
      <c r="B308" s="46" t="s">
        <v>540</v>
      </c>
      <c r="C308" s="46">
        <v>109.2</v>
      </c>
      <c r="D308" s="13"/>
      <c r="E308" s="13"/>
      <c r="F308" s="13"/>
      <c r="G308" s="13"/>
      <c r="H308" s="13"/>
      <c r="I308" s="13"/>
      <c r="J308" s="13"/>
      <c r="K308" s="13"/>
      <c r="L308" s="13"/>
      <c r="M308" s="13"/>
      <c r="N308" s="13"/>
      <c r="O308" s="13"/>
      <c r="P308" s="13"/>
      <c r="Q308" s="13"/>
      <c r="R308" s="13"/>
      <c r="S308" s="13"/>
      <c r="T308" s="13"/>
      <c r="U308" s="13"/>
      <c r="V308" s="13"/>
      <c r="W308" s="13"/>
    </row>
    <row r="309" spans="1:23" s="16" customFormat="1" x14ac:dyDescent="0.2">
      <c r="A309" s="13"/>
      <c r="B309" s="46" t="s">
        <v>541</v>
      </c>
      <c r="C309" s="46">
        <v>109.1</v>
      </c>
      <c r="D309" s="13"/>
      <c r="E309" s="13"/>
      <c r="F309" s="13"/>
      <c r="G309" s="13"/>
      <c r="H309" s="13"/>
      <c r="I309" s="13"/>
      <c r="J309" s="13"/>
      <c r="K309" s="13"/>
      <c r="L309" s="13"/>
      <c r="M309" s="13"/>
      <c r="N309" s="13"/>
      <c r="O309" s="13"/>
      <c r="P309" s="13"/>
      <c r="Q309" s="13"/>
      <c r="R309" s="13"/>
      <c r="S309" s="13"/>
      <c r="T309" s="13"/>
      <c r="U309" s="13"/>
      <c r="V309" s="13"/>
      <c r="W309" s="13"/>
    </row>
    <row r="310" spans="1:23" s="16" customFormat="1" x14ac:dyDescent="0.2">
      <c r="A310" s="13"/>
      <c r="B310" s="46" t="s">
        <v>262</v>
      </c>
      <c r="C310" s="46">
        <v>109.4</v>
      </c>
      <c r="D310" s="13"/>
      <c r="E310" s="13"/>
      <c r="F310" s="13"/>
      <c r="G310" s="13"/>
      <c r="H310" s="13"/>
      <c r="I310" s="13"/>
      <c r="J310" s="13"/>
      <c r="K310" s="13"/>
      <c r="L310" s="13"/>
      <c r="M310" s="13"/>
      <c r="N310" s="13"/>
      <c r="O310" s="13"/>
      <c r="P310" s="13"/>
      <c r="Q310" s="13"/>
      <c r="R310" s="13"/>
      <c r="S310" s="13"/>
      <c r="T310" s="13"/>
      <c r="U310" s="13"/>
      <c r="V310" s="13"/>
      <c r="W310" s="13"/>
    </row>
    <row r="311" spans="1:23" s="16" customFormat="1" x14ac:dyDescent="0.2">
      <c r="A311" s="13"/>
      <c r="B311" s="46" t="s">
        <v>542</v>
      </c>
      <c r="C311" s="46">
        <v>109.3</v>
      </c>
      <c r="D311" s="13"/>
      <c r="E311" s="13"/>
      <c r="F311" s="13"/>
      <c r="G311" s="13"/>
      <c r="H311" s="13"/>
      <c r="I311" s="13"/>
      <c r="J311" s="13"/>
      <c r="K311" s="13"/>
      <c r="L311" s="13"/>
      <c r="M311" s="13"/>
      <c r="N311" s="13"/>
      <c r="O311" s="13"/>
      <c r="P311" s="13"/>
      <c r="Q311" s="13"/>
      <c r="R311" s="13"/>
      <c r="S311" s="13"/>
      <c r="T311" s="13"/>
      <c r="U311" s="13"/>
      <c r="V311" s="13"/>
      <c r="W311" s="13"/>
    </row>
    <row r="312" spans="1:23" s="16" customFormat="1" x14ac:dyDescent="0.2">
      <c r="A312" s="13"/>
      <c r="B312" s="46" t="s">
        <v>543</v>
      </c>
      <c r="C312" s="46">
        <v>109.4</v>
      </c>
      <c r="D312" s="13"/>
      <c r="E312" s="13"/>
      <c r="F312" s="13"/>
      <c r="G312" s="13"/>
      <c r="H312" s="13"/>
      <c r="I312" s="13"/>
      <c r="J312" s="13"/>
      <c r="K312" s="13"/>
      <c r="L312" s="13"/>
      <c r="M312" s="13"/>
      <c r="N312" s="13"/>
      <c r="O312" s="13"/>
      <c r="P312" s="13"/>
      <c r="Q312" s="13"/>
      <c r="R312" s="13"/>
      <c r="S312" s="13"/>
      <c r="T312" s="13"/>
      <c r="U312" s="13"/>
      <c r="V312" s="13"/>
      <c r="W312" s="13"/>
    </row>
    <row r="313" spans="1:23" s="16" customFormat="1" x14ac:dyDescent="0.2">
      <c r="A313" s="13"/>
      <c r="B313" s="46" t="s">
        <v>544</v>
      </c>
      <c r="C313" s="46">
        <v>109.7</v>
      </c>
      <c r="D313" s="13"/>
      <c r="E313" s="13"/>
      <c r="F313" s="13"/>
      <c r="G313" s="13"/>
      <c r="H313" s="13"/>
      <c r="I313" s="13"/>
      <c r="J313" s="13"/>
      <c r="K313" s="13"/>
      <c r="L313" s="13"/>
      <c r="M313" s="13"/>
      <c r="N313" s="13"/>
      <c r="O313" s="13"/>
      <c r="P313" s="13"/>
      <c r="Q313" s="13"/>
      <c r="R313" s="13"/>
      <c r="S313" s="13"/>
      <c r="T313" s="13"/>
      <c r="U313" s="13"/>
      <c r="V313" s="13"/>
      <c r="W313" s="13"/>
    </row>
    <row r="314" spans="1:23" s="16" customFormat="1" x14ac:dyDescent="0.2">
      <c r="A314" s="13"/>
      <c r="B314" s="46" t="s">
        <v>545</v>
      </c>
      <c r="C314" s="46">
        <v>110.4</v>
      </c>
      <c r="D314" s="13"/>
      <c r="E314" s="13"/>
      <c r="F314" s="13"/>
      <c r="G314" s="13"/>
      <c r="H314" s="13"/>
      <c r="I314" s="13"/>
      <c r="J314" s="13"/>
      <c r="K314" s="13"/>
      <c r="L314" s="13"/>
      <c r="M314" s="13"/>
      <c r="N314" s="13"/>
      <c r="O314" s="13"/>
      <c r="P314" s="13"/>
      <c r="Q314" s="13"/>
      <c r="R314" s="13"/>
      <c r="S314" s="13"/>
      <c r="T314" s="13"/>
      <c r="U314" s="13"/>
      <c r="V314" s="13"/>
      <c r="W314" s="13"/>
    </row>
    <row r="315" spans="1:23" s="16" customFormat="1" x14ac:dyDescent="0.2">
      <c r="A315" s="13"/>
      <c r="B315" s="46" t="s">
        <v>546</v>
      </c>
      <c r="C315" s="48">
        <v>111</v>
      </c>
      <c r="D315" s="13"/>
      <c r="E315" s="13"/>
      <c r="F315" s="13"/>
      <c r="G315" s="13"/>
      <c r="H315" s="13"/>
      <c r="I315" s="13"/>
      <c r="J315" s="13"/>
      <c r="K315" s="13"/>
      <c r="L315" s="13"/>
      <c r="M315" s="13"/>
      <c r="N315" s="13"/>
      <c r="O315" s="13"/>
      <c r="P315" s="13"/>
      <c r="Q315" s="13"/>
      <c r="R315" s="13"/>
      <c r="S315" s="13"/>
      <c r="T315" s="13"/>
      <c r="U315" s="13"/>
      <c r="V315" s="13"/>
      <c r="W315" s="13"/>
    </row>
    <row r="316" spans="1:23" s="16" customFormat="1" x14ac:dyDescent="0.2">
      <c r="A316" s="13"/>
      <c r="B316" s="46" t="s">
        <v>263</v>
      </c>
      <c r="C316" s="46">
        <v>111.4</v>
      </c>
      <c r="D316" s="13"/>
      <c r="E316" s="13"/>
      <c r="F316" s="13"/>
      <c r="G316" s="13"/>
      <c r="H316" s="13"/>
      <c r="I316" s="13"/>
      <c r="J316" s="13"/>
      <c r="K316" s="13"/>
      <c r="L316" s="13"/>
      <c r="M316" s="13"/>
      <c r="N316" s="13"/>
      <c r="O316" s="13"/>
      <c r="P316" s="13"/>
      <c r="Q316" s="13"/>
      <c r="R316" s="13"/>
      <c r="S316" s="13"/>
      <c r="T316" s="13"/>
      <c r="U316" s="13"/>
      <c r="V316" s="13"/>
      <c r="W316" s="13"/>
    </row>
    <row r="317" spans="1:23" s="16" customFormat="1" x14ac:dyDescent="0.2">
      <c r="A317" s="13"/>
      <c r="B317" s="46" t="s">
        <v>547</v>
      </c>
      <c r="C317" s="46">
        <v>111.4</v>
      </c>
      <c r="D317" s="13"/>
      <c r="E317" s="13"/>
      <c r="F317" s="13"/>
      <c r="G317" s="13"/>
      <c r="H317" s="13"/>
      <c r="I317" s="13"/>
      <c r="J317" s="13"/>
      <c r="K317" s="13"/>
      <c r="L317" s="13"/>
      <c r="M317" s="13"/>
      <c r="N317" s="13"/>
      <c r="O317" s="13"/>
      <c r="P317" s="13"/>
      <c r="Q317" s="13"/>
      <c r="R317" s="13"/>
      <c r="S317" s="13"/>
      <c r="T317" s="13"/>
      <c r="U317" s="13"/>
      <c r="V317" s="13"/>
      <c r="W317" s="13"/>
    </row>
    <row r="318" spans="1:23" s="16" customFormat="1" x14ac:dyDescent="0.2">
      <c r="A318" s="13"/>
      <c r="B318" s="46" t="s">
        <v>548</v>
      </c>
      <c r="C318" s="46">
        <v>112.1</v>
      </c>
      <c r="D318" s="13"/>
      <c r="E318" s="13"/>
      <c r="F318" s="13"/>
      <c r="G318" s="13"/>
      <c r="H318" s="13"/>
      <c r="I318" s="13"/>
      <c r="J318" s="13"/>
      <c r="K318" s="13"/>
      <c r="L318" s="13"/>
      <c r="M318" s="13"/>
      <c r="N318" s="13"/>
      <c r="O318" s="13"/>
      <c r="P318" s="13"/>
      <c r="Q318" s="13"/>
      <c r="R318" s="13"/>
      <c r="S318" s="13"/>
      <c r="T318" s="13"/>
      <c r="U318" s="13"/>
      <c r="V318" s="13"/>
      <c r="W318" s="13"/>
    </row>
    <row r="319" spans="1:23" s="16" customFormat="1" x14ac:dyDescent="0.2">
      <c r="A319" s="13"/>
      <c r="B319" s="46" t="s">
        <v>549</v>
      </c>
      <c r="C319" s="46">
        <v>112.4</v>
      </c>
      <c r="D319" s="13"/>
      <c r="E319" s="13"/>
      <c r="F319" s="13"/>
      <c r="G319" s="13"/>
      <c r="H319" s="13"/>
      <c r="I319" s="13"/>
      <c r="J319" s="13"/>
      <c r="K319" s="13"/>
      <c r="L319" s="13"/>
      <c r="M319" s="13"/>
      <c r="N319" s="13"/>
      <c r="O319" s="13"/>
      <c r="P319" s="13"/>
      <c r="Q319" s="13"/>
      <c r="R319" s="13"/>
      <c r="S319" s="13"/>
      <c r="T319" s="13"/>
      <c r="U319" s="13"/>
      <c r="V319" s="13"/>
      <c r="W319" s="13"/>
    </row>
    <row r="320" spans="1:23" s="16" customFormat="1" x14ac:dyDescent="0.2">
      <c r="A320" s="13"/>
      <c r="B320" s="46" t="s">
        <v>550</v>
      </c>
      <c r="C320" s="46">
        <v>113.4</v>
      </c>
      <c r="D320" s="13"/>
      <c r="E320" s="13"/>
      <c r="F320" s="13"/>
      <c r="G320" s="13"/>
      <c r="H320" s="13"/>
      <c r="I320" s="13"/>
      <c r="J320" s="13"/>
      <c r="K320" s="13"/>
      <c r="L320" s="13"/>
      <c r="M320" s="13"/>
      <c r="N320" s="13"/>
      <c r="O320" s="13"/>
      <c r="P320" s="13"/>
      <c r="Q320" s="13"/>
      <c r="R320" s="13"/>
      <c r="S320" s="13"/>
      <c r="T320" s="13"/>
      <c r="U320" s="13"/>
      <c r="V320" s="13"/>
      <c r="W320" s="13"/>
    </row>
    <row r="321" spans="1:23" s="16" customFormat="1" x14ac:dyDescent="0.2">
      <c r="A321" s="13"/>
      <c r="B321" s="46" t="s">
        <v>551</v>
      </c>
      <c r="C321" s="46">
        <v>114.1</v>
      </c>
      <c r="D321" s="13"/>
      <c r="E321" s="13"/>
      <c r="F321" s="13"/>
      <c r="G321" s="13"/>
      <c r="H321" s="13"/>
      <c r="I321" s="13"/>
      <c r="J321" s="13"/>
      <c r="K321" s="13"/>
      <c r="L321" s="13"/>
      <c r="M321" s="13"/>
      <c r="N321" s="13"/>
      <c r="O321" s="13"/>
      <c r="P321" s="13"/>
      <c r="Q321" s="13"/>
      <c r="R321" s="13"/>
      <c r="S321" s="13"/>
      <c r="T321" s="13"/>
      <c r="U321" s="13"/>
      <c r="V321" s="13"/>
      <c r="W321" s="13"/>
    </row>
    <row r="322" spans="1:23" s="16" customFormat="1" x14ac:dyDescent="0.2">
      <c r="A322" s="13"/>
      <c r="B322" s="46" t="s">
        <v>264</v>
      </c>
      <c r="C322" s="46">
        <v>114.7</v>
      </c>
      <c r="D322" s="13"/>
      <c r="E322" s="13"/>
      <c r="F322" s="13"/>
      <c r="G322" s="13"/>
      <c r="H322" s="13"/>
      <c r="I322" s="13"/>
      <c r="J322" s="13"/>
      <c r="K322" s="13"/>
      <c r="L322" s="13"/>
      <c r="M322" s="13"/>
      <c r="N322" s="13"/>
      <c r="O322" s="13"/>
      <c r="P322" s="13"/>
      <c r="Q322" s="13"/>
      <c r="R322" s="13"/>
      <c r="S322" s="13"/>
      <c r="T322" s="13"/>
      <c r="U322" s="13"/>
      <c r="V322" s="13"/>
      <c r="W322" s="13"/>
    </row>
    <row r="323" spans="1:23" s="16" customFormat="1" x14ac:dyDescent="0.2">
      <c r="A323" s="13"/>
      <c r="B323" s="157" t="s">
        <v>552</v>
      </c>
      <c r="C323" s="157">
        <v>114.6</v>
      </c>
      <c r="D323" s="13"/>
      <c r="E323" s="13"/>
      <c r="F323" s="13"/>
      <c r="G323" s="13"/>
      <c r="H323" s="13"/>
      <c r="I323" s="13"/>
      <c r="J323" s="13"/>
      <c r="K323" s="13"/>
      <c r="L323" s="13"/>
      <c r="M323" s="13"/>
      <c r="N323" s="13"/>
      <c r="O323" s="13"/>
      <c r="P323" s="13"/>
      <c r="Q323" s="13"/>
      <c r="R323" s="13"/>
      <c r="S323" s="13"/>
      <c r="T323" s="13"/>
      <c r="U323" s="13"/>
      <c r="V323" s="13"/>
      <c r="W323" s="13"/>
    </row>
    <row r="324" spans="1:23" s="16" customFormat="1" x14ac:dyDescent="0.2">
      <c r="A324" s="13"/>
      <c r="B324" s="157" t="s">
        <v>553</v>
      </c>
      <c r="C324" s="157">
        <v>115.4</v>
      </c>
      <c r="D324" s="13"/>
      <c r="E324" s="13"/>
      <c r="F324" s="13"/>
      <c r="G324" s="13"/>
      <c r="H324" s="13"/>
      <c r="I324" s="13"/>
      <c r="J324" s="13"/>
      <c r="K324" s="13"/>
      <c r="L324" s="13"/>
      <c r="M324" s="13"/>
      <c r="N324" s="13"/>
      <c r="O324" s="13"/>
      <c r="P324" s="13"/>
      <c r="Q324" s="13"/>
      <c r="R324" s="13"/>
      <c r="S324" s="13"/>
      <c r="T324" s="13"/>
      <c r="U324" s="13"/>
      <c r="V324" s="13"/>
      <c r="W324" s="13"/>
    </row>
    <row r="325" spans="1:23" s="16" customFormat="1" x14ac:dyDescent="0.2">
      <c r="A325" s="13"/>
      <c r="B325" s="157" t="s">
        <v>554</v>
      </c>
      <c r="C325" s="157">
        <v>116.5</v>
      </c>
      <c r="D325" s="13"/>
      <c r="E325" s="13"/>
      <c r="F325" s="13"/>
      <c r="G325" s="13"/>
      <c r="H325" s="13"/>
      <c r="I325" s="13"/>
      <c r="J325" s="13"/>
      <c r="K325" s="13"/>
      <c r="L325" s="13"/>
      <c r="M325" s="13"/>
      <c r="N325" s="13"/>
      <c r="O325" s="13"/>
      <c r="P325" s="13"/>
      <c r="Q325" s="13"/>
      <c r="R325" s="13"/>
      <c r="S325" s="13"/>
      <c r="T325" s="13"/>
      <c r="U325" s="13"/>
      <c r="V325" s="13"/>
      <c r="W325" s="13"/>
    </row>
    <row r="326" spans="1:23" s="16" customFormat="1" x14ac:dyDescent="0.2">
      <c r="A326" s="13"/>
      <c r="B326" s="157" t="s">
        <v>555</v>
      </c>
      <c r="C326" s="157">
        <v>119</v>
      </c>
      <c r="D326" s="13"/>
      <c r="E326" s="13"/>
      <c r="F326" s="13"/>
      <c r="G326" s="13"/>
      <c r="H326" s="13"/>
      <c r="I326" s="13"/>
      <c r="J326" s="13"/>
      <c r="K326" s="13"/>
      <c r="L326" s="13"/>
      <c r="M326" s="13"/>
      <c r="N326" s="13"/>
      <c r="O326" s="13"/>
      <c r="P326" s="13"/>
      <c r="Q326" s="13"/>
      <c r="R326" s="13"/>
      <c r="S326" s="13"/>
      <c r="T326" s="13"/>
      <c r="U326" s="13"/>
      <c r="V326" s="13"/>
      <c r="W326" s="13"/>
    </row>
    <row r="327" spans="1:23" s="16" customFormat="1" x14ac:dyDescent="0.2">
      <c r="A327" s="13"/>
      <c r="B327" s="157" t="s">
        <v>556</v>
      </c>
      <c r="C327" s="157">
        <v>119.7</v>
      </c>
      <c r="D327" s="13"/>
      <c r="E327" s="13"/>
      <c r="F327" s="13"/>
      <c r="G327" s="13"/>
      <c r="H327" s="13"/>
      <c r="I327" s="13"/>
      <c r="J327" s="13"/>
      <c r="K327" s="13"/>
      <c r="L327" s="13"/>
      <c r="M327" s="13"/>
      <c r="N327" s="13"/>
      <c r="O327" s="13"/>
      <c r="P327" s="13"/>
      <c r="Q327" s="13"/>
      <c r="R327" s="13"/>
      <c r="S327" s="13"/>
      <c r="T327" s="13"/>
      <c r="U327" s="13"/>
      <c r="V327" s="13"/>
      <c r="W327" s="13"/>
    </row>
    <row r="328" spans="1:23" s="16" customFormat="1" x14ac:dyDescent="0.2">
      <c r="A328" s="13"/>
      <c r="B328" s="157" t="s">
        <v>265</v>
      </c>
      <c r="C328" s="157">
        <v>120.5</v>
      </c>
      <c r="D328" s="13"/>
      <c r="E328" s="13"/>
      <c r="F328" s="13"/>
      <c r="G328" s="13"/>
      <c r="H328" s="13"/>
      <c r="I328" s="13"/>
      <c r="J328" s="13"/>
      <c r="K328" s="13"/>
      <c r="L328" s="13"/>
      <c r="M328" s="13"/>
      <c r="N328" s="13"/>
      <c r="O328" s="13"/>
      <c r="P328" s="13"/>
      <c r="Q328" s="13"/>
      <c r="R328" s="13"/>
      <c r="S328" s="13"/>
      <c r="T328" s="13"/>
      <c r="U328" s="13"/>
      <c r="V328" s="13"/>
      <c r="W328" s="13"/>
    </row>
    <row r="329" spans="1:23" x14ac:dyDescent="0.2">
      <c r="B329" s="157" t="s">
        <v>584</v>
      </c>
      <c r="C329" s="157">
        <v>121.2</v>
      </c>
    </row>
    <row r="330" spans="1:23" x14ac:dyDescent="0.2">
      <c r="B330" s="157" t="s">
        <v>585</v>
      </c>
      <c r="C330" s="157">
        <v>121.8</v>
      </c>
    </row>
    <row r="331" spans="1:23" x14ac:dyDescent="0.2">
      <c r="B331" s="157" t="s">
        <v>586</v>
      </c>
      <c r="C331" s="157">
        <v>122.3</v>
      </c>
    </row>
    <row r="332" spans="1:23" x14ac:dyDescent="0.2">
      <c r="B332" s="157" t="s">
        <v>587</v>
      </c>
      <c r="C332" s="157">
        <v>124.3</v>
      </c>
    </row>
    <row r="333" spans="1:23" x14ac:dyDescent="0.2">
      <c r="B333" s="157" t="s">
        <v>588</v>
      </c>
      <c r="C333" s="157">
        <v>124.8</v>
      </c>
    </row>
    <row r="334" spans="1:23" x14ac:dyDescent="0.2">
      <c r="B334" s="157" t="s">
        <v>266</v>
      </c>
      <c r="C334" s="157">
        <v>125.3</v>
      </c>
    </row>
    <row r="335" spans="1:23" x14ac:dyDescent="0.2">
      <c r="B335" s="157" t="s">
        <v>589</v>
      </c>
      <c r="C335" s="157">
        <v>124.8</v>
      </c>
    </row>
  </sheetData>
  <mergeCells count="8">
    <mergeCell ref="C21:F21"/>
    <mergeCell ref="C22:F22"/>
    <mergeCell ref="B3:R3"/>
    <mergeCell ref="B11:B12"/>
    <mergeCell ref="C11:J11"/>
    <mergeCell ref="L11:V11"/>
    <mergeCell ref="C12:J12"/>
    <mergeCell ref="L12:V12"/>
  </mergeCells>
  <phoneticPr fontId="36" type="noConversion"/>
  <hyperlinks>
    <hyperlink ref="C22" r:id="rId1" xr:uid="{00000000-0004-0000-0900-000000000000}"/>
  </hyperlinks>
  <pageMargins left="0.75" right="0.75" top="1" bottom="1" header="0.5" footer="0.5"/>
  <pageSetup orientation="portrait" horizontalDpi="300" verticalDpi="300" r:id="rId2"/>
  <headerFooter alignWithMargins="0">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7" tint="0.79998168889431442"/>
    <pageSetUpPr autoPageBreaks="0"/>
  </sheetPr>
  <dimension ref="A1:R7"/>
  <sheetViews>
    <sheetView workbookViewId="0"/>
  </sheetViews>
  <sheetFormatPr defaultColWidth="0" defaultRowHeight="15" zeroHeight="1" x14ac:dyDescent="0.25"/>
  <cols>
    <col min="1" max="1" width="9" customWidth="1"/>
    <col min="2" max="5" width="20.85546875" customWidth="1"/>
    <col min="6" max="6" width="9" customWidth="1"/>
    <col min="7" max="16384" width="9" hidden="1"/>
  </cols>
  <sheetData>
    <row r="1" spans="1:18" x14ac:dyDescent="0.25">
      <c r="A1" s="7"/>
      <c r="B1" s="7"/>
      <c r="C1" s="7"/>
      <c r="D1" s="7"/>
      <c r="E1" s="7"/>
      <c r="F1" s="7"/>
    </row>
    <row r="2" spans="1:18" s="1" customFormat="1" ht="18" x14ac:dyDescent="0.25">
      <c r="B2" s="10" t="s">
        <v>141</v>
      </c>
    </row>
    <row r="3" spans="1:18" s="1" customFormat="1" x14ac:dyDescent="0.25">
      <c r="B3" s="263" t="s">
        <v>557</v>
      </c>
      <c r="C3" s="264"/>
      <c r="D3" s="264"/>
      <c r="E3" s="264"/>
      <c r="F3" s="264"/>
      <c r="G3" s="264"/>
      <c r="H3" s="264"/>
      <c r="I3" s="264"/>
      <c r="J3" s="264"/>
      <c r="K3" s="264"/>
      <c r="L3" s="264"/>
      <c r="M3" s="264"/>
      <c r="N3" s="264"/>
      <c r="O3" s="264"/>
      <c r="P3" s="264"/>
      <c r="Q3" s="264"/>
      <c r="R3" s="264"/>
    </row>
    <row r="4" spans="1:18" x14ac:dyDescent="0.25">
      <c r="A4" s="7"/>
      <c r="B4" s="7"/>
      <c r="C4" s="7"/>
      <c r="D4" s="7"/>
      <c r="E4" s="7"/>
      <c r="F4" s="7"/>
    </row>
    <row r="5" spans="1:18" x14ac:dyDescent="0.25">
      <c r="A5" s="7"/>
      <c r="B5" s="131" t="s">
        <v>29</v>
      </c>
      <c r="C5" s="131" t="s">
        <v>151</v>
      </c>
      <c r="D5" s="131" t="s">
        <v>74</v>
      </c>
      <c r="E5" s="131" t="s">
        <v>558</v>
      </c>
      <c r="F5" s="7"/>
    </row>
    <row r="6" spans="1:18" ht="38.25" x14ac:dyDescent="0.25">
      <c r="A6" s="7"/>
      <c r="B6" s="132" t="s">
        <v>141</v>
      </c>
      <c r="C6" s="132" t="s">
        <v>559</v>
      </c>
      <c r="D6" s="132" t="s">
        <v>166</v>
      </c>
      <c r="E6" s="133">
        <v>0.69</v>
      </c>
      <c r="F6" s="7"/>
    </row>
    <row r="7" spans="1:18" x14ac:dyDescent="0.25">
      <c r="A7" s="7"/>
      <c r="B7" s="7"/>
      <c r="C7" s="7"/>
      <c r="D7" s="7"/>
      <c r="E7" s="7"/>
      <c r="F7" s="7"/>
    </row>
  </sheetData>
  <mergeCells count="1">
    <mergeCell ref="B3:R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382E-609F-43DB-BF26-DF8D50C54CE9}">
  <sheetPr>
    <tabColor theme="7" tint="0.79998168889431442"/>
    <pageSetUpPr autoPageBreaks="0"/>
  </sheetPr>
  <dimension ref="A1:AC20"/>
  <sheetViews>
    <sheetView zoomScale="85" zoomScaleNormal="85" workbookViewId="0"/>
  </sheetViews>
  <sheetFormatPr defaultColWidth="0" defaultRowHeight="12.6" customHeight="1" zeroHeight="1" x14ac:dyDescent="0.2"/>
  <cols>
    <col min="1" max="1" width="9" style="26" customWidth="1"/>
    <col min="2" max="2" width="48.140625" style="26" bestFit="1" customWidth="1"/>
    <col min="3" max="3" width="51.42578125" style="26" customWidth="1"/>
    <col min="4" max="4" width="15.85546875" style="26" customWidth="1"/>
    <col min="5" max="5" width="26.42578125" style="26" customWidth="1"/>
    <col min="6" max="9" width="19.5703125" style="26" customWidth="1"/>
    <col min="10" max="10" width="1.140625" style="26" customWidth="1"/>
    <col min="11" max="21" width="19.5703125" style="26" customWidth="1"/>
    <col min="22" max="22" width="9" style="26" customWidth="1"/>
    <col min="23" max="29" width="0" style="26" hidden="1" customWidth="1"/>
    <col min="30" max="16384" width="9" style="26" hidden="1"/>
  </cols>
  <sheetData>
    <row r="1" spans="1:29" s="25" customFormat="1" ht="12.75" customHeight="1"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s="25" customFormat="1" ht="18.75" customHeight="1" x14ac:dyDescent="0.25">
      <c r="A2" s="74"/>
      <c r="B2" s="5" t="s">
        <v>560</v>
      </c>
      <c r="C2" s="30"/>
      <c r="D2" s="30"/>
      <c r="E2" s="30"/>
      <c r="F2" s="30"/>
      <c r="G2" s="30"/>
      <c r="H2" s="30"/>
      <c r="I2" s="30"/>
      <c r="J2" s="30"/>
      <c r="K2" s="30"/>
      <c r="L2" s="74"/>
      <c r="M2" s="74"/>
      <c r="N2" s="74"/>
      <c r="O2" s="74"/>
      <c r="P2" s="74"/>
      <c r="Q2" s="74"/>
      <c r="R2" s="74"/>
      <c r="S2" s="74"/>
      <c r="T2" s="74"/>
      <c r="U2" s="74"/>
      <c r="V2" s="74"/>
      <c r="W2" s="74"/>
      <c r="X2" s="74"/>
      <c r="Y2" s="74"/>
      <c r="Z2" s="74"/>
      <c r="AA2" s="74"/>
      <c r="AB2" s="74"/>
      <c r="AC2" s="74"/>
    </row>
    <row r="3" spans="1:29" s="25" customFormat="1" ht="14.25" customHeight="1" x14ac:dyDescent="0.2">
      <c r="A3" s="74"/>
      <c r="B3" s="210" t="s">
        <v>561</v>
      </c>
      <c r="C3" s="210"/>
      <c r="D3" s="210"/>
      <c r="E3" s="210"/>
      <c r="F3" s="119"/>
      <c r="G3" s="119"/>
      <c r="H3" s="119"/>
      <c r="I3" s="119"/>
      <c r="J3" s="119"/>
      <c r="K3" s="119"/>
      <c r="L3" s="119"/>
      <c r="M3" s="119"/>
      <c r="N3" s="74"/>
      <c r="O3" s="74"/>
      <c r="P3" s="74"/>
      <c r="Q3" s="74"/>
      <c r="R3" s="74"/>
      <c r="S3" s="74"/>
      <c r="T3" s="74"/>
      <c r="U3" s="74"/>
      <c r="V3" s="74"/>
      <c r="W3" s="74"/>
      <c r="X3" s="74"/>
      <c r="Y3" s="75"/>
      <c r="Z3" s="75"/>
      <c r="AA3" s="75"/>
      <c r="AB3" s="75"/>
      <c r="AC3" s="75"/>
    </row>
    <row r="4" spans="1:29" s="25" customFormat="1" ht="12.75" customHeight="1"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1:29" ht="12.75" x14ac:dyDescent="0.2">
      <c r="A5" s="63"/>
      <c r="B5" s="63"/>
      <c r="C5" s="63"/>
      <c r="D5" s="63"/>
      <c r="E5" s="63"/>
      <c r="F5" s="63"/>
      <c r="G5" s="63"/>
      <c r="H5" s="63"/>
      <c r="I5" s="63"/>
      <c r="J5" s="63"/>
      <c r="K5" s="63"/>
      <c r="L5" s="63"/>
      <c r="M5" s="63"/>
      <c r="N5" s="63"/>
      <c r="O5" s="63"/>
      <c r="P5" s="63"/>
      <c r="Q5" s="63"/>
      <c r="R5" s="63"/>
      <c r="S5" s="63"/>
      <c r="T5" s="63"/>
      <c r="U5" s="63"/>
      <c r="V5" s="63"/>
      <c r="W5" s="62"/>
      <c r="X5" s="62"/>
      <c r="Y5" s="62"/>
      <c r="Z5" s="62"/>
      <c r="AA5" s="62"/>
      <c r="AB5" s="62"/>
      <c r="AC5" s="62"/>
    </row>
    <row r="6" spans="1:29" ht="12.75" x14ac:dyDescent="0.2">
      <c r="A6" s="63"/>
      <c r="B6" s="134" t="s">
        <v>29</v>
      </c>
      <c r="C6" s="134" t="s">
        <v>151</v>
      </c>
      <c r="D6" s="134" t="s">
        <v>72</v>
      </c>
      <c r="E6" s="134" t="s">
        <v>74</v>
      </c>
      <c r="F6" s="134" t="s">
        <v>562</v>
      </c>
      <c r="G6" s="63"/>
      <c r="H6" s="63"/>
      <c r="I6" s="63"/>
      <c r="J6" s="63"/>
      <c r="K6" s="63"/>
      <c r="L6" s="63"/>
      <c r="M6" s="63"/>
      <c r="N6" s="63"/>
      <c r="O6" s="63"/>
      <c r="P6" s="63"/>
      <c r="Q6" s="63"/>
      <c r="R6" s="63"/>
      <c r="S6" s="63"/>
      <c r="T6" s="63"/>
      <c r="U6" s="63"/>
      <c r="V6" s="63"/>
      <c r="W6" s="63"/>
      <c r="X6" s="62"/>
      <c r="Y6" s="62"/>
      <c r="Z6" s="62"/>
      <c r="AA6" s="62"/>
      <c r="AB6" s="62"/>
      <c r="AC6" s="62"/>
    </row>
    <row r="7" spans="1:29" ht="53.45" customHeight="1" x14ac:dyDescent="0.2">
      <c r="A7" s="63"/>
      <c r="B7" s="135" t="s">
        <v>563</v>
      </c>
      <c r="C7" s="266" t="s">
        <v>564</v>
      </c>
      <c r="D7" s="57" t="s">
        <v>120</v>
      </c>
      <c r="E7" s="57" t="s">
        <v>565</v>
      </c>
      <c r="F7" s="121">
        <v>7.95</v>
      </c>
      <c r="G7" s="63"/>
      <c r="H7" s="63"/>
      <c r="I7" s="63"/>
      <c r="J7" s="63"/>
      <c r="K7" s="63"/>
      <c r="L7" s="63"/>
      <c r="M7" s="63"/>
      <c r="N7" s="63"/>
      <c r="O7" s="63"/>
      <c r="P7" s="63"/>
      <c r="Q7" s="63"/>
      <c r="R7" s="63"/>
      <c r="S7" s="63"/>
      <c r="T7" s="63"/>
      <c r="U7" s="63"/>
      <c r="V7" s="63"/>
      <c r="W7" s="63"/>
      <c r="X7" s="62"/>
      <c r="Y7" s="62"/>
      <c r="Z7" s="62"/>
      <c r="AA7" s="62"/>
      <c r="AB7" s="62"/>
      <c r="AC7" s="62"/>
    </row>
    <row r="8" spans="1:29" ht="61.5" customHeight="1" x14ac:dyDescent="0.2">
      <c r="A8" s="63"/>
      <c r="B8" s="57" t="s">
        <v>563</v>
      </c>
      <c r="C8" s="267"/>
      <c r="D8" s="57" t="s">
        <v>130</v>
      </c>
      <c r="E8" s="57" t="s">
        <v>565</v>
      </c>
      <c r="F8" s="121">
        <v>8.9700000000000006</v>
      </c>
      <c r="G8" s="63"/>
      <c r="H8" s="63"/>
      <c r="I8" s="63"/>
      <c r="J8" s="63"/>
      <c r="K8" s="63"/>
      <c r="L8" s="63"/>
      <c r="M8" s="63"/>
      <c r="N8" s="63"/>
      <c r="O8" s="63"/>
      <c r="P8" s="63"/>
      <c r="Q8" s="63"/>
      <c r="R8" s="63"/>
      <c r="S8" s="63"/>
      <c r="T8" s="63"/>
      <c r="U8" s="63"/>
      <c r="V8" s="63"/>
      <c r="W8" s="63"/>
      <c r="X8" s="62"/>
      <c r="Y8" s="62"/>
      <c r="Z8" s="62"/>
      <c r="AA8" s="62"/>
      <c r="AB8" s="62"/>
      <c r="AC8" s="62"/>
    </row>
    <row r="9" spans="1:29" ht="12.75" x14ac:dyDescent="0.2">
      <c r="A9" s="63"/>
      <c r="B9" s="63"/>
      <c r="C9" s="63"/>
      <c r="D9" s="63"/>
      <c r="E9" s="63"/>
      <c r="F9" s="63"/>
      <c r="G9" s="63"/>
      <c r="H9" s="63"/>
      <c r="I9" s="63"/>
      <c r="J9" s="63"/>
      <c r="K9" s="63"/>
      <c r="L9" s="63"/>
      <c r="M9" s="63"/>
      <c r="N9" s="63"/>
      <c r="O9" s="63"/>
      <c r="P9" s="63"/>
      <c r="Q9" s="63"/>
      <c r="R9" s="63"/>
      <c r="S9" s="63"/>
      <c r="T9" s="63"/>
      <c r="U9" s="63"/>
      <c r="V9" s="63"/>
      <c r="W9" s="62"/>
      <c r="X9" s="62"/>
      <c r="Y9" s="62"/>
      <c r="Z9" s="62"/>
      <c r="AA9" s="62"/>
      <c r="AB9" s="62"/>
      <c r="AC9" s="62"/>
    </row>
    <row r="10" spans="1:29" ht="12" customHeight="1" x14ac:dyDescent="0.2">
      <c r="A10" s="63"/>
      <c r="B10" s="247" t="s">
        <v>29</v>
      </c>
      <c r="C10" s="247" t="s">
        <v>72</v>
      </c>
      <c r="D10" s="247" t="s">
        <v>74</v>
      </c>
      <c r="E10" s="250"/>
      <c r="F10" s="211" t="s">
        <v>75</v>
      </c>
      <c r="G10" s="212"/>
      <c r="H10" s="212"/>
      <c r="I10" s="213"/>
      <c r="J10" s="27"/>
      <c r="K10" s="251" t="s">
        <v>76</v>
      </c>
      <c r="L10" s="252"/>
      <c r="M10" s="252"/>
      <c r="N10" s="252"/>
      <c r="O10" s="252"/>
      <c r="P10" s="252"/>
      <c r="Q10" s="252"/>
      <c r="R10" s="252"/>
      <c r="S10" s="252"/>
      <c r="T10" s="252"/>
      <c r="U10" s="253"/>
      <c r="V10" s="63"/>
      <c r="W10" s="62"/>
      <c r="X10" s="62"/>
      <c r="Y10" s="62"/>
      <c r="Z10" s="62"/>
      <c r="AA10" s="62"/>
      <c r="AB10" s="62"/>
      <c r="AC10" s="62"/>
    </row>
    <row r="11" spans="1:29" ht="30" customHeight="1" x14ac:dyDescent="0.2">
      <c r="A11" s="63"/>
      <c r="B11" s="248"/>
      <c r="C11" s="248"/>
      <c r="D11" s="248"/>
      <c r="E11" s="250"/>
      <c r="F11" s="257" t="s">
        <v>152</v>
      </c>
      <c r="G11" s="258"/>
      <c r="H11" s="258"/>
      <c r="I11" s="259"/>
      <c r="J11" s="27"/>
      <c r="K11" s="254" t="s">
        <v>78</v>
      </c>
      <c r="L11" s="255"/>
      <c r="M11" s="255"/>
      <c r="N11" s="255"/>
      <c r="O11" s="255"/>
      <c r="P11" s="255"/>
      <c r="Q11" s="255"/>
      <c r="R11" s="255"/>
      <c r="S11" s="255"/>
      <c r="T11" s="255"/>
      <c r="U11" s="256"/>
      <c r="V11" s="63"/>
      <c r="W11" s="62"/>
      <c r="X11" s="62"/>
      <c r="Y11" s="62"/>
      <c r="Z11" s="62"/>
      <c r="AA11" s="62"/>
      <c r="AB11" s="62"/>
      <c r="AC11" s="62"/>
    </row>
    <row r="12" spans="1:29" ht="25.5" x14ac:dyDescent="0.2">
      <c r="A12" s="63"/>
      <c r="B12" s="248"/>
      <c r="C12" s="248"/>
      <c r="D12" s="248"/>
      <c r="E12" s="99" t="s">
        <v>153</v>
      </c>
      <c r="F12" s="77" t="s">
        <v>80</v>
      </c>
      <c r="G12" s="77" t="s">
        <v>81</v>
      </c>
      <c r="H12" s="77" t="s">
        <v>82</v>
      </c>
      <c r="I12" s="77" t="s">
        <v>83</v>
      </c>
      <c r="J12" s="27"/>
      <c r="K12" s="77" t="s">
        <v>84</v>
      </c>
      <c r="L12" s="77" t="s">
        <v>85</v>
      </c>
      <c r="M12" s="77" t="s">
        <v>86</v>
      </c>
      <c r="N12" s="77" t="s">
        <v>87</v>
      </c>
      <c r="O12" s="77" t="s">
        <v>88</v>
      </c>
      <c r="P12" s="77" t="s">
        <v>89</v>
      </c>
      <c r="Q12" s="77" t="s">
        <v>90</v>
      </c>
      <c r="R12" s="77" t="s">
        <v>91</v>
      </c>
      <c r="S12" s="77" t="s">
        <v>92</v>
      </c>
      <c r="T12" s="77" t="s">
        <v>93</v>
      </c>
      <c r="U12" s="77" t="s">
        <v>94</v>
      </c>
      <c r="V12" s="63"/>
      <c r="W12" s="62"/>
      <c r="X12" s="62"/>
      <c r="Y12" s="62"/>
      <c r="Z12" s="62"/>
      <c r="AA12" s="62"/>
      <c r="AB12" s="62"/>
      <c r="AC12" s="62"/>
    </row>
    <row r="13" spans="1:29" ht="12.75" x14ac:dyDescent="0.2">
      <c r="A13" s="63"/>
      <c r="B13" s="248"/>
      <c r="C13" s="248"/>
      <c r="D13" s="248"/>
      <c r="E13" s="100" t="s">
        <v>95</v>
      </c>
      <c r="F13" s="80" t="s">
        <v>96</v>
      </c>
      <c r="G13" s="80" t="s">
        <v>97</v>
      </c>
      <c r="H13" s="80" t="s">
        <v>98</v>
      </c>
      <c r="I13" s="81" t="s">
        <v>99</v>
      </c>
      <c r="J13" s="27"/>
      <c r="K13" s="82" t="s">
        <v>100</v>
      </c>
      <c r="L13" s="80" t="s">
        <v>101</v>
      </c>
      <c r="M13" s="80" t="s">
        <v>102</v>
      </c>
      <c r="N13" s="80" t="s">
        <v>103</v>
      </c>
      <c r="O13" s="80" t="s">
        <v>104</v>
      </c>
      <c r="P13" s="80" t="s">
        <v>105</v>
      </c>
      <c r="Q13" s="80" t="s">
        <v>106</v>
      </c>
      <c r="R13" s="80" t="s">
        <v>107</v>
      </c>
      <c r="S13" s="80">
        <v>44774</v>
      </c>
      <c r="T13" s="80" t="s">
        <v>109</v>
      </c>
      <c r="U13" s="80" t="s">
        <v>110</v>
      </c>
      <c r="V13" s="63"/>
      <c r="W13" s="62"/>
      <c r="X13" s="62"/>
      <c r="Y13" s="62"/>
      <c r="Z13" s="62"/>
      <c r="AA13" s="62"/>
      <c r="AB13" s="62"/>
      <c r="AC13" s="62"/>
    </row>
    <row r="14" spans="1:29" ht="12.75" x14ac:dyDescent="0.2">
      <c r="A14" s="63"/>
      <c r="B14" s="248"/>
      <c r="C14" s="248"/>
      <c r="D14" s="248"/>
      <c r="E14" s="136" t="s">
        <v>111</v>
      </c>
      <c r="F14" s="94" t="s">
        <v>112</v>
      </c>
      <c r="G14" s="137" t="s">
        <v>112</v>
      </c>
      <c r="H14" s="137" t="s">
        <v>113</v>
      </c>
      <c r="I14" s="137" t="s">
        <v>113</v>
      </c>
      <c r="J14" s="27"/>
      <c r="K14" s="137" t="s">
        <v>114</v>
      </c>
      <c r="L14" s="137" t="s">
        <v>115</v>
      </c>
      <c r="M14" s="137" t="s">
        <v>115</v>
      </c>
      <c r="N14" s="137" t="s">
        <v>116</v>
      </c>
      <c r="O14" s="137" t="s">
        <v>116</v>
      </c>
      <c r="P14" s="137" t="s">
        <v>117</v>
      </c>
      <c r="Q14" s="137" t="s">
        <v>117</v>
      </c>
      <c r="R14" s="137" t="s">
        <v>118</v>
      </c>
      <c r="S14" s="137" t="s">
        <v>118</v>
      </c>
      <c r="T14" s="137" t="s">
        <v>119</v>
      </c>
      <c r="U14" s="137" t="s">
        <v>119</v>
      </c>
      <c r="V14" s="63"/>
      <c r="W14" s="62"/>
      <c r="X14" s="62"/>
      <c r="Y14" s="62"/>
      <c r="Z14" s="62"/>
      <c r="AA14" s="62"/>
      <c r="AB14" s="62"/>
      <c r="AC14" s="62"/>
    </row>
    <row r="15" spans="1:29" ht="12.75" x14ac:dyDescent="0.2">
      <c r="A15" s="63"/>
      <c r="B15" s="57" t="s">
        <v>566</v>
      </c>
      <c r="C15" s="57" t="s">
        <v>120</v>
      </c>
      <c r="D15" s="57" t="s">
        <v>157</v>
      </c>
      <c r="E15" s="57"/>
      <c r="F15" s="138">
        <f>IFERROR($F7*'2e CPIH'!G16/'2e CPIH'!$C$9,"-")</f>
        <v>7.95</v>
      </c>
      <c r="G15" s="138">
        <f>IFERROR($F7*'2e CPIH'!H16/'2e CPIH'!$C$9,"-")</f>
        <v>8.0511252446183956</v>
      </c>
      <c r="H15" s="138">
        <f>IFERROR($F7*'2e CPIH'!I16/'2e CPIH'!$C$9,"-")</f>
        <v>8.1678082191780828</v>
      </c>
      <c r="I15" s="138">
        <f>IFERROR($F7*'2e CPIH'!J16/'2e CPIH'!$C$9,"-")</f>
        <v>8.2378180039138957</v>
      </c>
      <c r="J15" s="138"/>
      <c r="K15" s="138">
        <f>IFERROR($F7*'2e CPIH'!L16/'2e CPIH'!$C$9,"-")</f>
        <v>8.2378180039138957</v>
      </c>
      <c r="L15" s="138">
        <f>IFERROR($F7*'2e CPIH'!M16/'2e CPIH'!$C$9,"-")</f>
        <v>8.3311643835616422</v>
      </c>
      <c r="M15" s="138">
        <f>IFERROR($F7*'2e CPIH'!N16/'2e CPIH'!$C$9,"-")</f>
        <v>8.3933953033268107</v>
      </c>
      <c r="N15" s="138">
        <f>IFERROR($F7*'2e CPIH'!O16/'2e CPIH'!$C$9,"-")</f>
        <v>8.4400684931506849</v>
      </c>
      <c r="O15" s="138">
        <f>IFERROR($F7*'2e CPIH'!P16/'2e CPIH'!$C$9,"-")</f>
        <v>8.4634050880626219</v>
      </c>
      <c r="P15" s="138">
        <f>IFERROR($F7*'2e CPIH'!Q16/'2e CPIH'!$C$9,"-")</f>
        <v>8.5100782778864978</v>
      </c>
      <c r="Q15" s="138">
        <f>IFERROR($F7*'2e CPIH'!R16/'2e CPIH'!$C$9,"-")</f>
        <v>8.6656555772994146</v>
      </c>
      <c r="R15" s="138">
        <f>IFERROR($F7*'2e CPIH'!S16/'2e CPIH'!$C$9,"-")</f>
        <v>8.9223581213307241</v>
      </c>
      <c r="S15" s="138">
        <f>IFERROR($F7*'2e CPIH'!T16/'2e CPIH'!$C$9,"-")</f>
        <v>9.3735322896281801</v>
      </c>
      <c r="T15" s="138">
        <f>IFERROR($F7*'2e CPIH'!U16/'2e CPIH'!$C$9,"-")</f>
        <v>9.7469178082191785</v>
      </c>
      <c r="U15" s="138" t="str">
        <f>IFERROR($F7*'2e CPIH'!V16/'2e CPIH'!$C$9,"-")</f>
        <v>-</v>
      </c>
      <c r="V15" s="63"/>
      <c r="W15" s="62"/>
      <c r="X15" s="62"/>
      <c r="Y15" s="62"/>
      <c r="Z15" s="62"/>
      <c r="AA15" s="62"/>
      <c r="AB15" s="62"/>
      <c r="AC15" s="62"/>
    </row>
    <row r="16" spans="1:29" ht="12.75" x14ac:dyDescent="0.2">
      <c r="A16" s="63"/>
      <c r="B16" s="57" t="s">
        <v>566</v>
      </c>
      <c r="C16" s="57" t="s">
        <v>130</v>
      </c>
      <c r="D16" s="57" t="s">
        <v>157</v>
      </c>
      <c r="E16" s="57"/>
      <c r="F16" s="138">
        <f>IFERROR($F8*'2e CPIH'!G16/'2e CPIH'!$C$9,"-")</f>
        <v>8.9700000000000006</v>
      </c>
      <c r="G16" s="138">
        <f>IFERROR($F8*'2e CPIH'!H16/'2e CPIH'!$C$9,"-")</f>
        <v>9.0840998043052839</v>
      </c>
      <c r="H16" s="138">
        <f>IFERROR($F8*'2e CPIH'!I16/'2e CPIH'!$C$9,"-")</f>
        <v>9.2157534246575334</v>
      </c>
      <c r="I16" s="138">
        <f>IFERROR($F8*'2e CPIH'!J16/'2e CPIH'!$C$9,"-")</f>
        <v>9.2947455968688857</v>
      </c>
      <c r="J16" s="138"/>
      <c r="K16" s="138">
        <f>IFERROR($F8*'2e CPIH'!L16/'2e CPIH'!$C$9,"-")</f>
        <v>9.2947455968688857</v>
      </c>
      <c r="L16" s="138">
        <f>IFERROR($F8*'2e CPIH'!M16/'2e CPIH'!$C$9,"-")</f>
        <v>9.4000684931506839</v>
      </c>
      <c r="M16" s="138">
        <f>IFERROR($F8*'2e CPIH'!N16/'2e CPIH'!$C$9,"-")</f>
        <v>9.470283757338553</v>
      </c>
      <c r="N16" s="138">
        <f>IFERROR($F8*'2e CPIH'!O16/'2e CPIH'!$C$9,"-")</f>
        <v>9.5229452054794521</v>
      </c>
      <c r="O16" s="138">
        <f>IFERROR($F8*'2e CPIH'!P16/'2e CPIH'!$C$9,"-")</f>
        <v>9.5492759295499017</v>
      </c>
      <c r="P16" s="138">
        <f>IFERROR($F8*'2e CPIH'!Q16/'2e CPIH'!$C$9,"-")</f>
        <v>9.6019373776908026</v>
      </c>
      <c r="Q16" s="138">
        <f>IFERROR($F8*'2e CPIH'!R16/'2e CPIH'!$C$9,"-")</f>
        <v>9.7774755381604717</v>
      </c>
      <c r="R16" s="138">
        <f>IFERROR($F8*'2e CPIH'!S16/'2e CPIH'!$C$9,"-")</f>
        <v>10.067113502935422</v>
      </c>
      <c r="S16" s="138">
        <f>IFERROR($F8*'2e CPIH'!T16/'2e CPIH'!$C$9,"-")</f>
        <v>10.576174168297456</v>
      </c>
      <c r="T16" s="138">
        <f>IFERROR($F8*'2e CPIH'!U16/'2e CPIH'!$C$9,"-")</f>
        <v>10.997465753424658</v>
      </c>
      <c r="U16" s="138" t="str">
        <f>IFERROR($F8*'2e CPIH'!V16/'2e CPIH'!$C$9,"-")</f>
        <v>-</v>
      </c>
      <c r="V16" s="63"/>
      <c r="W16" s="62"/>
      <c r="X16" s="62"/>
      <c r="Y16" s="62"/>
      <c r="Z16" s="62"/>
      <c r="AA16" s="62"/>
      <c r="AB16" s="62"/>
      <c r="AC16" s="62"/>
    </row>
    <row r="17" s="31" customFormat="1" ht="64.7" customHeight="1" x14ac:dyDescent="0.2"/>
    <row r="18" ht="31.5" hidden="1" customHeight="1" x14ac:dyDescent="0.2"/>
    <row r="19" ht="17.25" hidden="1" customHeight="1" x14ac:dyDescent="0.2"/>
    <row r="20" ht="54" hidden="1" customHeight="1" x14ac:dyDescent="0.2"/>
  </sheetData>
  <mergeCells count="10">
    <mergeCell ref="K10:U10"/>
    <mergeCell ref="F11:I11"/>
    <mergeCell ref="K11:U11"/>
    <mergeCell ref="B3:E3"/>
    <mergeCell ref="B10:B14"/>
    <mergeCell ref="C10:C14"/>
    <mergeCell ref="D10:D14"/>
    <mergeCell ref="E10:E11"/>
    <mergeCell ref="F10:I10"/>
    <mergeCell ref="C7:C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autoPageBreaks="0"/>
  </sheetPr>
  <dimension ref="A1"/>
  <sheetViews>
    <sheetView workbookViewId="0"/>
  </sheetViews>
  <sheetFormatPr defaultRowHeight="15" x14ac:dyDescent="0.25"/>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5050"/>
    <pageSetUpPr autoPageBreaks="0"/>
  </sheetPr>
  <dimension ref="A1:AA41"/>
  <sheetViews>
    <sheetView workbookViewId="0"/>
  </sheetViews>
  <sheetFormatPr defaultRowHeight="15" x14ac:dyDescent="0.25"/>
  <cols>
    <col min="2" max="2" width="25.42578125" bestFit="1" customWidth="1"/>
    <col min="3" max="4" width="20.85546875" customWidth="1"/>
  </cols>
  <sheetData>
    <row r="1" spans="1:27" s="9" customFormat="1" ht="12.75" x14ac:dyDescent="0.2">
      <c r="A1" s="186"/>
    </row>
    <row r="2" spans="1:27" s="9" customFormat="1" ht="18" x14ac:dyDescent="0.25">
      <c r="B2" s="10" t="s">
        <v>567</v>
      </c>
      <c r="C2" s="10"/>
      <c r="D2" s="10"/>
      <c r="E2" s="10"/>
      <c r="F2" s="10"/>
      <c r="G2" s="10"/>
      <c r="H2" s="10"/>
      <c r="I2" s="10"/>
      <c r="Q2" s="10"/>
    </row>
    <row r="3" spans="1:27" s="9" customFormat="1" ht="12.75" customHeight="1" x14ac:dyDescent="0.2">
      <c r="B3" s="263" t="s">
        <v>568</v>
      </c>
      <c r="C3" s="264"/>
      <c r="D3" s="264"/>
      <c r="E3" s="264"/>
      <c r="F3" s="264"/>
      <c r="G3" s="264"/>
      <c r="H3" s="264"/>
      <c r="I3" s="264"/>
      <c r="J3" s="264"/>
      <c r="K3" s="264"/>
      <c r="L3" s="264"/>
      <c r="M3" s="264"/>
      <c r="N3" s="264"/>
      <c r="O3" s="264"/>
      <c r="P3" s="264"/>
      <c r="Q3" s="264"/>
      <c r="R3" s="264"/>
      <c r="S3" s="11"/>
      <c r="T3" s="11"/>
      <c r="U3" s="11"/>
      <c r="V3" s="11"/>
      <c r="W3" s="11"/>
      <c r="X3" s="11"/>
      <c r="Y3" s="11"/>
      <c r="Z3" s="11"/>
      <c r="AA3" s="11"/>
    </row>
    <row r="4" spans="1:27" s="9" customFormat="1" ht="12.75" x14ac:dyDescent="0.2"/>
    <row r="5" spans="1:27" s="4" customFormat="1" x14ac:dyDescent="0.25">
      <c r="A5" s="139"/>
      <c r="B5" s="8" t="s">
        <v>569</v>
      </c>
      <c r="C5" s="139"/>
      <c r="D5" s="139"/>
      <c r="E5" s="139"/>
    </row>
    <row r="6" spans="1:27" x14ac:dyDescent="0.25">
      <c r="A6" s="62"/>
      <c r="B6" s="62"/>
      <c r="C6" s="62"/>
      <c r="D6" s="62"/>
      <c r="E6" s="62"/>
    </row>
    <row r="7" spans="1:27" x14ac:dyDescent="0.25">
      <c r="A7" s="62"/>
      <c r="B7" s="62"/>
      <c r="C7" s="140" t="s">
        <v>570</v>
      </c>
      <c r="D7" s="141" t="s">
        <v>571</v>
      </c>
      <c r="E7" s="62"/>
    </row>
    <row r="8" spans="1:27" ht="25.5" x14ac:dyDescent="0.25">
      <c r="A8" s="62"/>
      <c r="B8" s="62"/>
      <c r="C8" s="142" t="s">
        <v>84</v>
      </c>
      <c r="D8" s="143" t="s">
        <v>85</v>
      </c>
      <c r="E8" s="62"/>
    </row>
    <row r="9" spans="1:27" x14ac:dyDescent="0.25">
      <c r="A9" s="62"/>
      <c r="B9" s="28"/>
      <c r="C9" s="62"/>
      <c r="D9" s="62"/>
      <c r="E9" s="62"/>
    </row>
    <row r="10" spans="1:27" x14ac:dyDescent="0.25">
      <c r="A10" s="62"/>
      <c r="B10" s="62" t="s">
        <v>572</v>
      </c>
      <c r="C10" s="62">
        <v>441.7</v>
      </c>
      <c r="D10" s="62">
        <v>617</v>
      </c>
      <c r="E10" s="62"/>
    </row>
    <row r="11" spans="1:27" x14ac:dyDescent="0.25">
      <c r="A11" s="62"/>
      <c r="B11" s="42" t="s">
        <v>573</v>
      </c>
      <c r="C11" s="62" t="e">
        <f>NA()</f>
        <v>#N/A</v>
      </c>
      <c r="D11" s="144">
        <f>(D10-C10)/C10</f>
        <v>0.3968757074937741</v>
      </c>
      <c r="E11" s="62"/>
    </row>
    <row r="12" spans="1:27" x14ac:dyDescent="0.25">
      <c r="A12" s="62"/>
      <c r="B12" s="62" t="s">
        <v>574</v>
      </c>
      <c r="C12" s="145">
        <f>'2c DCC'!K54</f>
        <v>8.5516161549312244</v>
      </c>
      <c r="D12" s="145">
        <f>C12*(1+D$11)</f>
        <v>11.945544866634743</v>
      </c>
      <c r="E12" s="62"/>
    </row>
    <row r="13" spans="1:27" x14ac:dyDescent="0.25">
      <c r="A13" s="62"/>
      <c r="B13" s="62" t="s">
        <v>575</v>
      </c>
      <c r="C13" s="145">
        <f>'2c DCC'!K55</f>
        <v>6.6215397542612262</v>
      </c>
      <c r="D13" s="145">
        <f>C13*(1+D$11)</f>
        <v>9.2494680289318012</v>
      </c>
      <c r="E13" s="62"/>
    </row>
    <row r="14" spans="1:27" x14ac:dyDescent="0.25">
      <c r="A14" s="62"/>
      <c r="B14" s="146" t="s">
        <v>181</v>
      </c>
      <c r="C14" s="147">
        <f>SUM(C12:C13)</f>
        <v>15.173155909192451</v>
      </c>
      <c r="D14" s="147">
        <f>SUM(D12:D13)</f>
        <v>21.195012895566542</v>
      </c>
      <c r="E14" s="62"/>
    </row>
    <row r="15" spans="1:27" x14ac:dyDescent="0.25">
      <c r="A15" s="62"/>
      <c r="B15" s="62"/>
      <c r="C15" s="62"/>
      <c r="D15" s="62"/>
      <c r="E15" s="62"/>
    </row>
    <row r="16" spans="1:27" x14ac:dyDescent="0.25">
      <c r="A16" s="62"/>
      <c r="B16" s="62"/>
      <c r="C16" s="62"/>
      <c r="D16" s="62"/>
      <c r="E16" s="62"/>
    </row>
    <row r="17" spans="1:10" x14ac:dyDescent="0.25">
      <c r="A17" s="62"/>
      <c r="B17" s="62"/>
      <c r="C17" s="62"/>
      <c r="D17" s="62"/>
      <c r="E17" s="62"/>
    </row>
    <row r="18" spans="1:10" s="4" customFormat="1" x14ac:dyDescent="0.25">
      <c r="A18" s="139"/>
      <c r="B18" s="8" t="s">
        <v>576</v>
      </c>
      <c r="C18" s="139"/>
      <c r="D18" s="139"/>
      <c r="E18" s="139"/>
    </row>
    <row r="19" spans="1:10" x14ac:dyDescent="0.25">
      <c r="A19" s="62"/>
      <c r="B19" s="62"/>
      <c r="C19" s="62"/>
      <c r="D19" s="62"/>
      <c r="E19" s="62"/>
    </row>
    <row r="20" spans="1:10" x14ac:dyDescent="0.25">
      <c r="A20" s="62"/>
      <c r="B20" s="62"/>
      <c r="C20" s="140" t="s">
        <v>570</v>
      </c>
      <c r="D20" s="141" t="s">
        <v>571</v>
      </c>
      <c r="E20" s="62"/>
    </row>
    <row r="21" spans="1:10" ht="25.5" x14ac:dyDescent="0.25">
      <c r="A21" s="62"/>
      <c r="B21" s="62"/>
      <c r="C21" s="142" t="s">
        <v>84</v>
      </c>
      <c r="D21" s="143" t="s">
        <v>85</v>
      </c>
      <c r="E21" s="62"/>
    </row>
    <row r="22" spans="1:10" x14ac:dyDescent="0.25">
      <c r="A22" s="62"/>
      <c r="B22" s="62" t="s">
        <v>577</v>
      </c>
      <c r="C22" s="62">
        <v>106</v>
      </c>
      <c r="D22" s="62">
        <v>107</v>
      </c>
      <c r="E22" s="62"/>
    </row>
    <row r="23" spans="1:10" x14ac:dyDescent="0.25">
      <c r="A23" s="62"/>
      <c r="B23" s="42" t="s">
        <v>578</v>
      </c>
      <c r="C23" s="62" t="e">
        <f>NA()</f>
        <v>#N/A</v>
      </c>
      <c r="D23" s="144">
        <f>1-(C22/D22)</f>
        <v>9.3457943925233655E-3</v>
      </c>
      <c r="E23" s="62"/>
    </row>
    <row r="24" spans="1:10" x14ac:dyDescent="0.25">
      <c r="A24" s="62"/>
      <c r="B24" s="62" t="s">
        <v>574</v>
      </c>
      <c r="C24" s="145">
        <f>'2b SEGB'!K33</f>
        <v>1.0458017167360125</v>
      </c>
      <c r="D24" s="145">
        <f>C24*(1+D$23)</f>
        <v>1.0555755645559755</v>
      </c>
      <c r="E24" s="62"/>
    </row>
    <row r="25" spans="1:10" x14ac:dyDescent="0.25">
      <c r="A25" s="62"/>
      <c r="B25" s="62" t="s">
        <v>575</v>
      </c>
      <c r="C25" s="145">
        <f>'2b SEGB'!K34</f>
        <v>1.0458017167360125</v>
      </c>
      <c r="D25" s="145">
        <f>C25*(1+D$23)</f>
        <v>1.0555755645559755</v>
      </c>
      <c r="E25" s="62"/>
    </row>
    <row r="26" spans="1:10" x14ac:dyDescent="0.25">
      <c r="A26" s="62"/>
      <c r="B26" s="146" t="s">
        <v>181</v>
      </c>
      <c r="C26" s="147">
        <f>SUM(C24:C25)</f>
        <v>2.091603433472025</v>
      </c>
      <c r="D26" s="147">
        <f>SUM(D24:D25)</f>
        <v>2.1111511291119509</v>
      </c>
      <c r="E26" s="62"/>
      <c r="J26" s="45"/>
    </row>
    <row r="27" spans="1:10" x14ac:dyDescent="0.25">
      <c r="A27" s="62"/>
      <c r="B27" s="62"/>
      <c r="C27" s="62"/>
      <c r="D27" s="62"/>
      <c r="E27" s="62"/>
    </row>
    <row r="28" spans="1:10" x14ac:dyDescent="0.25">
      <c r="A28" s="62"/>
      <c r="B28" s="62"/>
      <c r="C28" s="62"/>
      <c r="D28" s="62"/>
      <c r="E28" s="62"/>
    </row>
    <row r="29" spans="1:10" x14ac:dyDescent="0.25">
      <c r="A29" s="62"/>
      <c r="B29" s="62"/>
      <c r="C29" s="62"/>
      <c r="D29" s="62"/>
      <c r="E29" s="62"/>
    </row>
    <row r="30" spans="1:10" x14ac:dyDescent="0.25">
      <c r="A30" s="62"/>
      <c r="B30" s="62"/>
      <c r="C30" s="62"/>
      <c r="D30" s="62"/>
      <c r="E30" s="62"/>
    </row>
    <row r="31" spans="1:10" x14ac:dyDescent="0.25">
      <c r="A31" s="62"/>
      <c r="B31" s="62"/>
      <c r="C31" s="62"/>
      <c r="D31" s="62"/>
      <c r="E31" s="62"/>
    </row>
    <row r="32" spans="1:10" s="4" customFormat="1" x14ac:dyDescent="0.25">
      <c r="A32" s="139"/>
      <c r="B32" s="8" t="s">
        <v>579</v>
      </c>
      <c r="C32" s="139"/>
      <c r="D32" s="139"/>
      <c r="E32" s="139"/>
    </row>
    <row r="33" spans="1:5" x14ac:dyDescent="0.25">
      <c r="A33" s="62"/>
      <c r="B33" s="62"/>
      <c r="C33" s="62"/>
      <c r="D33" s="62"/>
      <c r="E33" s="62"/>
    </row>
    <row r="34" spans="1:5" x14ac:dyDescent="0.25">
      <c r="A34" s="62"/>
      <c r="B34" s="62"/>
      <c r="C34" s="140" t="s">
        <v>570</v>
      </c>
      <c r="D34" s="141" t="s">
        <v>571</v>
      </c>
      <c r="E34" s="62"/>
    </row>
    <row r="35" spans="1:5" ht="25.5" x14ac:dyDescent="0.25">
      <c r="A35" s="62"/>
      <c r="B35" s="62"/>
      <c r="C35" s="142" t="s">
        <v>84</v>
      </c>
      <c r="D35" s="143" t="s">
        <v>85</v>
      </c>
      <c r="E35" s="62"/>
    </row>
    <row r="36" spans="1:5" x14ac:dyDescent="0.25">
      <c r="A36" s="62"/>
      <c r="B36" s="62" t="s">
        <v>577</v>
      </c>
      <c r="C36" s="62">
        <v>106</v>
      </c>
      <c r="D36" s="62">
        <v>107</v>
      </c>
      <c r="E36" s="62"/>
    </row>
    <row r="37" spans="1:5" x14ac:dyDescent="0.25">
      <c r="A37" s="62"/>
      <c r="B37" s="42" t="s">
        <v>578</v>
      </c>
      <c r="C37" s="62" t="e">
        <f>NA()</f>
        <v>#N/A</v>
      </c>
      <c r="D37" s="144">
        <f>1-(C36/D36)</f>
        <v>9.3457943925233655E-3</v>
      </c>
      <c r="E37" s="62"/>
    </row>
    <row r="38" spans="1:5" x14ac:dyDescent="0.25">
      <c r="A38" s="62"/>
      <c r="B38" s="62" t="s">
        <v>574</v>
      </c>
      <c r="C38" s="148">
        <f>'2d SMICoP'!K18</f>
        <v>4.8255095738109948E-3</v>
      </c>
      <c r="D38" s="145">
        <f>C38*(1+D$37)</f>
        <v>4.8706077941269863E-3</v>
      </c>
      <c r="E38" s="62"/>
    </row>
    <row r="39" spans="1:5" x14ac:dyDescent="0.25">
      <c r="A39" s="62"/>
      <c r="B39" s="62" t="s">
        <v>575</v>
      </c>
      <c r="C39" s="148">
        <f>'2d SMICoP'!K19</f>
        <v>4.8255095738109948E-3</v>
      </c>
      <c r="D39" s="145">
        <f>C39*(1+D$37)</f>
        <v>4.8706077941269863E-3</v>
      </c>
      <c r="E39" s="62"/>
    </row>
    <row r="40" spans="1:5" x14ac:dyDescent="0.25">
      <c r="A40" s="62"/>
      <c r="B40" s="146" t="s">
        <v>181</v>
      </c>
      <c r="C40" s="147">
        <f>SUM(C38:C39)</f>
        <v>9.6510191476219895E-3</v>
      </c>
      <c r="D40" s="147">
        <f>SUM(D38:D39)</f>
        <v>9.7412155882539726E-3</v>
      </c>
      <c r="E40" s="62"/>
    </row>
    <row r="41" spans="1:5" x14ac:dyDescent="0.25">
      <c r="A41" s="62"/>
      <c r="B41" s="62"/>
      <c r="C41" s="62"/>
      <c r="D41" s="62"/>
      <c r="E41" s="62"/>
    </row>
  </sheetData>
  <mergeCells count="1">
    <mergeCell ref="B3:R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autoPageBreaks="0"/>
  </sheetPr>
  <dimension ref="B2:J36"/>
  <sheetViews>
    <sheetView workbookViewId="0"/>
  </sheetViews>
  <sheetFormatPr defaultRowHeight="15" x14ac:dyDescent="0.25"/>
  <cols>
    <col min="2" max="2" width="26.42578125" customWidth="1"/>
    <col min="3" max="3" width="21.140625" customWidth="1"/>
    <col min="4" max="4" width="87.5703125" customWidth="1"/>
  </cols>
  <sheetData>
    <row r="2" spans="2:7" s="8" customFormat="1" ht="12.75" x14ac:dyDescent="0.2">
      <c r="B2" s="8" t="s">
        <v>29</v>
      </c>
    </row>
    <row r="3" spans="2:7" s="47" customFormat="1" ht="12.75" x14ac:dyDescent="0.2">
      <c r="B3" s="62"/>
      <c r="C3" s="62"/>
      <c r="D3" s="62"/>
      <c r="E3" s="62"/>
      <c r="F3" s="62"/>
      <c r="G3" s="62"/>
    </row>
    <row r="4" spans="2:7" s="47" customFormat="1" ht="12.75" x14ac:dyDescent="0.2">
      <c r="B4" s="62" t="s">
        <v>30</v>
      </c>
      <c r="C4" s="62"/>
      <c r="D4" s="62"/>
      <c r="E4" s="62"/>
      <c r="F4" s="62"/>
      <c r="G4" s="62"/>
    </row>
    <row r="5" spans="2:7" s="47" customFormat="1" ht="12.75" x14ac:dyDescent="0.2">
      <c r="B5" s="62"/>
      <c r="C5" s="62"/>
      <c r="D5" s="62"/>
      <c r="E5" s="62"/>
      <c r="F5" s="62"/>
      <c r="G5" s="62"/>
    </row>
    <row r="6" spans="2:7" s="47" customFormat="1" ht="12.75" x14ac:dyDescent="0.2">
      <c r="B6" s="62" t="s">
        <v>31</v>
      </c>
      <c r="C6" s="62"/>
      <c r="D6" s="62"/>
      <c r="E6" s="62"/>
      <c r="F6" s="62"/>
      <c r="G6" s="62"/>
    </row>
    <row r="7" spans="2:7" s="47" customFormat="1" ht="12.75" x14ac:dyDescent="0.2">
      <c r="B7" s="62"/>
      <c r="C7" s="62"/>
      <c r="D7" s="62"/>
      <c r="E7" s="62"/>
      <c r="F7" s="62"/>
      <c r="G7" s="62"/>
    </row>
    <row r="8" spans="2:7" s="47" customFormat="1" ht="12.75" customHeight="1" x14ac:dyDescent="0.2">
      <c r="B8" s="62"/>
      <c r="C8" s="62"/>
      <c r="D8" s="62"/>
      <c r="E8" s="62"/>
      <c r="F8" s="62"/>
      <c r="G8" s="62"/>
    </row>
    <row r="9" spans="2:7" s="47" customFormat="1" ht="12.75" x14ac:dyDescent="0.2">
      <c r="B9" s="64"/>
      <c r="C9" s="65" t="s">
        <v>32</v>
      </c>
      <c r="D9" s="66"/>
      <c r="E9" s="62"/>
      <c r="F9" s="62"/>
      <c r="G9" s="62"/>
    </row>
    <row r="10" spans="2:7" s="47" customFormat="1" ht="12.75" x14ac:dyDescent="0.2">
      <c r="B10" s="67"/>
      <c r="C10" s="65" t="s">
        <v>33</v>
      </c>
      <c r="D10" s="66"/>
      <c r="E10" s="63"/>
      <c r="F10" s="63"/>
      <c r="G10" s="63"/>
    </row>
    <row r="11" spans="2:7" s="47" customFormat="1" ht="12.75" x14ac:dyDescent="0.2">
      <c r="B11" s="63"/>
      <c r="C11" s="63"/>
      <c r="D11" s="63"/>
      <c r="E11" s="63"/>
      <c r="F11" s="63"/>
      <c r="G11" s="63"/>
    </row>
    <row r="12" spans="2:7" s="47" customFormat="1" ht="12.75" x14ac:dyDescent="0.2">
      <c r="B12" s="63" t="s">
        <v>34</v>
      </c>
      <c r="C12" s="68"/>
      <c r="D12" s="68"/>
      <c r="E12" s="63"/>
      <c r="F12" s="63"/>
      <c r="G12" s="63"/>
    </row>
    <row r="13" spans="2:7" s="47" customFormat="1" ht="12.75" x14ac:dyDescent="0.2">
      <c r="B13" s="62"/>
      <c r="C13" s="62"/>
      <c r="D13" s="62"/>
      <c r="E13" s="62"/>
      <c r="F13" s="62"/>
      <c r="G13" s="62"/>
    </row>
    <row r="14" spans="2:7" s="8" customFormat="1" ht="12.75" x14ac:dyDescent="0.2">
      <c r="B14" s="8" t="s">
        <v>35</v>
      </c>
    </row>
    <row r="15" spans="2:7" s="47" customFormat="1" ht="12.75" x14ac:dyDescent="0.2">
      <c r="B15" s="62"/>
      <c r="C15" s="62"/>
      <c r="D15" s="62"/>
      <c r="E15" s="62"/>
      <c r="F15" s="62"/>
      <c r="G15" s="62"/>
    </row>
    <row r="16" spans="2:7" s="47" customFormat="1" ht="12.75" x14ac:dyDescent="0.2">
      <c r="B16" s="69" t="s">
        <v>36</v>
      </c>
      <c r="C16" s="69" t="s">
        <v>37</v>
      </c>
      <c r="D16" s="69" t="s">
        <v>29</v>
      </c>
      <c r="E16" s="62"/>
      <c r="F16" s="62"/>
      <c r="G16" s="62"/>
    </row>
    <row r="17" spans="2:4" s="47" customFormat="1" ht="12.75" x14ac:dyDescent="0.2">
      <c r="B17" s="70" t="s">
        <v>38</v>
      </c>
      <c r="C17" s="70" t="s">
        <v>39</v>
      </c>
      <c r="D17" s="71" t="s">
        <v>40</v>
      </c>
    </row>
    <row r="18" spans="2:4" s="47" customFormat="1" ht="12.75" x14ac:dyDescent="0.2">
      <c r="B18" s="70" t="s">
        <v>41</v>
      </c>
      <c r="C18" s="70" t="s">
        <v>39</v>
      </c>
      <c r="D18" s="71" t="s">
        <v>42</v>
      </c>
    </row>
    <row r="19" spans="2:4" s="47" customFormat="1" ht="12.75" x14ac:dyDescent="0.2">
      <c r="B19" s="188" t="s">
        <v>43</v>
      </c>
      <c r="C19" s="189"/>
      <c r="D19" s="190"/>
    </row>
    <row r="20" spans="2:4" s="47" customFormat="1" ht="12.75" x14ac:dyDescent="0.2">
      <c r="B20" s="70" t="s">
        <v>44</v>
      </c>
      <c r="C20" s="70" t="s">
        <v>45</v>
      </c>
      <c r="D20" s="71" t="s">
        <v>46</v>
      </c>
    </row>
    <row r="21" spans="2:4" s="47" customFormat="1" ht="12.75" x14ac:dyDescent="0.2">
      <c r="B21" s="188" t="s">
        <v>47</v>
      </c>
      <c r="C21" s="189"/>
      <c r="D21" s="190"/>
    </row>
    <row r="22" spans="2:4" s="47" customFormat="1" ht="25.5" x14ac:dyDescent="0.2">
      <c r="B22" s="70" t="s">
        <v>48</v>
      </c>
      <c r="C22" s="70" t="s">
        <v>49</v>
      </c>
      <c r="D22" s="70" t="s">
        <v>50</v>
      </c>
    </row>
    <row r="23" spans="2:4" s="47" customFormat="1" ht="25.5" x14ac:dyDescent="0.2">
      <c r="B23" s="70" t="s">
        <v>51</v>
      </c>
      <c r="C23" s="70" t="s">
        <v>49</v>
      </c>
      <c r="D23" s="71" t="s">
        <v>52</v>
      </c>
    </row>
    <row r="24" spans="2:4" s="47" customFormat="1" ht="25.5" x14ac:dyDescent="0.2">
      <c r="B24" s="70" t="s">
        <v>53</v>
      </c>
      <c r="C24" s="70" t="s">
        <v>49</v>
      </c>
      <c r="D24" s="71" t="s">
        <v>54</v>
      </c>
    </row>
    <row r="25" spans="2:4" s="47" customFormat="1" ht="25.5" x14ac:dyDescent="0.2">
      <c r="B25" s="70" t="s">
        <v>55</v>
      </c>
      <c r="C25" s="70" t="s">
        <v>49</v>
      </c>
      <c r="D25" s="71" t="s">
        <v>56</v>
      </c>
    </row>
    <row r="26" spans="2:4" s="47" customFormat="1" ht="25.5" x14ac:dyDescent="0.2">
      <c r="B26" s="72" t="s">
        <v>57</v>
      </c>
      <c r="C26" s="70" t="s">
        <v>49</v>
      </c>
      <c r="D26" s="73" t="s">
        <v>58</v>
      </c>
    </row>
    <row r="27" spans="2:4" s="47" customFormat="1" ht="25.5" x14ac:dyDescent="0.2">
      <c r="B27" s="72" t="s">
        <v>59</v>
      </c>
      <c r="C27" s="70" t="s">
        <v>49</v>
      </c>
      <c r="D27" s="73" t="s">
        <v>60</v>
      </c>
    </row>
    <row r="28" spans="2:4" s="47" customFormat="1" ht="25.5" x14ac:dyDescent="0.2">
      <c r="B28" s="71" t="s">
        <v>61</v>
      </c>
      <c r="C28" s="71" t="s">
        <v>49</v>
      </c>
      <c r="D28" s="71" t="s">
        <v>62</v>
      </c>
    </row>
    <row r="29" spans="2:4" s="47" customFormat="1" ht="12.75" x14ac:dyDescent="0.2">
      <c r="B29" s="188" t="s">
        <v>63</v>
      </c>
      <c r="C29" s="189"/>
      <c r="D29" s="190"/>
    </row>
    <row r="30" spans="2:4" s="47" customFormat="1" ht="25.5" x14ac:dyDescent="0.2">
      <c r="B30" s="70" t="s">
        <v>64</v>
      </c>
      <c r="C30" s="70" t="s">
        <v>49</v>
      </c>
      <c r="D30" s="71" t="s">
        <v>65</v>
      </c>
    </row>
    <row r="31" spans="2:4" s="47" customFormat="1" ht="12.75" x14ac:dyDescent="0.2">
      <c r="B31" s="62"/>
      <c r="C31" s="62"/>
      <c r="D31" s="62"/>
    </row>
    <row r="32" spans="2:4" s="8" customFormat="1" ht="12.75" x14ac:dyDescent="0.2">
      <c r="B32" s="8" t="s">
        <v>66</v>
      </c>
    </row>
    <row r="33" spans="2:10" s="47" customFormat="1" ht="12.75" x14ac:dyDescent="0.2">
      <c r="B33" s="62"/>
      <c r="C33" s="62"/>
      <c r="D33" s="62"/>
      <c r="E33" s="62"/>
      <c r="F33" s="62"/>
      <c r="G33" s="62"/>
      <c r="H33" s="62"/>
      <c r="I33" s="62"/>
      <c r="J33" s="62"/>
    </row>
    <row r="34" spans="2:10" s="47" customFormat="1" ht="53.25" customHeight="1" x14ac:dyDescent="0.2">
      <c r="B34" s="191" t="s">
        <v>67</v>
      </c>
      <c r="C34" s="191"/>
      <c r="D34" s="191"/>
      <c r="E34" s="191"/>
      <c r="F34" s="191"/>
      <c r="G34" s="191"/>
      <c r="H34" s="191"/>
      <c r="I34" s="191"/>
      <c r="J34" s="191"/>
    </row>
    <row r="36" spans="2:10" s="8" customFormat="1" ht="12.75" x14ac:dyDescent="0.2">
      <c r="B36" s="8" t="s">
        <v>68</v>
      </c>
    </row>
  </sheetData>
  <mergeCells count="4">
    <mergeCell ref="B21:D21"/>
    <mergeCell ref="B19:D19"/>
    <mergeCell ref="B29:D29"/>
    <mergeCell ref="B34:J34"/>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autoPageBreaks="0"/>
  </sheetPr>
  <dimension ref="A1"/>
  <sheetViews>
    <sheetView workbookViewId="0"/>
  </sheetViews>
  <sheetFormatPr defaultRowHeight="15" x14ac:dyDescent="0.2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pageSetUpPr autoPageBreaks="0"/>
  </sheetPr>
  <dimension ref="A1:AD62"/>
  <sheetViews>
    <sheetView zoomScaleNormal="100" workbookViewId="0"/>
  </sheetViews>
  <sheetFormatPr defaultColWidth="0" defaultRowHeight="14.25" zeroHeight="1" x14ac:dyDescent="0.2"/>
  <cols>
    <col min="1" max="1" width="9" style="175" customWidth="1"/>
    <col min="2" max="2" width="20" style="175" customWidth="1"/>
    <col min="3" max="3" width="46.5703125" style="175" bestFit="1" customWidth="1"/>
    <col min="4" max="4" width="48.5703125" style="175" customWidth="1"/>
    <col min="5" max="5" width="28.140625" style="175" customWidth="1"/>
    <col min="6" max="6" width="32.140625" style="175" customWidth="1"/>
    <col min="7" max="10" width="16.5703125" style="175" customWidth="1"/>
    <col min="11" max="11" width="1.140625" style="175" customWidth="1"/>
    <col min="12" max="22" width="16.5703125" style="31" customWidth="1"/>
    <col min="23" max="23" width="9" style="24" customWidth="1"/>
    <col min="24" max="30" width="0" style="24" hidden="1" customWidth="1"/>
    <col min="31" max="16384" width="9" style="24" hidden="1"/>
  </cols>
  <sheetData>
    <row r="1" spans="1:30" s="22" customFormat="1" ht="12.75" customHeight="1" x14ac:dyDescent="0.2">
      <c r="L1" s="74"/>
      <c r="M1" s="74"/>
      <c r="N1" s="74"/>
      <c r="O1" s="74"/>
      <c r="P1" s="74"/>
      <c r="Q1" s="74"/>
      <c r="R1" s="74"/>
      <c r="S1" s="74"/>
      <c r="T1" s="74"/>
      <c r="U1" s="74"/>
      <c r="V1" s="74"/>
    </row>
    <row r="2" spans="1:30" s="22" customFormat="1" ht="18.75" customHeight="1" x14ac:dyDescent="0.25">
      <c r="B2" s="5" t="s">
        <v>69</v>
      </c>
      <c r="C2" s="5"/>
      <c r="D2" s="5"/>
      <c r="E2" s="5"/>
      <c r="F2" s="5"/>
      <c r="G2" s="5"/>
      <c r="H2" s="5"/>
      <c r="I2" s="5"/>
      <c r="J2" s="5"/>
      <c r="K2" s="5"/>
      <c r="L2" s="74"/>
      <c r="M2" s="74"/>
      <c r="N2" s="74"/>
      <c r="O2" s="74"/>
      <c r="P2" s="74"/>
      <c r="Q2" s="74"/>
      <c r="R2" s="74"/>
      <c r="S2" s="30"/>
      <c r="T2" s="74"/>
      <c r="U2" s="74"/>
      <c r="V2" s="74"/>
    </row>
    <row r="3" spans="1:30" s="25" customFormat="1" ht="51" customHeight="1" x14ac:dyDescent="0.2">
      <c r="B3" s="210" t="s">
        <v>70</v>
      </c>
      <c r="C3" s="210"/>
      <c r="D3" s="210"/>
      <c r="E3" s="210"/>
      <c r="F3" s="210"/>
      <c r="G3" s="210"/>
      <c r="H3" s="210"/>
      <c r="I3" s="210"/>
      <c r="J3" s="210"/>
      <c r="K3" s="210"/>
      <c r="L3" s="210"/>
      <c r="M3" s="210"/>
      <c r="N3" s="75"/>
      <c r="O3" s="75"/>
      <c r="P3" s="75"/>
      <c r="Q3" s="75"/>
      <c r="R3" s="75"/>
      <c r="S3" s="75"/>
      <c r="T3" s="75"/>
      <c r="U3" s="75"/>
      <c r="V3" s="75"/>
      <c r="W3" s="75"/>
      <c r="X3" s="75"/>
      <c r="Y3" s="75"/>
      <c r="Z3" s="75"/>
      <c r="AA3" s="75"/>
      <c r="AB3" s="75"/>
      <c r="AC3" s="75"/>
      <c r="AD3" s="75"/>
    </row>
    <row r="4" spans="1:30" s="25" customFormat="1" ht="12.75" customHeight="1" x14ac:dyDescent="0.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row>
    <row r="5" spans="1:30" s="26" customFormat="1" ht="12.75" customHeight="1" x14ac:dyDescent="0.2">
      <c r="A5" s="31"/>
      <c r="B5" s="63"/>
      <c r="C5" s="63"/>
      <c r="D5" s="63"/>
      <c r="E5" s="63"/>
      <c r="F5" s="63"/>
      <c r="G5" s="63"/>
      <c r="H5" s="63"/>
      <c r="I5" s="63"/>
      <c r="J5" s="63"/>
      <c r="K5" s="63"/>
      <c r="L5" s="63"/>
      <c r="M5" s="63"/>
      <c r="N5" s="63"/>
      <c r="O5" s="63"/>
      <c r="P5" s="63"/>
      <c r="Q5" s="63"/>
      <c r="R5" s="63"/>
      <c r="S5" s="63"/>
      <c r="T5" s="63"/>
      <c r="U5" s="63"/>
      <c r="V5" s="63"/>
      <c r="W5" s="63"/>
      <c r="X5" s="62"/>
      <c r="Y5" s="62"/>
      <c r="Z5" s="62"/>
      <c r="AA5" s="62"/>
      <c r="AB5" s="62"/>
      <c r="AC5" s="62"/>
      <c r="AD5" s="62"/>
    </row>
    <row r="6" spans="1:30" s="26" customFormat="1" ht="12.75" customHeight="1" x14ac:dyDescent="0.2">
      <c r="A6" s="31"/>
      <c r="B6" s="43" t="s">
        <v>71</v>
      </c>
      <c r="C6" s="43"/>
      <c r="D6" s="63"/>
      <c r="E6" s="63"/>
      <c r="F6" s="63"/>
      <c r="G6" s="63"/>
      <c r="H6" s="63"/>
      <c r="I6" s="63"/>
      <c r="J6" s="63"/>
      <c r="K6" s="63"/>
      <c r="L6" s="63"/>
      <c r="M6" s="63"/>
      <c r="N6" s="63"/>
      <c r="O6" s="63"/>
      <c r="P6" s="63"/>
      <c r="Q6" s="63"/>
      <c r="R6" s="63"/>
      <c r="S6" s="63"/>
      <c r="T6" s="63"/>
      <c r="U6" s="63"/>
      <c r="V6" s="63"/>
      <c r="W6" s="63"/>
      <c r="X6" s="62"/>
      <c r="Y6" s="62"/>
      <c r="Z6" s="62"/>
      <c r="AA6" s="62"/>
      <c r="AB6" s="62"/>
      <c r="AC6" s="62"/>
      <c r="AD6" s="62"/>
    </row>
    <row r="7" spans="1:30" s="26" customFormat="1" ht="12.75" x14ac:dyDescent="0.2">
      <c r="A7" s="31"/>
      <c r="B7" s="63"/>
      <c r="C7" s="63"/>
      <c r="D7" s="63"/>
      <c r="E7" s="63"/>
      <c r="F7" s="63"/>
      <c r="G7" s="63"/>
      <c r="H7" s="63"/>
      <c r="I7" s="63"/>
      <c r="J7" s="63"/>
      <c r="K7" s="63"/>
      <c r="L7" s="63"/>
      <c r="M7" s="63"/>
      <c r="N7" s="63"/>
      <c r="O7" s="63"/>
      <c r="P7" s="63"/>
      <c r="Q7" s="63"/>
      <c r="R7" s="63"/>
      <c r="S7" s="63"/>
      <c r="T7" s="63"/>
      <c r="U7" s="63"/>
      <c r="V7" s="63"/>
      <c r="W7" s="63"/>
      <c r="X7" s="62"/>
      <c r="Y7" s="62"/>
      <c r="Z7" s="62"/>
      <c r="AA7" s="62"/>
      <c r="AB7" s="62"/>
      <c r="AC7" s="62"/>
      <c r="AD7" s="62"/>
    </row>
    <row r="8" spans="1:30" s="26" customFormat="1" ht="12" customHeight="1" x14ac:dyDescent="0.2">
      <c r="A8" s="31"/>
      <c r="B8" s="230" t="s">
        <v>72</v>
      </c>
      <c r="C8" s="226" t="s">
        <v>73</v>
      </c>
      <c r="D8" s="230" t="s">
        <v>29</v>
      </c>
      <c r="E8" s="223" t="s">
        <v>74</v>
      </c>
      <c r="F8" s="229"/>
      <c r="G8" s="211" t="s">
        <v>75</v>
      </c>
      <c r="H8" s="212"/>
      <c r="I8" s="212"/>
      <c r="J8" s="213"/>
      <c r="K8" s="27"/>
      <c r="L8" s="214" t="s">
        <v>76</v>
      </c>
      <c r="M8" s="215"/>
      <c r="N8" s="215"/>
      <c r="O8" s="215"/>
      <c r="P8" s="215"/>
      <c r="Q8" s="215"/>
      <c r="R8" s="215"/>
      <c r="S8" s="215"/>
      <c r="T8" s="215"/>
      <c r="U8" s="215"/>
      <c r="V8" s="216"/>
      <c r="W8" s="63"/>
      <c r="X8" s="62"/>
      <c r="Y8" s="62"/>
      <c r="Z8" s="62"/>
      <c r="AA8" s="62"/>
      <c r="AB8" s="62"/>
      <c r="AC8" s="62"/>
      <c r="AD8" s="62"/>
    </row>
    <row r="9" spans="1:30" s="26" customFormat="1" ht="54.75" customHeight="1" x14ac:dyDescent="0.2">
      <c r="A9" s="31"/>
      <c r="B9" s="230"/>
      <c r="C9" s="227"/>
      <c r="D9" s="230"/>
      <c r="E9" s="224"/>
      <c r="F9" s="229"/>
      <c r="G9" s="217" t="s">
        <v>77</v>
      </c>
      <c r="H9" s="218"/>
      <c r="I9" s="218"/>
      <c r="J9" s="219"/>
      <c r="K9" s="27"/>
      <c r="L9" s="220" t="s">
        <v>78</v>
      </c>
      <c r="M9" s="221"/>
      <c r="N9" s="221"/>
      <c r="O9" s="221"/>
      <c r="P9" s="221"/>
      <c r="Q9" s="221"/>
      <c r="R9" s="221"/>
      <c r="S9" s="221"/>
      <c r="T9" s="221"/>
      <c r="U9" s="221"/>
      <c r="V9" s="222"/>
      <c r="W9" s="63"/>
      <c r="X9" s="62"/>
      <c r="Y9" s="62"/>
      <c r="Z9" s="62"/>
      <c r="AA9" s="62"/>
      <c r="AB9" s="62"/>
      <c r="AC9" s="62"/>
      <c r="AD9" s="62"/>
    </row>
    <row r="10" spans="1:30" s="29" customFormat="1" ht="36.75" customHeight="1" x14ac:dyDescent="0.2">
      <c r="A10" s="174"/>
      <c r="B10" s="230"/>
      <c r="C10" s="227"/>
      <c r="D10" s="230"/>
      <c r="E10" s="224"/>
      <c r="F10" s="76" t="s">
        <v>79</v>
      </c>
      <c r="G10" s="77" t="s">
        <v>80</v>
      </c>
      <c r="H10" s="77" t="s">
        <v>81</v>
      </c>
      <c r="I10" s="77" t="s">
        <v>82</v>
      </c>
      <c r="J10" s="77" t="s">
        <v>83</v>
      </c>
      <c r="K10" s="27"/>
      <c r="L10" s="77" t="s">
        <v>84</v>
      </c>
      <c r="M10" s="77" t="s">
        <v>85</v>
      </c>
      <c r="N10" s="77" t="s">
        <v>86</v>
      </c>
      <c r="O10" s="77" t="s">
        <v>87</v>
      </c>
      <c r="P10" s="77" t="s">
        <v>88</v>
      </c>
      <c r="Q10" s="77" t="s">
        <v>89</v>
      </c>
      <c r="R10" s="77" t="s">
        <v>90</v>
      </c>
      <c r="S10" s="77" t="s">
        <v>91</v>
      </c>
      <c r="T10" s="77" t="s">
        <v>92</v>
      </c>
      <c r="U10" s="77" t="s">
        <v>93</v>
      </c>
      <c r="V10" s="77" t="s">
        <v>94</v>
      </c>
      <c r="W10" s="68"/>
      <c r="X10" s="78"/>
      <c r="Y10" s="78"/>
      <c r="Z10" s="78"/>
      <c r="AA10" s="78"/>
      <c r="AB10" s="78"/>
      <c r="AC10" s="78"/>
      <c r="AD10" s="78"/>
    </row>
    <row r="11" spans="1:30" s="26" customFormat="1" ht="17.25" customHeight="1" x14ac:dyDescent="0.2">
      <c r="A11" s="31"/>
      <c r="B11" s="230"/>
      <c r="C11" s="227"/>
      <c r="D11" s="230"/>
      <c r="E11" s="224"/>
      <c r="F11" s="79" t="s">
        <v>95</v>
      </c>
      <c r="G11" s="80" t="s">
        <v>96</v>
      </c>
      <c r="H11" s="80" t="s">
        <v>97</v>
      </c>
      <c r="I11" s="80" t="s">
        <v>98</v>
      </c>
      <c r="J11" s="81" t="s">
        <v>99</v>
      </c>
      <c r="K11" s="27"/>
      <c r="L11" s="82" t="s">
        <v>100</v>
      </c>
      <c r="M11" s="80" t="s">
        <v>101</v>
      </c>
      <c r="N11" s="80" t="s">
        <v>102</v>
      </c>
      <c r="O11" s="80" t="s">
        <v>103</v>
      </c>
      <c r="P11" s="80" t="s">
        <v>104</v>
      </c>
      <c r="Q11" s="80" t="s">
        <v>105</v>
      </c>
      <c r="R11" s="80" t="s">
        <v>106</v>
      </c>
      <c r="S11" s="80" t="s">
        <v>107</v>
      </c>
      <c r="T11" s="80" t="s">
        <v>108</v>
      </c>
      <c r="U11" s="80" t="s">
        <v>109</v>
      </c>
      <c r="V11" s="80" t="s">
        <v>110</v>
      </c>
      <c r="W11" s="63"/>
      <c r="X11" s="62"/>
      <c r="Y11" s="62"/>
      <c r="Z11" s="62"/>
      <c r="AA11" s="62"/>
      <c r="AB11" s="62"/>
      <c r="AC11" s="62"/>
      <c r="AD11" s="62"/>
    </row>
    <row r="12" spans="1:30" s="26" customFormat="1" ht="19.5" customHeight="1" x14ac:dyDescent="0.2">
      <c r="A12" s="31"/>
      <c r="B12" s="230"/>
      <c r="C12" s="228"/>
      <c r="D12" s="230"/>
      <c r="E12" s="225"/>
      <c r="F12" s="79" t="s">
        <v>111</v>
      </c>
      <c r="G12" s="83" t="s">
        <v>112</v>
      </c>
      <c r="H12" s="80" t="s">
        <v>112</v>
      </c>
      <c r="I12" s="80" t="s">
        <v>113</v>
      </c>
      <c r="J12" s="80" t="s">
        <v>113</v>
      </c>
      <c r="K12" s="27"/>
      <c r="L12" s="80" t="s">
        <v>114</v>
      </c>
      <c r="M12" s="80" t="s">
        <v>115</v>
      </c>
      <c r="N12" s="80" t="s">
        <v>115</v>
      </c>
      <c r="O12" s="80" t="s">
        <v>116</v>
      </c>
      <c r="P12" s="80" t="s">
        <v>116</v>
      </c>
      <c r="Q12" s="80" t="s">
        <v>117</v>
      </c>
      <c r="R12" s="80" t="s">
        <v>117</v>
      </c>
      <c r="S12" s="80" t="s">
        <v>118</v>
      </c>
      <c r="T12" s="80" t="s">
        <v>118</v>
      </c>
      <c r="U12" s="80" t="s">
        <v>119</v>
      </c>
      <c r="V12" s="80" t="s">
        <v>119</v>
      </c>
      <c r="W12" s="63"/>
      <c r="X12" s="62"/>
      <c r="Y12" s="62"/>
      <c r="Z12" s="62"/>
      <c r="AA12" s="62"/>
      <c r="AB12" s="62"/>
      <c r="AC12" s="62"/>
      <c r="AD12" s="62"/>
    </row>
    <row r="13" spans="1:30" s="26" customFormat="1" ht="12.75" x14ac:dyDescent="0.2">
      <c r="A13" s="31"/>
      <c r="B13" s="202" t="s">
        <v>120</v>
      </c>
      <c r="C13" s="232" t="s">
        <v>121</v>
      </c>
      <c r="D13" s="57" t="s">
        <v>122</v>
      </c>
      <c r="E13" s="57" t="s">
        <v>123</v>
      </c>
      <c r="F13" s="204"/>
      <c r="G13" s="84">
        <f>IF('2c DCC'!F54=0,"-",'2c DCC'!F54)</f>
        <v>5.9060216182828906</v>
      </c>
      <c r="H13" s="84">
        <f>IF('2c DCC'!G54=0,"-",'2c DCC'!G54)</f>
        <v>5.7860216182828905</v>
      </c>
      <c r="I13" s="84">
        <f>IF('2c DCC'!H54=0,"-",'2c DCC'!H54)</f>
        <v>8.4153693638048175</v>
      </c>
      <c r="J13" s="84">
        <f>IF('2c DCC'!I54=0,"-",'2c DCC'!I54)</f>
        <v>8.5516161549312244</v>
      </c>
      <c r="K13" s="27"/>
      <c r="L13" s="84">
        <f>IF('2c DCC'!K54=0,"-",'2c DCC'!K54)</f>
        <v>8.5516161549312244</v>
      </c>
      <c r="M13" s="84">
        <f>IF('2c DCC'!L54=0,"-",'2c DCC'!L54)</f>
        <v>11.104851878142561</v>
      </c>
      <c r="N13" s="84">
        <f>IF('2c DCC'!M54=0,"-",'2c DCC'!M54)</f>
        <v>11.012800642584216</v>
      </c>
      <c r="O13" s="84">
        <f>IF('2c DCC'!N54=0,"-",'2c DCC'!N54)</f>
        <v>13.662374482953824</v>
      </c>
      <c r="P13" s="84">
        <f>IF('2c DCC'!O54=0,"-",'2c DCC'!O54)</f>
        <v>12.80454002319885</v>
      </c>
      <c r="Q13" s="84">
        <f>IF('2c DCC'!P54=0,"-",'2c DCC'!P54)</f>
        <v>12.478066292981234</v>
      </c>
      <c r="R13" s="84">
        <f>IF('2c DCC'!Q54=0,"-",'2c DCC'!Q54)</f>
        <v>13.030059643111718</v>
      </c>
      <c r="S13" s="84">
        <f>IF('2c DCC'!R54=0,"-",'2c DCC'!R54)</f>
        <v>13.114425773024294</v>
      </c>
      <c r="T13" s="84">
        <f>IF('2c DCC'!S54=0,"-",'2c DCC'!S54)</f>
        <v>13.286100625381531</v>
      </c>
      <c r="U13" s="84">
        <f>IF('2c DCC'!T54=0,"-",'2c DCC'!T54)</f>
        <v>14.484088178454057</v>
      </c>
      <c r="V13" s="84" t="str">
        <f>IF('2c DCC'!U54=0,"-",'2c DCC'!U54)</f>
        <v>-</v>
      </c>
      <c r="W13" s="63"/>
      <c r="X13" s="62"/>
      <c r="Y13" s="62"/>
      <c r="Z13" s="62"/>
      <c r="AA13" s="62"/>
      <c r="AB13" s="62"/>
      <c r="AC13" s="62"/>
      <c r="AD13" s="62"/>
    </row>
    <row r="14" spans="1:30" s="26" customFormat="1" ht="12.75" x14ac:dyDescent="0.2">
      <c r="A14" s="31"/>
      <c r="B14" s="231"/>
      <c r="C14" s="233"/>
      <c r="D14" s="57" t="s">
        <v>124</v>
      </c>
      <c r="E14" s="57" t="s">
        <v>123</v>
      </c>
      <c r="F14" s="209"/>
      <c r="G14" s="84">
        <f>IF('2b SEGB'!F33=0,"-",'2b SEGB'!F33)</f>
        <v>0.9765661704349663</v>
      </c>
      <c r="H14" s="84">
        <f>IF('2b SEGB'!G33=0,"-",'2b SEGB'!G33)</f>
        <v>0.99422403336222409</v>
      </c>
      <c r="I14" s="84">
        <f>IF('2b SEGB'!H33=0,"-",'2b SEGB'!H33)</f>
        <v>1.0458017167360125</v>
      </c>
      <c r="J14" s="84">
        <f>IF('2b SEGB'!I33=0,"-",'2b SEGB'!I33)</f>
        <v>1.0458017167360125</v>
      </c>
      <c r="K14" s="27"/>
      <c r="L14" s="84">
        <f>IF('2b SEGB'!K33=0,"-",'2b SEGB'!K33)</f>
        <v>1.0458017167360125</v>
      </c>
      <c r="M14" s="84">
        <f>IF('2b SEGB'!L33=0,"-",'2b SEGB'!L33)</f>
        <v>0.99308334451494196</v>
      </c>
      <c r="N14" s="84">
        <f>IF('2b SEGB'!M33=0,"-",'2b SEGB'!M33)</f>
        <v>1.0019685420102336</v>
      </c>
      <c r="O14" s="84">
        <f>IF('2b SEGB'!N33=0,"-",'2b SEGB'!N33)</f>
        <v>0.73849263586365788</v>
      </c>
      <c r="P14" s="84">
        <f>IF('2b SEGB'!O33=0,"-",'2b SEGB'!O33)</f>
        <v>0.73849263586365788</v>
      </c>
      <c r="Q14" s="84">
        <f>IF('2b SEGB'!P33=0,"-",'2b SEGB'!P33)</f>
        <v>0.73579134800364232</v>
      </c>
      <c r="R14" s="84">
        <f>IF('2b SEGB'!Q33=0,"-",'2b SEGB'!Q33)</f>
        <v>0.74230732827042012</v>
      </c>
      <c r="S14" s="84">
        <f>IF('2b SEGB'!R33=0,"-",'2b SEGB'!R33)</f>
        <v>0.6999312704421663</v>
      </c>
      <c r="T14" s="84">
        <f>IF('2b SEGB'!S33=0,"-",'2b SEGB'!S33)</f>
        <v>0.73248732532298766</v>
      </c>
      <c r="U14" s="84">
        <f>IF('2b SEGB'!T33=0,"-",'2b SEGB'!T33)</f>
        <v>0.72666378413833999</v>
      </c>
      <c r="V14" s="84" t="str">
        <f>IF('2b SEGB'!U33=0,"-",'2b SEGB'!U33)</f>
        <v>-</v>
      </c>
      <c r="W14" s="63"/>
      <c r="X14" s="62"/>
      <c r="Y14" s="62"/>
      <c r="Z14" s="62"/>
      <c r="AA14" s="62"/>
      <c r="AB14" s="62"/>
      <c r="AC14" s="62"/>
      <c r="AD14" s="62"/>
    </row>
    <row r="15" spans="1:30" s="26" customFormat="1" ht="12.75" x14ac:dyDescent="0.2">
      <c r="A15" s="31"/>
      <c r="B15" s="231"/>
      <c r="C15" s="233"/>
      <c r="D15" s="57" t="s">
        <v>125</v>
      </c>
      <c r="E15" s="57" t="s">
        <v>123</v>
      </c>
      <c r="F15" s="209"/>
      <c r="G15" s="84">
        <f>IF('2d SMICoP'!F18=0,"-",'2d SMICoP'!F18)</f>
        <v>4.8255095738109948E-3</v>
      </c>
      <c r="H15" s="84">
        <f>IF('2d SMICoP'!G18=0,"-",'2d SMICoP'!G18)</f>
        <v>4.8255095738109948E-3</v>
      </c>
      <c r="I15" s="84">
        <f>IF('2d SMICoP'!H18=0,"-",'2d SMICoP'!H18)</f>
        <v>4.8255095738109948E-3</v>
      </c>
      <c r="J15" s="84">
        <f>IF('2d SMICoP'!I18=0,"-",'2d SMICoP'!I18)</f>
        <v>4.8255095738109948E-3</v>
      </c>
      <c r="K15" s="27"/>
      <c r="L15" s="84">
        <f>IF('2d SMICoP'!K18=0,"-",'2d SMICoP'!K18)</f>
        <v>4.8255095738109948E-3</v>
      </c>
      <c r="M15" s="84">
        <f>IF('2d SMICoP'!L18=0,"-",'2d SMICoP'!L18)</f>
        <v>4.792117924437885E-3</v>
      </c>
      <c r="N15" s="84">
        <f>IF('2d SMICoP'!M18=0,"-",'2d SMICoP'!M18)</f>
        <v>4.792117924437885E-3</v>
      </c>
      <c r="O15" s="84">
        <f>IF('2d SMICoP'!N18=0,"-",'2d SMICoP'!N18)</f>
        <v>4.7547499952452499E-3</v>
      </c>
      <c r="P15" s="84">
        <f>IF('2d SMICoP'!O18=0,"-",'2d SMICoP'!O18)</f>
        <v>4.7547499952452499E-3</v>
      </c>
      <c r="Q15" s="84">
        <f>IF('2d SMICoP'!P18=0,"-",'2d SMICoP'!P18)</f>
        <v>4.7341311922435986E-3</v>
      </c>
      <c r="R15" s="84">
        <f>IF('2d SMICoP'!Q18=0,"-",'2d SMICoP'!Q18)</f>
        <v>4.7341311922435986E-3</v>
      </c>
      <c r="S15" s="84">
        <f>IF('2d SMICoP'!R18=0,"-",'2d SMICoP'!R18)</f>
        <v>4.7082752646050701E-3</v>
      </c>
      <c r="T15" s="84">
        <f>IF('2d SMICoP'!S18=0,"-",'2d SMICoP'!S18)</f>
        <v>4.7082752646050701E-3</v>
      </c>
      <c r="U15" s="84">
        <f>IF('2d SMICoP'!T18=0,"-",'2d SMICoP'!T18)</f>
        <v>4.6715874054003553E-3</v>
      </c>
      <c r="V15" s="84" t="str">
        <f>IF('2d SMICoP'!U18=0,"-",'2d SMICoP'!U18)</f>
        <v>-</v>
      </c>
      <c r="W15" s="63"/>
      <c r="X15" s="62"/>
      <c r="Y15" s="62"/>
      <c r="Z15" s="62"/>
      <c r="AA15" s="62"/>
      <c r="AB15" s="62"/>
      <c r="AC15" s="62"/>
      <c r="AD15" s="62"/>
    </row>
    <row r="16" spans="1:30" s="26" customFormat="1" ht="12.75" x14ac:dyDescent="0.2">
      <c r="A16" s="31"/>
      <c r="B16" s="231"/>
      <c r="C16" s="233"/>
      <c r="D16" s="57" t="s">
        <v>126</v>
      </c>
      <c r="E16" s="57" t="s">
        <v>123</v>
      </c>
      <c r="F16" s="209"/>
      <c r="G16" s="84">
        <f>IF(G13="-","-",SUM(G13:G15))</f>
        <v>6.8874132982916683</v>
      </c>
      <c r="H16" s="84">
        <f>IF(H13="-","-",SUM(H13:H15))</f>
        <v>6.7850711612189256</v>
      </c>
      <c r="I16" s="84">
        <f>IF(I13="-","-",SUM(I13:I15))</f>
        <v>9.4659965901146403</v>
      </c>
      <c r="J16" s="84">
        <f>IF(J13="-","-",SUM(J13:J15))</f>
        <v>9.6022433812410473</v>
      </c>
      <c r="K16" s="27"/>
      <c r="L16" s="84">
        <f t="shared" ref="L16:V16" si="0">IF(L13="-","-",SUM(L13:L15))</f>
        <v>9.6022433812410473</v>
      </c>
      <c r="M16" s="84">
        <f t="shared" si="0"/>
        <v>12.102727340581941</v>
      </c>
      <c r="N16" s="84">
        <f t="shared" si="0"/>
        <v>12.019561302518888</v>
      </c>
      <c r="O16" s="84">
        <f>IF(O13="-","-",SUM(O13:O15))</f>
        <v>14.405621868812727</v>
      </c>
      <c r="P16" s="84">
        <f t="shared" si="0"/>
        <v>13.547787409057753</v>
      </c>
      <c r="Q16" s="84">
        <f t="shared" si="0"/>
        <v>13.21859177217712</v>
      </c>
      <c r="R16" s="84">
        <f t="shared" si="0"/>
        <v>13.777101102574383</v>
      </c>
      <c r="S16" s="84">
        <f t="shared" si="0"/>
        <v>13.819065318731065</v>
      </c>
      <c r="T16" s="84">
        <f t="shared" si="0"/>
        <v>14.023296225969123</v>
      </c>
      <c r="U16" s="84">
        <f t="shared" si="0"/>
        <v>15.215423549997798</v>
      </c>
      <c r="V16" s="84" t="str">
        <f t="shared" si="0"/>
        <v>-</v>
      </c>
      <c r="W16" s="63"/>
      <c r="X16" s="62"/>
      <c r="Y16" s="62"/>
      <c r="Z16" s="62"/>
      <c r="AA16" s="62"/>
      <c r="AB16" s="62"/>
      <c r="AC16" s="62"/>
      <c r="AD16" s="62"/>
    </row>
    <row r="17" spans="1:23" s="26" customFormat="1" ht="12.75" x14ac:dyDescent="0.2">
      <c r="A17" s="31"/>
      <c r="B17" s="231"/>
      <c r="C17" s="233"/>
      <c r="D17" s="57" t="s">
        <v>127</v>
      </c>
      <c r="E17" s="57" t="s">
        <v>128</v>
      </c>
      <c r="F17" s="209"/>
      <c r="G17" s="84">
        <f>IFERROR('2e CPIH'!G16/'2e CPIH'!$C$9,"-")</f>
        <v>1</v>
      </c>
      <c r="H17" s="84">
        <f>IFERROR('2e CPIH'!H16/'2e CPIH'!$C$9,"-")</f>
        <v>1.0127201565557731</v>
      </c>
      <c r="I17" s="84">
        <f>IFERROR('2e CPIH'!I16/'2e CPIH'!$C$9,"-")</f>
        <v>1.0273972602739725</v>
      </c>
      <c r="J17" s="84">
        <f>IFERROR('2e CPIH'!J16/'2e CPIH'!$C$9,"-")</f>
        <v>1.0362035225048924</v>
      </c>
      <c r="K17" s="27"/>
      <c r="L17" s="84">
        <f>IFERROR('2e CPIH'!L16/'2e CPIH'!$C$9,"-")</f>
        <v>1.0362035225048924</v>
      </c>
      <c r="M17" s="84">
        <f>IFERROR('2e CPIH'!M16/'2e CPIH'!$C$9,"-")</f>
        <v>1.047945205479452</v>
      </c>
      <c r="N17" s="84">
        <f>IFERROR('2e CPIH'!N16/'2e CPIH'!$C$9,"-")</f>
        <v>1.0557729941291585</v>
      </c>
      <c r="O17" s="84">
        <f>IFERROR('2e CPIH'!O16/'2e CPIH'!$C$9,"-")</f>
        <v>1.0616438356164384</v>
      </c>
      <c r="P17" s="84">
        <f>IFERROR('2e CPIH'!P16/'2e CPIH'!$C$9,"-")</f>
        <v>1.0645792563600782</v>
      </c>
      <c r="Q17" s="84">
        <f>IFERROR('2e CPIH'!Q16/'2e CPIH'!$C$9,"-")</f>
        <v>1.0704500978473581</v>
      </c>
      <c r="R17" s="84">
        <f>IFERROR('2e CPIH'!R16/'2e CPIH'!$C$9,"-")</f>
        <v>1.0900195694716244</v>
      </c>
      <c r="S17" s="84">
        <f>IFERROR('2e CPIH'!S16/'2e CPIH'!$C$9,"-")</f>
        <v>1.1223091976516635</v>
      </c>
      <c r="T17" s="84">
        <f>IFERROR('2e CPIH'!T16/'2e CPIH'!$C$9,"-")</f>
        <v>1.1790606653620352</v>
      </c>
      <c r="U17" s="84">
        <f>IFERROR('2e CPIH'!U16/'2e CPIH'!$C$9,"-")</f>
        <v>1.226027397260274</v>
      </c>
      <c r="V17" s="84" t="str">
        <f>IFERROR('2e CPIH'!V16/'2e CPIH'!$C$9,"-")</f>
        <v>-</v>
      </c>
      <c r="W17" s="31"/>
    </row>
    <row r="18" spans="1:23" s="26" customFormat="1" ht="12.75" x14ac:dyDescent="0.2">
      <c r="A18" s="31"/>
      <c r="B18" s="203"/>
      <c r="C18" s="234"/>
      <c r="D18" s="57" t="s">
        <v>129</v>
      </c>
      <c r="E18" s="57" t="s">
        <v>123</v>
      </c>
      <c r="F18" s="209"/>
      <c r="G18" s="84">
        <f>IF(G16="-","-",G16-($G$16*G17))</f>
        <v>0</v>
      </c>
      <c r="H18" s="84">
        <f t="shared" ref="H18:L18" si="1">IF(H16="-","-",H16-($G$16*H17))</f>
        <v>-0.18995111249132623</v>
      </c>
      <c r="I18" s="84">
        <f t="shared" si="1"/>
        <v>2.3898870370752556</v>
      </c>
      <c r="J18" s="84">
        <f t="shared" si="1"/>
        <v>2.4654814606041811</v>
      </c>
      <c r="K18" s="27"/>
      <c r="L18" s="84">
        <f t="shared" si="1"/>
        <v>2.4654814606041811</v>
      </c>
      <c r="M18" s="84">
        <f t="shared" ref="M18" si="2">IF(M16="-","-",M16-($G$16*M17))</f>
        <v>4.8850955964817686</v>
      </c>
      <c r="N18" s="84">
        <f t="shared" ref="N18" si="3">IF(N16="-","-",N16-($G$16*N17))</f>
        <v>4.7480163427765101</v>
      </c>
      <c r="O18" s="84">
        <f>IF(O16="-","-",O16-($G$16*O17))</f>
        <v>7.093641997338695</v>
      </c>
      <c r="P18" s="84">
        <f t="shared" ref="P18" si="4">IF(P16="-","-",P16-($G$16*P17))</f>
        <v>6.2155900817178944</v>
      </c>
      <c r="Q18" s="84">
        <f t="shared" ref="Q18" si="5">IF(Q16="-","-",Q16-($G$16*Q17))</f>
        <v>5.8459595331056082</v>
      </c>
      <c r="R18" s="84">
        <f t="shared" ref="R18" si="6">IF(R16="-","-",R16-($G$16*R17))</f>
        <v>6.2696858243973583</v>
      </c>
      <c r="S18" s="84">
        <f t="shared" ref="S18" si="7">IF(S16="-","-",S16-($G$16*S17))</f>
        <v>6.0892580260299454</v>
      </c>
      <c r="T18" s="84">
        <f t="shared" ref="T18" si="8">IF(T16="-","-",T16-($G$16*T17))</f>
        <v>5.9026181198620193</v>
      </c>
      <c r="U18" s="84">
        <f t="shared" ref="U18" si="9">IF(U16="-","-",U16-($G$16*U17))</f>
        <v>6.771266150037464</v>
      </c>
      <c r="V18" s="84" t="str">
        <f t="shared" ref="V18" si="10">IF(V16="-","-",V16-($G$16*V17))</f>
        <v>-</v>
      </c>
      <c r="W18" s="31"/>
    </row>
    <row r="19" spans="1:23" s="26" customFormat="1" ht="12.75" x14ac:dyDescent="0.2">
      <c r="A19" s="31"/>
      <c r="B19" s="202" t="s">
        <v>130</v>
      </c>
      <c r="C19" s="232" t="s">
        <v>121</v>
      </c>
      <c r="D19" s="57" t="s">
        <v>122</v>
      </c>
      <c r="E19" s="57" t="s">
        <v>123</v>
      </c>
      <c r="F19" s="209"/>
      <c r="G19" s="84">
        <f>IF('2c DCC'!F55=0,"-",'2c DCC'!F55)</f>
        <v>4.5260216182828907</v>
      </c>
      <c r="H19" s="84">
        <f>IF('2c DCC'!G55=0,"-",'2c DCC'!G55)</f>
        <v>4.4300216182828898</v>
      </c>
      <c r="I19" s="84">
        <f>IF('2c DCC'!H55=0,"-",'2c DCC'!H55)</f>
        <v>6.5073693638048171</v>
      </c>
      <c r="J19" s="84">
        <f>IF('2c DCC'!I55=0,"-",'2c DCC'!I55)</f>
        <v>6.6215397542612262</v>
      </c>
      <c r="K19" s="27"/>
      <c r="L19" s="84">
        <f>IF('2c DCC'!K55=0,"-",'2c DCC'!K55)</f>
        <v>6.6215397542612262</v>
      </c>
      <c r="M19" s="84">
        <f>IF('2c DCC'!L55=0,"-",'2c DCC'!L55)</f>
        <v>8.705416394354847</v>
      </c>
      <c r="N19" s="84">
        <f>IF('2c DCC'!M55=0,"-",'2c DCC'!M55)</f>
        <v>8.4956047001320023</v>
      </c>
      <c r="O19" s="84">
        <f>IF('2c DCC'!N55=0,"-",'2c DCC'!N55)</f>
        <v>10.500573436950896</v>
      </c>
      <c r="P19" s="84">
        <f>IF('2c DCC'!O55=0,"-",'2c DCC'!O55)</f>
        <v>9.8035943577862135</v>
      </c>
      <c r="Q19" s="84">
        <f>IF('2c DCC'!P55=0,"-",'2c DCC'!P55)</f>
        <v>9.5737808938045479</v>
      </c>
      <c r="R19" s="84">
        <f>IF('2c DCC'!Q55=0,"-",'2c DCC'!Q55)</f>
        <v>9.9029095394177755</v>
      </c>
      <c r="S19" s="84">
        <f>IF('2c DCC'!R55=0,"-",'2c DCC'!R55)</f>
        <v>9.8990111467388058</v>
      </c>
      <c r="T19" s="84">
        <f>IF('2c DCC'!S55=0,"-",'2c DCC'!S55)</f>
        <v>10.018665782600447</v>
      </c>
      <c r="U19" s="84">
        <f>IF('2c DCC'!T55=0,"-",'2c DCC'!T55)</f>
        <v>10.923303669691526</v>
      </c>
      <c r="V19" s="84" t="str">
        <f>IF('2c DCC'!U55=0,"-",'2c DCC'!U55)</f>
        <v>-</v>
      </c>
      <c r="W19" s="31"/>
    </row>
    <row r="20" spans="1:23" s="26" customFormat="1" ht="12.75" x14ac:dyDescent="0.2">
      <c r="A20" s="31"/>
      <c r="B20" s="231"/>
      <c r="C20" s="233"/>
      <c r="D20" s="57" t="s">
        <v>124</v>
      </c>
      <c r="E20" s="57" t="s">
        <v>123</v>
      </c>
      <c r="F20" s="209"/>
      <c r="G20" s="84">
        <f>IF('2b SEGB'!F34=0,"-",'2b SEGB'!F34)</f>
        <v>0.9765661704349663</v>
      </c>
      <c r="H20" s="84">
        <f>IF('2b SEGB'!G34=0,"-",'2b SEGB'!G34)</f>
        <v>0.9942240333622242</v>
      </c>
      <c r="I20" s="84">
        <f>IF('2b SEGB'!H34=0,"-",'2b SEGB'!H34)</f>
        <v>1.0458017167360125</v>
      </c>
      <c r="J20" s="84">
        <f>IF('2b SEGB'!I34=0,"-",'2b SEGB'!I34)</f>
        <v>1.0458017167360125</v>
      </c>
      <c r="K20" s="27"/>
      <c r="L20" s="84">
        <f>IF('2b SEGB'!K34=0,"-",'2b SEGB'!K34)</f>
        <v>1.0458017167360125</v>
      </c>
      <c r="M20" s="84">
        <f>IF('2b SEGB'!L34=0,"-",'2b SEGB'!L34)</f>
        <v>1.0019685420102333</v>
      </c>
      <c r="N20" s="84">
        <f>IF('2b SEGB'!M34=0,"-",'2b SEGB'!M34)</f>
        <v>1.0019685420102333</v>
      </c>
      <c r="O20" s="84">
        <f>IF('2b SEGB'!N34=0,"-",'2b SEGB'!N34)</f>
        <v>0.73849263586365799</v>
      </c>
      <c r="P20" s="84">
        <f>IF('2b SEGB'!O34=0,"-",'2b SEGB'!O34)</f>
        <v>0.73849263586365799</v>
      </c>
      <c r="Q20" s="84">
        <f>IF('2b SEGB'!P34=0,"-",'2b SEGB'!P34)</f>
        <v>0.73579134800364243</v>
      </c>
      <c r="R20" s="84">
        <f>IF('2b SEGB'!Q34=0,"-",'2b SEGB'!Q34)</f>
        <v>0.74230732827042023</v>
      </c>
      <c r="S20" s="84">
        <f>IF('2b SEGB'!R34=0,"-",'2b SEGB'!R34)</f>
        <v>0.69993127044216641</v>
      </c>
      <c r="T20" s="84">
        <f>IF('2b SEGB'!S34=0,"-",'2b SEGB'!S34)</f>
        <v>0.72651257157053983</v>
      </c>
      <c r="U20" s="84">
        <f>IF('2b SEGB'!T34=0,"-",'2b SEGB'!T34)</f>
        <v>0.7207878387726655</v>
      </c>
      <c r="V20" s="84" t="str">
        <f>IF('2b SEGB'!U34=0,"-",'2b SEGB'!U34)</f>
        <v>-</v>
      </c>
      <c r="W20" s="31"/>
    </row>
    <row r="21" spans="1:23" s="26" customFormat="1" ht="12.75" x14ac:dyDescent="0.2">
      <c r="A21" s="31"/>
      <c r="B21" s="231"/>
      <c r="C21" s="233"/>
      <c r="D21" s="57" t="s">
        <v>125</v>
      </c>
      <c r="E21" s="57" t="s">
        <v>123</v>
      </c>
      <c r="F21" s="209"/>
      <c r="G21" s="84">
        <f>IF('2d SMICoP'!F19=0,"-",'2d SMICoP'!F19)</f>
        <v>4.8255095738109948E-3</v>
      </c>
      <c r="H21" s="84">
        <f>IF('2d SMICoP'!G19=0,"-",'2d SMICoP'!G19)</f>
        <v>4.8255095738109948E-3</v>
      </c>
      <c r="I21" s="84">
        <f>IF('2d SMICoP'!H19=0,"-",'2d SMICoP'!H19)</f>
        <v>4.8255095738109948E-3</v>
      </c>
      <c r="J21" s="84">
        <f>IF('2d SMICoP'!I19=0,"-",'2d SMICoP'!I19)</f>
        <v>4.8255095738109948E-3</v>
      </c>
      <c r="K21" s="27"/>
      <c r="L21" s="84">
        <f>IF('2d SMICoP'!K19=0,"-",'2d SMICoP'!K19)</f>
        <v>4.8255095738109948E-3</v>
      </c>
      <c r="M21" s="84">
        <f>IF('2d SMICoP'!L19=0,"-",'2d SMICoP'!L19)</f>
        <v>4.792117924437885E-3</v>
      </c>
      <c r="N21" s="84">
        <f>IF('2d SMICoP'!M19=0,"-",'2d SMICoP'!M19)</f>
        <v>4.792117924437885E-3</v>
      </c>
      <c r="O21" s="84">
        <f>IF('2d SMICoP'!N19=0,"-",'2d SMICoP'!N19)</f>
        <v>4.7547499952452499E-3</v>
      </c>
      <c r="P21" s="84">
        <f>IF('2d SMICoP'!O19=0,"-",'2d SMICoP'!O19)</f>
        <v>4.7547499952452499E-3</v>
      </c>
      <c r="Q21" s="84">
        <f>IF('2d SMICoP'!P19=0,"-",'2d SMICoP'!P19)</f>
        <v>4.7341311922435994E-3</v>
      </c>
      <c r="R21" s="84">
        <f>IF('2d SMICoP'!Q19=0,"-",'2d SMICoP'!Q19)</f>
        <v>4.7341311922435994E-3</v>
      </c>
      <c r="S21" s="84">
        <f>IF('2d SMICoP'!R19=0,"-",'2d SMICoP'!R19)</f>
        <v>4.7082752646050701E-3</v>
      </c>
      <c r="T21" s="84">
        <f>IF('2d SMICoP'!S19=0,"-",'2d SMICoP'!S19)</f>
        <v>4.7082752646050701E-3</v>
      </c>
      <c r="U21" s="84">
        <f>IF('2d SMICoP'!T19=0,"-",'2d SMICoP'!T19)</f>
        <v>4.6715874054003553E-3</v>
      </c>
      <c r="V21" s="84" t="str">
        <f>IF('2d SMICoP'!U19=0,"-",'2d SMICoP'!U19)</f>
        <v>-</v>
      </c>
      <c r="W21" s="31"/>
    </row>
    <row r="22" spans="1:23" s="26" customFormat="1" ht="12.75" x14ac:dyDescent="0.2">
      <c r="A22" s="31"/>
      <c r="B22" s="231"/>
      <c r="C22" s="233"/>
      <c r="D22" s="57" t="s">
        <v>126</v>
      </c>
      <c r="E22" s="57" t="s">
        <v>123</v>
      </c>
      <c r="F22" s="209"/>
      <c r="G22" s="84">
        <f>IF(SUM(G19:G21)=0,"-",SUM(G19:G21))</f>
        <v>5.5074132982916684</v>
      </c>
      <c r="H22" s="84">
        <f t="shared" ref="H22:L22" si="11">IF(SUM(H19:H21)=0,"-",SUM(H19:H21))</f>
        <v>5.4290711612189249</v>
      </c>
      <c r="I22" s="84">
        <f t="shared" si="11"/>
        <v>7.5579965901146409</v>
      </c>
      <c r="J22" s="84">
        <f t="shared" si="11"/>
        <v>7.67216698057105</v>
      </c>
      <c r="K22" s="27"/>
      <c r="L22" s="84">
        <f t="shared" si="11"/>
        <v>7.67216698057105</v>
      </c>
      <c r="M22" s="84">
        <f t="shared" ref="M22" si="12">IF(SUM(M19:M21)=0,"-",SUM(M19:M21))</f>
        <v>9.7121770542895192</v>
      </c>
      <c r="N22" s="84">
        <f t="shared" ref="N22" si="13">IF(SUM(N19:N21)=0,"-",SUM(N19:N21))</f>
        <v>9.5023653600666744</v>
      </c>
      <c r="O22" s="84">
        <f>IF(SUM(O19:O21)=0,"-",SUM(O19:O21))</f>
        <v>11.243820822809798</v>
      </c>
      <c r="P22" s="84">
        <f t="shared" ref="P22" si="14">IF(SUM(P19:P21)=0,"-",SUM(P19:P21))</f>
        <v>10.546841743645116</v>
      </c>
      <c r="Q22" s="84">
        <f t="shared" ref="Q22" si="15">IF(SUM(Q19:Q21)=0,"-",SUM(Q19:Q21))</f>
        <v>10.314306373000434</v>
      </c>
      <c r="R22" s="84">
        <f t="shared" ref="R22" si="16">IF(SUM(R19:R21)=0,"-",SUM(R19:R21))</f>
        <v>10.64995099888044</v>
      </c>
      <c r="S22" s="84">
        <f t="shared" ref="S22" si="17">IF(SUM(S19:S21)=0,"-",SUM(S19:S21))</f>
        <v>10.603650692445576</v>
      </c>
      <c r="T22" s="84">
        <f t="shared" ref="T22" si="18">IF(SUM(T19:T21)=0,"-",SUM(T19:T21))</f>
        <v>10.749886629435592</v>
      </c>
      <c r="U22" s="84">
        <f t="shared" ref="U22" si="19">IF(SUM(U19:U21)=0,"-",SUM(U19:U21))</f>
        <v>11.648763095869592</v>
      </c>
      <c r="V22" s="84" t="str">
        <f t="shared" ref="V22" si="20">IF(SUM(V19:V21)=0,"-",SUM(V19:V21))</f>
        <v>-</v>
      </c>
      <c r="W22" s="31"/>
    </row>
    <row r="23" spans="1:23" s="26" customFormat="1" ht="12.75" x14ac:dyDescent="0.2">
      <c r="A23" s="31"/>
      <c r="B23" s="231"/>
      <c r="C23" s="233"/>
      <c r="D23" s="57" t="s">
        <v>127</v>
      </c>
      <c r="E23" s="57" t="s">
        <v>128</v>
      </c>
      <c r="F23" s="209"/>
      <c r="G23" s="84">
        <f>G17</f>
        <v>1</v>
      </c>
      <c r="H23" s="84">
        <f t="shared" ref="H23:V23" si="21">H17</f>
        <v>1.0127201565557731</v>
      </c>
      <c r="I23" s="84">
        <f t="shared" si="21"/>
        <v>1.0273972602739725</v>
      </c>
      <c r="J23" s="84">
        <f t="shared" si="21"/>
        <v>1.0362035225048924</v>
      </c>
      <c r="K23" s="27"/>
      <c r="L23" s="84">
        <f t="shared" si="21"/>
        <v>1.0362035225048924</v>
      </c>
      <c r="M23" s="84">
        <f t="shared" si="21"/>
        <v>1.047945205479452</v>
      </c>
      <c r="N23" s="84">
        <f t="shared" si="21"/>
        <v>1.0557729941291585</v>
      </c>
      <c r="O23" s="84">
        <f>O17</f>
        <v>1.0616438356164384</v>
      </c>
      <c r="P23" s="84">
        <f t="shared" si="21"/>
        <v>1.0645792563600782</v>
      </c>
      <c r="Q23" s="84">
        <f t="shared" si="21"/>
        <v>1.0704500978473581</v>
      </c>
      <c r="R23" s="84">
        <f t="shared" si="21"/>
        <v>1.0900195694716244</v>
      </c>
      <c r="S23" s="84">
        <f t="shared" si="21"/>
        <v>1.1223091976516635</v>
      </c>
      <c r="T23" s="84">
        <f t="shared" si="21"/>
        <v>1.1790606653620352</v>
      </c>
      <c r="U23" s="84">
        <f t="shared" si="21"/>
        <v>1.226027397260274</v>
      </c>
      <c r="V23" s="84" t="str">
        <f t="shared" si="21"/>
        <v>-</v>
      </c>
      <c r="W23" s="31"/>
    </row>
    <row r="24" spans="1:23" s="26" customFormat="1" ht="12.75" x14ac:dyDescent="0.2">
      <c r="A24" s="31"/>
      <c r="B24" s="203"/>
      <c r="C24" s="234"/>
      <c r="D24" s="57" t="s">
        <v>129</v>
      </c>
      <c r="E24" s="57" t="s">
        <v>123</v>
      </c>
      <c r="F24" s="205"/>
      <c r="G24" s="84">
        <f>IF(G22="-","-",G22-($G$22*G23))</f>
        <v>0</v>
      </c>
      <c r="H24" s="84">
        <f t="shared" ref="H24:J24" si="22">IF(H22="-","-",H22-($G$22*H23))</f>
        <v>-0.14839729644435984</v>
      </c>
      <c r="I24" s="84">
        <f t="shared" si="22"/>
        <v>1.899695256253338</v>
      </c>
      <c r="J24" s="84">
        <f t="shared" si="22"/>
        <v>1.9653659209909353</v>
      </c>
      <c r="K24" s="27"/>
      <c r="L24" s="84">
        <f>IF(L22="-","-",L22-($G$22*L23))</f>
        <v>1.9653659209909353</v>
      </c>
      <c r="M24" s="84">
        <f t="shared" ref="M24" si="23">IF(M22="-","-",M22-($G$22*M23))</f>
        <v>3.94070969375099</v>
      </c>
      <c r="N24" s="84">
        <f t="shared" ref="N24" si="24">IF(N22="-","-",N22-($G$22*N23))</f>
        <v>3.6877871322225353</v>
      </c>
      <c r="O24" s="84">
        <f>IF(O22="-","-",O22-($G$22*O23))</f>
        <v>5.396909444486452</v>
      </c>
      <c r="P24" s="84">
        <f t="shared" ref="P24" si="25">IF(P22="-","-",P22-($G$22*P23))</f>
        <v>4.6837637900821658</v>
      </c>
      <c r="Q24" s="84">
        <f t="shared" ref="Q24" si="26">IF(Q22="-","-",Q22-($G$22*Q23))</f>
        <v>4.418895268958277</v>
      </c>
      <c r="R24" s="84">
        <f t="shared" ref="R24" si="27">IF(R22="-","-",R22-($G$22*R23))</f>
        <v>4.6467627265742566</v>
      </c>
      <c r="S24" s="84">
        <f t="shared" ref="S24" si="28">IF(S22="-","-",S22-($G$22*S23))</f>
        <v>4.4226300925037529</v>
      </c>
      <c r="T24" s="84">
        <f>IF(T22="-","-",T22-($G$22*T23))</f>
        <v>4.2563122415280965</v>
      </c>
      <c r="U24" s="84">
        <f t="shared" ref="U24" si="29">IF(U22="-","-",U22-($G$22*U23))</f>
        <v>4.896523504128437</v>
      </c>
      <c r="V24" s="84" t="str">
        <f t="shared" ref="V24" si="30">IF(V22="-","-",V22-($G$22*V23))</f>
        <v>-</v>
      </c>
      <c r="W24" s="31"/>
    </row>
    <row r="25" spans="1:23" s="26" customFormat="1" ht="12.75" x14ac:dyDescent="0.2">
      <c r="A25" s="31"/>
      <c r="B25" s="63"/>
      <c r="C25" s="63"/>
      <c r="D25" s="63"/>
      <c r="E25" s="63"/>
      <c r="F25" s="63"/>
      <c r="G25" s="63"/>
      <c r="H25" s="63"/>
      <c r="I25" s="63"/>
      <c r="J25" s="63"/>
      <c r="K25" s="63"/>
      <c r="L25" s="63"/>
      <c r="M25" s="63"/>
      <c r="N25" s="63"/>
      <c r="O25" s="63"/>
      <c r="P25" s="63"/>
      <c r="Q25" s="63"/>
      <c r="R25" s="63"/>
      <c r="S25" s="63"/>
      <c r="T25" s="63"/>
      <c r="U25" s="63"/>
      <c r="V25" s="63"/>
      <c r="W25" s="31"/>
    </row>
    <row r="26" spans="1:23" s="26" customFormat="1" ht="12.75" x14ac:dyDescent="0.2">
      <c r="A26" s="31"/>
      <c r="B26" s="43" t="s">
        <v>131</v>
      </c>
      <c r="C26" s="43"/>
      <c r="D26" s="63"/>
      <c r="E26" s="63"/>
      <c r="F26" s="63"/>
      <c r="G26" s="63"/>
      <c r="H26" s="63"/>
      <c r="I26" s="63"/>
      <c r="J26" s="63"/>
      <c r="K26" s="63"/>
      <c r="L26" s="63"/>
      <c r="M26" s="63"/>
      <c r="N26" s="63"/>
      <c r="O26" s="63"/>
      <c r="P26" s="63"/>
      <c r="Q26" s="63"/>
      <c r="R26" s="63"/>
      <c r="S26" s="63"/>
      <c r="T26" s="63"/>
      <c r="U26" s="63"/>
      <c r="V26" s="63"/>
      <c r="W26" s="31"/>
    </row>
    <row r="27" spans="1:23" s="26" customFormat="1" ht="12.75" x14ac:dyDescent="0.2">
      <c r="A27" s="31"/>
      <c r="B27" s="43"/>
      <c r="C27" s="43"/>
      <c r="D27" s="63"/>
      <c r="E27" s="63"/>
      <c r="F27" s="63"/>
      <c r="G27" s="63"/>
      <c r="H27" s="63"/>
      <c r="I27" s="63"/>
      <c r="J27" s="63"/>
      <c r="K27" s="63"/>
      <c r="L27" s="63"/>
      <c r="M27" s="63"/>
      <c r="N27" s="63"/>
      <c r="O27" s="63"/>
      <c r="P27" s="63"/>
      <c r="Q27" s="63"/>
      <c r="R27" s="63"/>
      <c r="S27" s="63"/>
      <c r="T27" s="63"/>
      <c r="U27" s="63"/>
      <c r="V27" s="63"/>
      <c r="W27" s="31"/>
    </row>
    <row r="28" spans="1:23" s="26" customFormat="1" ht="25.5" customHeight="1" x14ac:dyDescent="0.2">
      <c r="A28" s="31"/>
      <c r="B28" s="85" t="s">
        <v>72</v>
      </c>
      <c r="C28" s="50" t="s">
        <v>73</v>
      </c>
      <c r="D28" s="85" t="s">
        <v>29</v>
      </c>
      <c r="E28" s="85" t="s">
        <v>74</v>
      </c>
      <c r="F28" s="85" t="s">
        <v>79</v>
      </c>
      <c r="G28" s="206"/>
      <c r="H28" s="207"/>
      <c r="I28" s="208"/>
      <c r="J28" s="83" t="s">
        <v>83</v>
      </c>
      <c r="K28" s="27"/>
      <c r="L28" s="83" t="s">
        <v>84</v>
      </c>
      <c r="M28" s="83" t="s">
        <v>85</v>
      </c>
      <c r="N28" s="83" t="s">
        <v>86</v>
      </c>
      <c r="O28" s="83" t="s">
        <v>87</v>
      </c>
      <c r="P28" s="83" t="s">
        <v>88</v>
      </c>
      <c r="Q28" s="83" t="s">
        <v>89</v>
      </c>
      <c r="R28" s="83" t="s">
        <v>90</v>
      </c>
      <c r="S28" s="83" t="s">
        <v>91</v>
      </c>
      <c r="T28" s="83" t="s">
        <v>92</v>
      </c>
      <c r="U28" s="83" t="s">
        <v>93</v>
      </c>
      <c r="V28" s="83" t="s">
        <v>94</v>
      </c>
      <c r="W28" s="31"/>
    </row>
    <row r="29" spans="1:23" s="26" customFormat="1" ht="12.75" x14ac:dyDescent="0.2">
      <c r="A29" s="31"/>
      <c r="B29" s="57" t="s">
        <v>120</v>
      </c>
      <c r="C29" s="192" t="s">
        <v>132</v>
      </c>
      <c r="D29" s="202" t="s">
        <v>133</v>
      </c>
      <c r="E29" s="202" t="s">
        <v>123</v>
      </c>
      <c r="F29" s="204"/>
      <c r="G29" s="194"/>
      <c r="H29" s="195"/>
      <c r="I29" s="196"/>
      <c r="J29" s="86">
        <f>IF('2a Non pass-through costs'!G7="","-",'2a Non pass-through costs'!G7)</f>
        <v>9.02</v>
      </c>
      <c r="K29" s="27"/>
      <c r="L29" s="86">
        <f>IF('2a Non pass-through costs'!I7="","-",'2a Non pass-through costs'!I7)</f>
        <v>9.02</v>
      </c>
      <c r="M29" s="86">
        <f>IF('2a Non pass-through costs'!J7="","-",'2a Non pass-through costs'!J7)</f>
        <v>9.02</v>
      </c>
      <c r="N29" s="86">
        <f>IF('2a Non pass-through costs'!K7="","-",'2a Non pass-through costs'!K7)</f>
        <v>9.26</v>
      </c>
      <c r="O29" s="86">
        <f>IF('2a Non pass-through costs'!L7="","-",'2a Non pass-through costs'!L7)</f>
        <v>9.4986124349857892</v>
      </c>
      <c r="P29" s="86">
        <f>IF('2a Non pass-through costs'!M7="","-",'2a Non pass-through costs'!M7)</f>
        <v>10.64014630951915</v>
      </c>
      <c r="Q29" s="86">
        <f>IF('2a Non pass-through costs'!N7="","-",'2a Non pass-through costs'!N7)</f>
        <v>10.64014630951915</v>
      </c>
      <c r="R29" s="86">
        <f>IF('2a Non pass-through costs'!O7="","-",'2a Non pass-through costs'!O7)</f>
        <v>10.26</v>
      </c>
      <c r="S29" s="86">
        <f>IF('2a Non pass-through costs'!P7="","-",'2a Non pass-through costs'!P7)</f>
        <v>9.06</v>
      </c>
      <c r="T29" s="86">
        <f>IF('2a Non pass-through costs'!Q7="","-",'2a Non pass-through costs'!Q7)</f>
        <v>10.17</v>
      </c>
      <c r="U29" s="86">
        <f>IF('2a Non pass-through costs'!R7="","-",'2a Non pass-through costs'!R7)</f>
        <v>10.55</v>
      </c>
      <c r="V29" s="86">
        <f>IF('2a Non pass-through costs'!S7="","-",'2a Non pass-through costs'!S7)</f>
        <v>10.55</v>
      </c>
      <c r="W29" s="31"/>
    </row>
    <row r="30" spans="1:23" s="26" customFormat="1" ht="12.75" x14ac:dyDescent="0.2">
      <c r="A30" s="31"/>
      <c r="B30" s="57" t="s">
        <v>130</v>
      </c>
      <c r="C30" s="193"/>
      <c r="D30" s="203"/>
      <c r="E30" s="203"/>
      <c r="F30" s="205"/>
      <c r="G30" s="197"/>
      <c r="H30" s="198"/>
      <c r="I30" s="199"/>
      <c r="J30" s="86">
        <f>IF('2a Non pass-through costs'!G8="","-",'2a Non pass-through costs'!G8)</f>
        <v>10.7</v>
      </c>
      <c r="K30" s="27"/>
      <c r="L30" s="86">
        <f>IF('2a Non pass-through costs'!I8="","-",'2a Non pass-through costs'!I8)</f>
        <v>10.7</v>
      </c>
      <c r="M30" s="86">
        <f>IF('2a Non pass-through costs'!J8="","-",'2a Non pass-through costs'!J8)</f>
        <v>10.7</v>
      </c>
      <c r="N30" s="86">
        <f>IF('2a Non pass-through costs'!K8="","-",'2a Non pass-through costs'!K8)</f>
        <v>11.24</v>
      </c>
      <c r="O30" s="86">
        <f>IF('2a Non pass-through costs'!L8="","-",'2a Non pass-through costs'!L8)</f>
        <v>11.773847615869055</v>
      </c>
      <c r="P30" s="86">
        <f>IF('2a Non pass-through costs'!M8="","-",'2a Non pass-through costs'!M8)</f>
        <v>6.4812260764723026</v>
      </c>
      <c r="Q30" s="86">
        <f>IF('2a Non pass-through costs'!N8="","-",'2a Non pass-through costs'!N8)</f>
        <v>6.4812260764723026</v>
      </c>
      <c r="R30" s="86">
        <f>IF('2a Non pass-through costs'!O8="","-",'2a Non pass-through costs'!O8)</f>
        <v>3.33</v>
      </c>
      <c r="S30" s="86">
        <f>IF('2a Non pass-through costs'!P8="","-",'2a Non pass-through costs'!P8)</f>
        <v>-1.04</v>
      </c>
      <c r="T30" s="86">
        <f>IF('2a Non pass-through costs'!Q8="","-",'2a Non pass-through costs'!Q8)</f>
        <v>-0.8</v>
      </c>
      <c r="U30" s="86">
        <f>IF('2a Non pass-through costs'!R8="","-",'2a Non pass-through costs'!R8)</f>
        <v>-0.88</v>
      </c>
      <c r="V30" s="86">
        <f>IF('2a Non pass-through costs'!S8="","-",'2a Non pass-through costs'!S8)</f>
        <v>-0.88</v>
      </c>
      <c r="W30" s="31"/>
    </row>
    <row r="31" spans="1:23" s="26" customFormat="1" ht="12.75" x14ac:dyDescent="0.2">
      <c r="A31" s="31"/>
      <c r="B31" s="57" t="s">
        <v>120</v>
      </c>
      <c r="C31" s="192" t="s">
        <v>134</v>
      </c>
      <c r="D31" s="202" t="s">
        <v>133</v>
      </c>
      <c r="E31" s="202" t="s">
        <v>123</v>
      </c>
      <c r="F31" s="204"/>
      <c r="G31" s="194"/>
      <c r="H31" s="195"/>
      <c r="I31" s="196"/>
      <c r="J31" s="86" t="str">
        <f>IF('2a Non pass-through costs'!G9="","-",'2a Non pass-through costs'!G9)</f>
        <v>-</v>
      </c>
      <c r="K31" s="27"/>
      <c r="L31" s="86" t="str">
        <f>IF('2a Non pass-through costs'!I9="","-",'2a Non pass-through costs'!I9)</f>
        <v>-</v>
      </c>
      <c r="M31" s="86" t="str">
        <f>IF('2a Non pass-through costs'!J9="","-",'2a Non pass-through costs'!J9)</f>
        <v>-</v>
      </c>
      <c r="N31" s="86" t="str">
        <f>IF('2a Non pass-through costs'!K9="","-",'2a Non pass-through costs'!K9)</f>
        <v>-</v>
      </c>
      <c r="O31" s="86" t="str">
        <f>IF('2a Non pass-through costs'!L9="","-",'2a Non pass-through costs'!L9)</f>
        <v>-</v>
      </c>
      <c r="P31" s="86">
        <f>IF('2a Non pass-through costs'!M9="","-",'2a Non pass-through costs'!M9)</f>
        <v>0</v>
      </c>
      <c r="Q31" s="86">
        <f>IF('2a Non pass-through costs'!N9="","-",'2a Non pass-through costs'!N9)</f>
        <v>0</v>
      </c>
      <c r="R31" s="86">
        <f>IF('2a Non pass-through costs'!O9="","-",'2a Non pass-through costs'!O9)</f>
        <v>-2.6105662978165212</v>
      </c>
      <c r="S31" s="86">
        <f>IF('2a Non pass-through costs'!P9="","-",'2a Non pass-through costs'!P9)</f>
        <v>-1.26</v>
      </c>
      <c r="T31" s="86">
        <f>IF('2a Non pass-through costs'!Q9="","-",'2a Non pass-through costs'!Q9)</f>
        <v>-5.26</v>
      </c>
      <c r="U31" s="86">
        <f>IF('2a Non pass-through costs'!R9="","-",'2a Non pass-through costs'!R9)</f>
        <v>-6.25</v>
      </c>
      <c r="V31" s="86">
        <f>IF('2a Non pass-through costs'!S9="","-",'2a Non pass-through costs'!S9)</f>
        <v>-6.25</v>
      </c>
      <c r="W31" s="31"/>
    </row>
    <row r="32" spans="1:23" s="26" customFormat="1" ht="12.75" x14ac:dyDescent="0.2">
      <c r="A32" s="31"/>
      <c r="B32" s="57" t="s">
        <v>130</v>
      </c>
      <c r="C32" s="193"/>
      <c r="D32" s="203"/>
      <c r="E32" s="203"/>
      <c r="F32" s="205"/>
      <c r="G32" s="197"/>
      <c r="H32" s="198"/>
      <c r="I32" s="199"/>
      <c r="J32" s="86" t="str">
        <f>IF('2a Non pass-through costs'!G10="","-",'2a Non pass-through costs'!G10)</f>
        <v>-</v>
      </c>
      <c r="K32" s="27"/>
      <c r="L32" s="86" t="str">
        <f>IF('2a Non pass-through costs'!I10="","-",'2a Non pass-through costs'!I10)</f>
        <v>-</v>
      </c>
      <c r="M32" s="86" t="str">
        <f>IF('2a Non pass-through costs'!J10="","-",'2a Non pass-through costs'!J10)</f>
        <v>-</v>
      </c>
      <c r="N32" s="86" t="str">
        <f>IF('2a Non pass-through costs'!K10="","-",'2a Non pass-through costs'!K10)</f>
        <v>-</v>
      </c>
      <c r="O32" s="86" t="str">
        <f>IF('2a Non pass-through costs'!L10="","-",'2a Non pass-through costs'!L10)</f>
        <v>-</v>
      </c>
      <c r="P32" s="86">
        <f>IF('2a Non pass-through costs'!M10="","-",'2a Non pass-through costs'!M10)</f>
        <v>0</v>
      </c>
      <c r="Q32" s="86">
        <f>IF('2a Non pass-through costs'!N10="","-",'2a Non pass-through costs'!N10)</f>
        <v>0</v>
      </c>
      <c r="R32" s="86">
        <f>IF('2a Non pass-through costs'!O10="","-",'2a Non pass-through costs'!O10)</f>
        <v>-15.859334646899347</v>
      </c>
      <c r="S32" s="86">
        <f>IF('2a Non pass-through costs'!P10="","-",'2a Non pass-through costs'!P10)</f>
        <v>-17.54</v>
      </c>
      <c r="T32" s="86">
        <f>IF('2a Non pass-through costs'!Q10="","-",'2a Non pass-through costs'!Q10)</f>
        <v>-23.43</v>
      </c>
      <c r="U32" s="86">
        <f>IF('2a Non pass-through costs'!R10="","-",'2a Non pass-through costs'!R10)</f>
        <v>-26.33</v>
      </c>
      <c r="V32" s="86">
        <f>IF('2a Non pass-through costs'!S10="","-",'2a Non pass-through costs'!S10)</f>
        <v>-26.33</v>
      </c>
      <c r="W32" s="31"/>
    </row>
    <row r="33" spans="1:23" s="26" customFormat="1" ht="15" x14ac:dyDescent="0.25">
      <c r="A33" s="63"/>
      <c r="B33" s="63"/>
      <c r="C33" s="55"/>
      <c r="D33" s="176"/>
      <c r="E33" s="176"/>
      <c r="F33" s="177"/>
      <c r="G33" s="178"/>
      <c r="H33" s="178"/>
      <c r="I33" s="178"/>
      <c r="J33" s="7"/>
      <c r="K33" s="7"/>
      <c r="L33" s="7"/>
      <c r="M33" s="7"/>
      <c r="N33" s="7"/>
      <c r="O33" s="7"/>
      <c r="P33" s="7"/>
      <c r="Q33" s="63"/>
      <c r="R33" s="7"/>
      <c r="S33" s="179"/>
      <c r="T33" s="179"/>
      <c r="U33" s="179"/>
      <c r="V33" s="7"/>
      <c r="W33" s="31"/>
    </row>
    <row r="34" spans="1:23" s="26" customFormat="1" ht="15" x14ac:dyDescent="0.25">
      <c r="A34" s="63"/>
      <c r="B34" s="43" t="s">
        <v>135</v>
      </c>
      <c r="C34" s="55"/>
      <c r="D34" s="176"/>
      <c r="E34" s="176"/>
      <c r="F34" s="177"/>
      <c r="G34" s="178"/>
      <c r="H34" s="178"/>
      <c r="I34" s="178"/>
      <c r="J34" s="7"/>
      <c r="K34" s="7"/>
      <c r="L34" s="7"/>
      <c r="M34" s="7"/>
      <c r="N34" s="7"/>
      <c r="O34" s="7"/>
      <c r="P34" s="7"/>
      <c r="Q34" s="7"/>
      <c r="R34" s="7"/>
      <c r="S34" s="179"/>
      <c r="T34" s="179"/>
      <c r="U34" s="179"/>
      <c r="V34" s="7"/>
      <c r="W34" s="31"/>
    </row>
    <row r="35" spans="1:23" s="26" customFormat="1" ht="15" x14ac:dyDescent="0.25">
      <c r="A35" s="63"/>
      <c r="B35" s="63"/>
      <c r="C35" s="55"/>
      <c r="D35" s="176"/>
      <c r="E35" s="176"/>
      <c r="F35" s="177"/>
      <c r="G35" s="178"/>
      <c r="H35" s="178"/>
      <c r="I35" s="178"/>
      <c r="J35" s="7"/>
      <c r="K35" s="7"/>
      <c r="L35" s="7"/>
      <c r="M35" s="7"/>
      <c r="N35" s="7"/>
      <c r="O35" s="7"/>
      <c r="P35" s="7"/>
      <c r="Q35" s="7"/>
      <c r="R35" s="7"/>
      <c r="S35" s="7"/>
      <c r="T35" s="179"/>
      <c r="U35" s="7"/>
      <c r="V35" s="7"/>
      <c r="W35" s="31"/>
    </row>
    <row r="36" spans="1:23" s="26" customFormat="1" ht="25.5" x14ac:dyDescent="0.2">
      <c r="A36" s="63"/>
      <c r="B36" s="85" t="s">
        <v>72</v>
      </c>
      <c r="C36" s="50" t="s">
        <v>73</v>
      </c>
      <c r="D36" s="85" t="s">
        <v>29</v>
      </c>
      <c r="E36" s="85" t="s">
        <v>74</v>
      </c>
      <c r="F36" s="85" t="s">
        <v>79</v>
      </c>
      <c r="G36" s="206"/>
      <c r="H36" s="207"/>
      <c r="I36" s="208"/>
      <c r="J36" s="83" t="s">
        <v>83</v>
      </c>
      <c r="K36" s="27"/>
      <c r="L36" s="83" t="s">
        <v>84</v>
      </c>
      <c r="M36" s="83" t="s">
        <v>85</v>
      </c>
      <c r="N36" s="83" t="s">
        <v>86</v>
      </c>
      <c r="O36" s="83" t="s">
        <v>87</v>
      </c>
      <c r="P36" s="83" t="s">
        <v>88</v>
      </c>
      <c r="Q36" s="83" t="s">
        <v>89</v>
      </c>
      <c r="R36" s="83" t="s">
        <v>90</v>
      </c>
      <c r="S36" s="83" t="s">
        <v>91</v>
      </c>
      <c r="T36" s="83" t="s">
        <v>92</v>
      </c>
      <c r="U36" s="83" t="s">
        <v>93</v>
      </c>
      <c r="V36" s="83" t="s">
        <v>94</v>
      </c>
      <c r="W36" s="31"/>
    </row>
    <row r="37" spans="1:23" s="26" customFormat="1" ht="12.75" x14ac:dyDescent="0.2">
      <c r="A37" s="63"/>
      <c r="B37" s="57" t="s">
        <v>120</v>
      </c>
      <c r="C37" s="192" t="s">
        <v>134</v>
      </c>
      <c r="D37" s="202" t="s">
        <v>136</v>
      </c>
      <c r="E37" s="202" t="s">
        <v>123</v>
      </c>
      <c r="F37" s="204"/>
      <c r="G37" s="194"/>
      <c r="H37" s="195"/>
      <c r="I37" s="196"/>
      <c r="J37" s="86">
        <f>IF('2g PPM cost offset'!I15="","-",'2g PPM cost offset'!I15)</f>
        <v>8.2378180039138957</v>
      </c>
      <c r="K37" s="27"/>
      <c r="L37" s="86">
        <f>IF('2g PPM cost offset'!K15="","-",'2g PPM cost offset'!K15)</f>
        <v>8.2378180039138957</v>
      </c>
      <c r="M37" s="86">
        <f>IF('2g PPM cost offset'!L15="","-",'2g PPM cost offset'!L15)</f>
        <v>8.3311643835616422</v>
      </c>
      <c r="N37" s="86">
        <f>IF('2g PPM cost offset'!M15="","-",'2g PPM cost offset'!M15)</f>
        <v>8.3933953033268107</v>
      </c>
      <c r="O37" s="86">
        <f>IF('2g PPM cost offset'!N15="","-",'2g PPM cost offset'!N15)</f>
        <v>8.4400684931506849</v>
      </c>
      <c r="P37" s="86">
        <f>IF('2g PPM cost offset'!O15="","-",'2g PPM cost offset'!O15)</f>
        <v>8.4634050880626219</v>
      </c>
      <c r="Q37" s="86">
        <f>IF('2g PPM cost offset'!P15="","-",'2g PPM cost offset'!P15)</f>
        <v>8.5100782778864978</v>
      </c>
      <c r="R37" s="86">
        <f>IF('2g PPM cost offset'!Q15="","-",'2g PPM cost offset'!Q15)</f>
        <v>8.6656555772994146</v>
      </c>
      <c r="S37" s="86">
        <f>IF('2g PPM cost offset'!R15="","-",'2g PPM cost offset'!R15)</f>
        <v>8.9223581213307241</v>
      </c>
      <c r="T37" s="86">
        <f>IF('2g PPM cost offset'!S15="","-",'2g PPM cost offset'!S15)</f>
        <v>9.3735322896281801</v>
      </c>
      <c r="U37" s="86">
        <f>IF('2g PPM cost offset'!T15="","-",'2g PPM cost offset'!T15)</f>
        <v>9.7469178082191785</v>
      </c>
      <c r="V37" s="86" t="str">
        <f>IF('2g PPM cost offset'!U15="","-",'2g PPM cost offset'!U15)</f>
        <v>-</v>
      </c>
      <c r="W37" s="31"/>
    </row>
    <row r="38" spans="1:23" s="26" customFormat="1" ht="12.75" x14ac:dyDescent="0.2">
      <c r="A38" s="63"/>
      <c r="B38" s="57" t="s">
        <v>130</v>
      </c>
      <c r="C38" s="193"/>
      <c r="D38" s="203"/>
      <c r="E38" s="203"/>
      <c r="F38" s="205"/>
      <c r="G38" s="197"/>
      <c r="H38" s="198"/>
      <c r="I38" s="199"/>
      <c r="J38" s="86">
        <f>IF('2g PPM cost offset'!I16="","-",'2g PPM cost offset'!I16)</f>
        <v>9.2947455968688857</v>
      </c>
      <c r="K38" s="27"/>
      <c r="L38" s="86">
        <f>IF('2g PPM cost offset'!K16="","-",'2g PPM cost offset'!K16)</f>
        <v>9.2947455968688857</v>
      </c>
      <c r="M38" s="86">
        <f>IF('2g PPM cost offset'!L16="","-",'2g PPM cost offset'!L16)</f>
        <v>9.4000684931506839</v>
      </c>
      <c r="N38" s="86">
        <f>IF('2g PPM cost offset'!M16="","-",'2g PPM cost offset'!M16)</f>
        <v>9.470283757338553</v>
      </c>
      <c r="O38" s="86">
        <f>IF('2g PPM cost offset'!N16="","-",'2g PPM cost offset'!N16)</f>
        <v>9.5229452054794521</v>
      </c>
      <c r="P38" s="86">
        <f>IF('2g PPM cost offset'!O16="","-",'2g PPM cost offset'!O16)</f>
        <v>9.5492759295499017</v>
      </c>
      <c r="Q38" s="86">
        <f>IF('2g PPM cost offset'!P16="","-",'2g PPM cost offset'!P16)</f>
        <v>9.6019373776908026</v>
      </c>
      <c r="R38" s="86">
        <f>IF('2g PPM cost offset'!Q16="","-",'2g PPM cost offset'!Q16)</f>
        <v>9.7774755381604717</v>
      </c>
      <c r="S38" s="86">
        <f>IF('2g PPM cost offset'!R16="","-",'2g PPM cost offset'!R16)</f>
        <v>10.067113502935422</v>
      </c>
      <c r="T38" s="86">
        <f>IF('2g PPM cost offset'!S16="","-",'2g PPM cost offset'!S16)</f>
        <v>10.576174168297456</v>
      </c>
      <c r="U38" s="86">
        <f>IF('2g PPM cost offset'!T16="","-",'2g PPM cost offset'!T16)</f>
        <v>10.997465753424658</v>
      </c>
      <c r="V38" s="86" t="str">
        <f>IF('2g PPM cost offset'!U16="","-",'2g PPM cost offset'!U16)</f>
        <v>-</v>
      </c>
      <c r="W38" s="31"/>
    </row>
    <row r="39" spans="1:23" s="26" customFormat="1" ht="12" customHeight="1" x14ac:dyDescent="0.2">
      <c r="A39" s="63"/>
      <c r="B39" s="57" t="s">
        <v>120</v>
      </c>
      <c r="C39" s="192" t="s">
        <v>134</v>
      </c>
      <c r="D39" s="202" t="s">
        <v>137</v>
      </c>
      <c r="E39" s="202" t="s">
        <v>123</v>
      </c>
      <c r="F39" s="204"/>
      <c r="G39" s="194"/>
      <c r="H39" s="195"/>
      <c r="I39" s="196"/>
      <c r="J39" s="87" t="str">
        <f>IFERROR(IF(J31&gt;0,J31,MIN(J31+J37,0)),"-")</f>
        <v>-</v>
      </c>
      <c r="K39" s="27"/>
      <c r="L39" s="87" t="str">
        <f t="shared" ref="L39:V39" si="31">IFERROR(IF(L31&gt;0,L31,MIN(L31+L37,0)),"-")</f>
        <v>-</v>
      </c>
      <c r="M39" s="87" t="str">
        <f t="shared" si="31"/>
        <v>-</v>
      </c>
      <c r="N39" s="87" t="str">
        <f t="shared" si="31"/>
        <v>-</v>
      </c>
      <c r="O39" s="87" t="str">
        <f t="shared" si="31"/>
        <v>-</v>
      </c>
      <c r="P39" s="87">
        <f t="shared" si="31"/>
        <v>0</v>
      </c>
      <c r="Q39" s="87">
        <f t="shared" si="31"/>
        <v>0</v>
      </c>
      <c r="R39" s="87">
        <f t="shared" si="31"/>
        <v>0</v>
      </c>
      <c r="S39" s="87">
        <f t="shared" si="31"/>
        <v>0</v>
      </c>
      <c r="T39" s="87">
        <f t="shared" si="31"/>
        <v>0</v>
      </c>
      <c r="U39" s="87">
        <f t="shared" si="31"/>
        <v>0</v>
      </c>
      <c r="V39" s="87" t="str">
        <f t="shared" si="31"/>
        <v>-</v>
      </c>
      <c r="W39" s="31"/>
    </row>
    <row r="40" spans="1:23" s="26" customFormat="1" ht="12.75" x14ac:dyDescent="0.2">
      <c r="A40" s="63"/>
      <c r="B40" s="57" t="s">
        <v>130</v>
      </c>
      <c r="C40" s="193"/>
      <c r="D40" s="203"/>
      <c r="E40" s="203"/>
      <c r="F40" s="205"/>
      <c r="G40" s="197"/>
      <c r="H40" s="198"/>
      <c r="I40" s="199"/>
      <c r="J40" s="86" t="str">
        <f>IFERROR(IF(J32&gt;0,J32,MIN(J32+J38,0)),"-")</f>
        <v>-</v>
      </c>
      <c r="K40" s="27"/>
      <c r="L40" s="86" t="str">
        <f t="shared" ref="L40:V40" si="32">IFERROR(IF(L32&gt;0,L32,MIN(L32+L38,0)),"-")</f>
        <v>-</v>
      </c>
      <c r="M40" s="86" t="str">
        <f t="shared" si="32"/>
        <v>-</v>
      </c>
      <c r="N40" s="86" t="str">
        <f t="shared" si="32"/>
        <v>-</v>
      </c>
      <c r="O40" s="86" t="str">
        <f t="shared" si="32"/>
        <v>-</v>
      </c>
      <c r="P40" s="86">
        <f t="shared" si="32"/>
        <v>0</v>
      </c>
      <c r="Q40" s="86">
        <f t="shared" si="32"/>
        <v>0</v>
      </c>
      <c r="R40" s="86">
        <f t="shared" si="32"/>
        <v>-6.0818591087388754</v>
      </c>
      <c r="S40" s="86">
        <f t="shared" si="32"/>
        <v>-7.472886497064577</v>
      </c>
      <c r="T40" s="86">
        <f t="shared" si="32"/>
        <v>-12.853825831702544</v>
      </c>
      <c r="U40" s="86">
        <f t="shared" si="32"/>
        <v>-15.33253424657534</v>
      </c>
      <c r="V40" s="86" t="str">
        <f t="shared" si="32"/>
        <v>-</v>
      </c>
      <c r="W40" s="31"/>
    </row>
    <row r="41" spans="1:23" s="26" customFormat="1" ht="12.75" x14ac:dyDescent="0.2">
      <c r="A41" s="63"/>
      <c r="B41" s="63"/>
      <c r="C41" s="63"/>
      <c r="D41" s="63"/>
      <c r="E41" s="63"/>
      <c r="F41" s="63"/>
      <c r="G41" s="63"/>
      <c r="H41" s="63"/>
      <c r="I41" s="63"/>
      <c r="J41" s="63"/>
      <c r="K41" s="63"/>
      <c r="L41" s="63"/>
      <c r="M41" s="63"/>
      <c r="N41" s="63"/>
      <c r="O41" s="63"/>
      <c r="P41" s="63"/>
      <c r="Q41" s="63"/>
      <c r="R41" s="63"/>
      <c r="S41" s="91"/>
      <c r="T41" s="91"/>
      <c r="U41" s="63"/>
      <c r="V41" s="63"/>
      <c r="W41" s="31"/>
    </row>
    <row r="42" spans="1:23" s="26" customFormat="1" ht="12.75" x14ac:dyDescent="0.2">
      <c r="A42" s="63"/>
      <c r="B42" s="63"/>
      <c r="C42" s="63"/>
      <c r="D42" s="63"/>
      <c r="E42" s="63"/>
      <c r="F42" s="63"/>
      <c r="G42" s="63"/>
      <c r="H42" s="63"/>
      <c r="I42" s="63"/>
      <c r="J42" s="63"/>
      <c r="K42" s="63"/>
      <c r="L42" s="63"/>
      <c r="M42" s="63"/>
      <c r="N42" s="63"/>
      <c r="O42" s="63"/>
      <c r="P42" s="63"/>
      <c r="Q42" s="63"/>
      <c r="R42" s="63"/>
      <c r="S42" s="63"/>
      <c r="T42" s="91"/>
      <c r="U42" s="63"/>
      <c r="V42" s="63"/>
      <c r="W42" s="31"/>
    </row>
    <row r="43" spans="1:23" s="26" customFormat="1" ht="12.75" x14ac:dyDescent="0.2">
      <c r="A43" s="63"/>
      <c r="B43" s="43" t="s">
        <v>138</v>
      </c>
      <c r="C43" s="43"/>
      <c r="D43" s="63"/>
      <c r="E43" s="63"/>
      <c r="F43" s="63"/>
      <c r="G43" s="63"/>
      <c r="H43" s="63"/>
      <c r="I43" s="63"/>
      <c r="J43" s="63"/>
      <c r="K43" s="63"/>
      <c r="L43" s="63"/>
      <c r="M43" s="63"/>
      <c r="N43" s="63"/>
      <c r="O43" s="63"/>
      <c r="P43" s="63"/>
      <c r="Q43" s="63"/>
      <c r="R43" s="63"/>
      <c r="S43" s="63"/>
      <c r="T43" s="91"/>
      <c r="U43" s="63"/>
      <c r="V43" s="63"/>
      <c r="W43" s="31"/>
    </row>
    <row r="44" spans="1:23" s="26" customFormat="1" ht="12.75" x14ac:dyDescent="0.2">
      <c r="A44" s="63"/>
      <c r="B44" s="43"/>
      <c r="C44" s="43"/>
      <c r="D44" s="63"/>
      <c r="E44" s="63"/>
      <c r="F44" s="63"/>
      <c r="G44" s="63"/>
      <c r="H44" s="63"/>
      <c r="I44" s="63"/>
      <c r="J44" s="63"/>
      <c r="K44" s="63"/>
      <c r="L44" s="63"/>
      <c r="M44" s="63"/>
      <c r="N44" s="63"/>
      <c r="O44" s="63"/>
      <c r="P44" s="63"/>
      <c r="Q44" s="63"/>
      <c r="R44" s="63"/>
      <c r="S44" s="63"/>
      <c r="T44" s="63"/>
      <c r="U44" s="63"/>
      <c r="V44" s="63"/>
      <c r="W44" s="31"/>
    </row>
    <row r="45" spans="1:23" s="26" customFormat="1" ht="31.5" customHeight="1" x14ac:dyDescent="0.2">
      <c r="A45" s="63"/>
      <c r="B45" s="85" t="s">
        <v>72</v>
      </c>
      <c r="C45" s="50" t="s">
        <v>73</v>
      </c>
      <c r="D45" s="85" t="s">
        <v>29</v>
      </c>
      <c r="E45" s="88" t="s">
        <v>74</v>
      </c>
      <c r="F45" s="88" t="s">
        <v>79</v>
      </c>
      <c r="G45" s="83" t="s">
        <v>80</v>
      </c>
      <c r="H45" s="83" t="s">
        <v>81</v>
      </c>
      <c r="I45" s="83" t="s">
        <v>82</v>
      </c>
      <c r="J45" s="83" t="s">
        <v>83</v>
      </c>
      <c r="K45" s="27"/>
      <c r="L45" s="83" t="s">
        <v>84</v>
      </c>
      <c r="M45" s="83" t="s">
        <v>85</v>
      </c>
      <c r="N45" s="83" t="s">
        <v>86</v>
      </c>
      <c r="O45" s="83" t="s">
        <v>87</v>
      </c>
      <c r="P45" s="83" t="s">
        <v>88</v>
      </c>
      <c r="Q45" s="83" t="s">
        <v>89</v>
      </c>
      <c r="R45" s="83" t="s">
        <v>90</v>
      </c>
      <c r="S45" s="83" t="s">
        <v>91</v>
      </c>
      <c r="T45" s="83" t="s">
        <v>92</v>
      </c>
      <c r="U45" s="83" t="s">
        <v>93</v>
      </c>
      <c r="V45" s="83" t="s">
        <v>94</v>
      </c>
      <c r="W45" s="31"/>
    </row>
    <row r="46" spans="1:23" s="26" customFormat="1" ht="12.75" x14ac:dyDescent="0.2">
      <c r="A46" s="63"/>
      <c r="B46" s="57" t="s">
        <v>120</v>
      </c>
      <c r="C46" s="192" t="s">
        <v>132</v>
      </c>
      <c r="D46" s="200" t="s">
        <v>139</v>
      </c>
      <c r="E46" s="202" t="s">
        <v>123</v>
      </c>
      <c r="F46" s="204"/>
      <c r="G46" s="89">
        <f>IFERROR((G18+G29),"-")</f>
        <v>0</v>
      </c>
      <c r="H46" s="84">
        <f t="shared" ref="H46:J46" si="33">IFERROR((H18+H29),"-")</f>
        <v>-0.18995111249132623</v>
      </c>
      <c r="I46" s="84">
        <f t="shared" si="33"/>
        <v>2.3898870370752556</v>
      </c>
      <c r="J46" s="84">
        <f t="shared" si="33"/>
        <v>11.485481460604181</v>
      </c>
      <c r="K46" s="27"/>
      <c r="L46" s="84">
        <f t="shared" ref="L46:V46" si="34">IFERROR((L18+L29),"-")</f>
        <v>11.485481460604181</v>
      </c>
      <c r="M46" s="84">
        <f t="shared" si="34"/>
        <v>13.905095596481768</v>
      </c>
      <c r="N46" s="84">
        <f t="shared" si="34"/>
        <v>14.008016342776511</v>
      </c>
      <c r="O46" s="84">
        <f>IFERROR((O18+O29),"-")</f>
        <v>16.592254432324484</v>
      </c>
      <c r="P46" s="84">
        <f t="shared" si="34"/>
        <v>16.855736391237045</v>
      </c>
      <c r="Q46" s="84">
        <f t="shared" si="34"/>
        <v>16.48610584262476</v>
      </c>
      <c r="R46" s="84">
        <f t="shared" si="34"/>
        <v>16.529685824397358</v>
      </c>
      <c r="S46" s="84">
        <f t="shared" si="34"/>
        <v>15.149258026029946</v>
      </c>
      <c r="T46" s="84">
        <f t="shared" si="34"/>
        <v>16.072618119862021</v>
      </c>
      <c r="U46" s="84">
        <f t="shared" si="34"/>
        <v>17.321266150037467</v>
      </c>
      <c r="V46" s="84" t="str">
        <f t="shared" si="34"/>
        <v>-</v>
      </c>
      <c r="W46" s="31"/>
    </row>
    <row r="47" spans="1:23" s="26" customFormat="1" ht="12.75" x14ac:dyDescent="0.2">
      <c r="A47" s="63"/>
      <c r="B47" s="57" t="s">
        <v>130</v>
      </c>
      <c r="C47" s="193"/>
      <c r="D47" s="201"/>
      <c r="E47" s="203"/>
      <c r="F47" s="205"/>
      <c r="G47" s="89">
        <f>IFERROR(G24+G30,G24)</f>
        <v>0</v>
      </c>
      <c r="H47" s="84">
        <f t="shared" ref="H47:V47" si="35">IFERROR(H24+H30,"-")</f>
        <v>-0.14839729644435984</v>
      </c>
      <c r="I47" s="84">
        <f t="shared" si="35"/>
        <v>1.899695256253338</v>
      </c>
      <c r="J47" s="84">
        <f t="shared" si="35"/>
        <v>12.665365920990935</v>
      </c>
      <c r="K47" s="27"/>
      <c r="L47" s="84">
        <f t="shared" si="35"/>
        <v>12.665365920990935</v>
      </c>
      <c r="M47" s="84">
        <f t="shared" si="35"/>
        <v>14.640709693750988</v>
      </c>
      <c r="N47" s="84">
        <f t="shared" si="35"/>
        <v>14.927787132222536</v>
      </c>
      <c r="O47" s="84">
        <f>IFERROR(O24+O30,"-")</f>
        <v>17.170757060355506</v>
      </c>
      <c r="P47" s="84">
        <f>IFERROR(P24+P30,"-")</f>
        <v>11.164989866554468</v>
      </c>
      <c r="Q47" s="84">
        <f t="shared" si="35"/>
        <v>10.900121345430581</v>
      </c>
      <c r="R47" s="84">
        <f t="shared" si="35"/>
        <v>7.9767627265742567</v>
      </c>
      <c r="S47" s="84">
        <f t="shared" si="35"/>
        <v>3.3826300925037529</v>
      </c>
      <c r="T47" s="84">
        <f>IFERROR(T24+T30,"-")</f>
        <v>3.4563122415280967</v>
      </c>
      <c r="U47" s="84">
        <f t="shared" si="35"/>
        <v>4.0165235041284371</v>
      </c>
      <c r="V47" s="84" t="str">
        <f t="shared" si="35"/>
        <v>-</v>
      </c>
      <c r="W47" s="31"/>
    </row>
    <row r="48" spans="1:23" s="26" customFormat="1" ht="12.75" x14ac:dyDescent="0.2">
      <c r="A48" s="63"/>
      <c r="B48" s="57" t="s">
        <v>120</v>
      </c>
      <c r="C48" s="192" t="s">
        <v>134</v>
      </c>
      <c r="D48" s="200" t="s">
        <v>139</v>
      </c>
      <c r="E48" s="202" t="s">
        <v>123</v>
      </c>
      <c r="F48" s="204"/>
      <c r="G48" s="90">
        <f t="shared" ref="G48" si="36">IFERROR((G18+G31),G18)</f>
        <v>0</v>
      </c>
      <c r="H48" s="90">
        <f t="shared" ref="H48:I48" si="37">IFERROR((H18+H31),H18)</f>
        <v>-0.18995111249132623</v>
      </c>
      <c r="I48" s="90">
        <f t="shared" si="37"/>
        <v>2.3898870370752556</v>
      </c>
      <c r="J48" s="90">
        <f>IFERROR((J18+J39),J18)</f>
        <v>2.4654814606041811</v>
      </c>
      <c r="K48" s="53"/>
      <c r="L48" s="84">
        <f t="shared" ref="L48:V48" si="38">IFERROR((L18+L39),L18)</f>
        <v>2.4654814606041811</v>
      </c>
      <c r="M48" s="84">
        <f t="shared" si="38"/>
        <v>4.8850955964817686</v>
      </c>
      <c r="N48" s="84">
        <f t="shared" si="38"/>
        <v>4.7480163427765101</v>
      </c>
      <c r="O48" s="84">
        <f t="shared" si="38"/>
        <v>7.093641997338695</v>
      </c>
      <c r="P48" s="84">
        <f t="shared" si="38"/>
        <v>6.2155900817178944</v>
      </c>
      <c r="Q48" s="84">
        <f t="shared" si="38"/>
        <v>5.8459595331056082</v>
      </c>
      <c r="R48" s="84">
        <f t="shared" si="38"/>
        <v>6.2696858243973583</v>
      </c>
      <c r="S48" s="84">
        <f t="shared" si="38"/>
        <v>6.0892580260299454</v>
      </c>
      <c r="T48" s="84">
        <f t="shared" si="38"/>
        <v>5.9026181198620193</v>
      </c>
      <c r="U48" s="84">
        <f t="shared" si="38"/>
        <v>6.771266150037464</v>
      </c>
      <c r="V48" s="84" t="str">
        <f t="shared" si="38"/>
        <v>-</v>
      </c>
      <c r="W48" s="31"/>
    </row>
    <row r="49" spans="1:23" s="26" customFormat="1" ht="12.75" x14ac:dyDescent="0.2">
      <c r="A49" s="63"/>
      <c r="B49" s="57" t="s">
        <v>130</v>
      </c>
      <c r="C49" s="193"/>
      <c r="D49" s="201"/>
      <c r="E49" s="203"/>
      <c r="F49" s="205"/>
      <c r="G49" s="90">
        <f t="shared" ref="G49" si="39">IFERROR((G24+G32),G24)</f>
        <v>0</v>
      </c>
      <c r="H49" s="90">
        <f t="shared" ref="H49:I49" si="40">IFERROR((H24+H32),H24)</f>
        <v>-0.14839729644435984</v>
      </c>
      <c r="I49" s="90">
        <f t="shared" si="40"/>
        <v>1.899695256253338</v>
      </c>
      <c r="J49" s="90">
        <f>IFERROR((J24+J40),J24)</f>
        <v>1.9653659209909353</v>
      </c>
      <c r="K49" s="53"/>
      <c r="L49" s="84">
        <f t="shared" ref="L49:V49" si="41">IFERROR((L24+L40),L24)</f>
        <v>1.9653659209909353</v>
      </c>
      <c r="M49" s="84">
        <f t="shared" si="41"/>
        <v>3.94070969375099</v>
      </c>
      <c r="N49" s="84">
        <f t="shared" si="41"/>
        <v>3.6877871322225353</v>
      </c>
      <c r="O49" s="84">
        <f t="shared" si="41"/>
        <v>5.396909444486452</v>
      </c>
      <c r="P49" s="84">
        <f t="shared" si="41"/>
        <v>4.6837637900821658</v>
      </c>
      <c r="Q49" s="84">
        <f t="shared" si="41"/>
        <v>4.418895268958277</v>
      </c>
      <c r="R49" s="84">
        <f t="shared" si="41"/>
        <v>-1.4350963821646188</v>
      </c>
      <c r="S49" s="84">
        <f t="shared" si="41"/>
        <v>-3.050256404560824</v>
      </c>
      <c r="T49" s="84">
        <f t="shared" si="41"/>
        <v>-8.5975135901744473</v>
      </c>
      <c r="U49" s="84">
        <f t="shared" si="41"/>
        <v>-10.436010742446904</v>
      </c>
      <c r="V49" s="84" t="str">
        <f t="shared" si="41"/>
        <v>-</v>
      </c>
      <c r="W49" s="31"/>
    </row>
    <row r="50" spans="1:23" s="26" customFormat="1" ht="12.75" x14ac:dyDescent="0.2">
      <c r="A50" s="63"/>
      <c r="B50" s="62"/>
      <c r="C50" s="62"/>
      <c r="D50" s="62"/>
      <c r="E50" s="62"/>
      <c r="F50" s="62"/>
      <c r="G50" s="63"/>
      <c r="H50" s="63"/>
      <c r="I50" s="63"/>
      <c r="J50" s="63"/>
      <c r="K50" s="63"/>
      <c r="L50" s="63"/>
      <c r="M50" s="63"/>
      <c r="N50" s="63"/>
      <c r="O50" s="63"/>
      <c r="P50" s="63"/>
      <c r="Q50" s="63"/>
      <c r="R50" s="63"/>
      <c r="S50" s="150"/>
      <c r="T50" s="91"/>
      <c r="U50" s="91"/>
      <c r="V50" s="63"/>
      <c r="W50" s="31"/>
    </row>
    <row r="51" spans="1:23" s="26" customFormat="1" ht="12.75" x14ac:dyDescent="0.2">
      <c r="A51" s="63"/>
      <c r="B51" s="43" t="s">
        <v>140</v>
      </c>
      <c r="C51" s="43"/>
      <c r="D51" s="63"/>
      <c r="E51" s="63"/>
      <c r="F51" s="63"/>
      <c r="G51" s="63"/>
      <c r="H51" s="63"/>
      <c r="I51" s="63"/>
      <c r="J51" s="63"/>
      <c r="K51" s="63"/>
      <c r="L51" s="63"/>
      <c r="M51" s="63"/>
      <c r="N51" s="63"/>
      <c r="O51" s="91"/>
      <c r="P51" s="91"/>
      <c r="Q51" s="63"/>
      <c r="R51" s="63"/>
      <c r="S51" s="91"/>
      <c r="T51" s="91"/>
      <c r="U51" s="91"/>
      <c r="V51" s="63"/>
      <c r="W51" s="31"/>
    </row>
    <row r="52" spans="1:23" s="26" customFormat="1" ht="12.75" x14ac:dyDescent="0.2">
      <c r="A52" s="63"/>
      <c r="B52" s="43"/>
      <c r="C52" s="43"/>
      <c r="D52" s="63"/>
      <c r="E52" s="63"/>
      <c r="F52" s="63"/>
      <c r="G52" s="63"/>
      <c r="H52" s="63"/>
      <c r="I52" s="63"/>
      <c r="J52" s="63"/>
      <c r="K52" s="63"/>
      <c r="L52" s="63"/>
      <c r="M52" s="63"/>
      <c r="N52" s="63"/>
      <c r="O52" s="63"/>
      <c r="P52" s="63"/>
      <c r="Q52" s="63"/>
      <c r="R52" s="63"/>
      <c r="S52" s="91"/>
      <c r="T52" s="145"/>
      <c r="U52" s="91"/>
      <c r="V52" s="63"/>
      <c r="W52" s="31"/>
    </row>
    <row r="53" spans="1:23" s="26" customFormat="1" ht="25.5" x14ac:dyDescent="0.2">
      <c r="A53" s="63"/>
      <c r="B53" s="229" t="s">
        <v>141</v>
      </c>
      <c r="C53" s="88" t="s">
        <v>142</v>
      </c>
      <c r="D53" s="92" t="s">
        <v>143</v>
      </c>
      <c r="E53" s="93">
        <f>'2f Scaling factor'!E6</f>
        <v>0.69</v>
      </c>
      <c r="F53" s="63"/>
      <c r="G53" s="63"/>
      <c r="H53" s="63"/>
      <c r="I53" s="63"/>
      <c r="J53" s="63"/>
      <c r="K53" s="63"/>
      <c r="L53" s="63"/>
      <c r="M53" s="63"/>
      <c r="N53" s="63"/>
      <c r="O53" s="63"/>
      <c r="P53" s="63"/>
      <c r="Q53" s="63"/>
      <c r="R53" s="63"/>
      <c r="S53" s="63"/>
      <c r="T53" s="151"/>
      <c r="U53" s="91"/>
      <c r="V53" s="63"/>
      <c r="W53" s="31"/>
    </row>
    <row r="54" spans="1:23" s="26" customFormat="1" ht="38.25" x14ac:dyDescent="0.2">
      <c r="A54" s="63"/>
      <c r="B54" s="229"/>
      <c r="C54" s="88" t="s">
        <v>134</v>
      </c>
      <c r="D54" s="92" t="s">
        <v>144</v>
      </c>
      <c r="E54" s="93">
        <f>'2f Scaling factor'!E6</f>
        <v>0.69</v>
      </c>
      <c r="F54" s="63"/>
      <c r="G54" s="63"/>
      <c r="H54" s="63"/>
      <c r="I54" s="63"/>
      <c r="J54" s="63"/>
      <c r="K54" s="63"/>
      <c r="L54" s="63"/>
      <c r="M54" s="63"/>
      <c r="N54" s="63"/>
      <c r="O54" s="63"/>
      <c r="P54" s="63"/>
      <c r="Q54" s="63"/>
      <c r="R54" s="63"/>
      <c r="S54" s="63"/>
      <c r="T54" s="91"/>
      <c r="U54" s="91"/>
      <c r="V54" s="63"/>
      <c r="W54" s="31"/>
    </row>
    <row r="55" spans="1:23" s="26" customFormat="1" ht="12.75" x14ac:dyDescent="0.2">
      <c r="A55" s="63"/>
      <c r="B55" s="63"/>
      <c r="C55" s="63"/>
      <c r="D55" s="63"/>
      <c r="E55" s="63"/>
      <c r="F55" s="63"/>
      <c r="G55" s="63"/>
      <c r="H55" s="63"/>
      <c r="I55" s="63"/>
      <c r="J55" s="63"/>
      <c r="K55" s="63"/>
      <c r="L55" s="63"/>
      <c r="M55" s="63"/>
      <c r="N55" s="63"/>
      <c r="O55" s="63"/>
      <c r="P55" s="63"/>
      <c r="Q55" s="63"/>
      <c r="R55" s="63"/>
      <c r="S55" s="63"/>
      <c r="T55" s="91"/>
      <c r="U55" s="63"/>
      <c r="V55" s="63"/>
      <c r="W55" s="31"/>
    </row>
    <row r="56" spans="1:23" s="26" customFormat="1" ht="25.5" x14ac:dyDescent="0.2">
      <c r="A56" s="63"/>
      <c r="B56" s="85" t="s">
        <v>72</v>
      </c>
      <c r="C56" s="50" t="s">
        <v>73</v>
      </c>
      <c r="D56" s="85" t="s">
        <v>29</v>
      </c>
      <c r="E56" s="88" t="s">
        <v>74</v>
      </c>
      <c r="F56" s="88" t="s">
        <v>79</v>
      </c>
      <c r="G56" s="83" t="s">
        <v>80</v>
      </c>
      <c r="H56" s="83" t="s">
        <v>81</v>
      </c>
      <c r="I56" s="83" t="s">
        <v>82</v>
      </c>
      <c r="J56" s="83" t="s">
        <v>83</v>
      </c>
      <c r="K56" s="27"/>
      <c r="L56" s="83" t="s">
        <v>84</v>
      </c>
      <c r="M56" s="83" t="s">
        <v>85</v>
      </c>
      <c r="N56" s="83" t="s">
        <v>86</v>
      </c>
      <c r="O56" s="83" t="s">
        <v>87</v>
      </c>
      <c r="P56" s="83" t="s">
        <v>88</v>
      </c>
      <c r="Q56" s="83" t="s">
        <v>89</v>
      </c>
      <c r="R56" s="83" t="s">
        <v>90</v>
      </c>
      <c r="S56" s="83" t="s">
        <v>91</v>
      </c>
      <c r="T56" s="83" t="s">
        <v>92</v>
      </c>
      <c r="U56" s="83" t="s">
        <v>93</v>
      </c>
      <c r="V56" s="83" t="s">
        <v>94</v>
      </c>
      <c r="W56" s="31"/>
    </row>
    <row r="57" spans="1:23" s="26" customFormat="1" ht="12.75" x14ac:dyDescent="0.2">
      <c r="A57" s="63"/>
      <c r="B57" s="57" t="s">
        <v>120</v>
      </c>
      <c r="C57" s="192" t="s">
        <v>132</v>
      </c>
      <c r="D57" s="200" t="s">
        <v>140</v>
      </c>
      <c r="E57" s="202" t="s">
        <v>145</v>
      </c>
      <c r="F57" s="204"/>
      <c r="G57" s="84">
        <f>IFERROR(G46*$E$53,"-")</f>
        <v>0</v>
      </c>
      <c r="H57" s="84">
        <f t="shared" ref="H57:J57" si="42">IFERROR(H46*$E$53,"-")</f>
        <v>-0.1310662676190151</v>
      </c>
      <c r="I57" s="84">
        <f t="shared" si="42"/>
        <v>1.6490220555819262</v>
      </c>
      <c r="J57" s="84">
        <f t="shared" si="42"/>
        <v>7.9249822078168837</v>
      </c>
      <c r="K57" s="27"/>
      <c r="L57" s="84">
        <f>IFERROR(L46*$E$53,"-")</f>
        <v>7.9249822078168837</v>
      </c>
      <c r="M57" s="84">
        <f t="shared" ref="M57:V57" si="43">IFERROR(M46*$E$53,"-")</f>
        <v>9.5945159615724194</v>
      </c>
      <c r="N57" s="84">
        <f t="shared" si="43"/>
        <v>9.6655312765157912</v>
      </c>
      <c r="O57" s="84">
        <f>IFERROR(O46*$E$53,"-")</f>
        <v>11.448655558303892</v>
      </c>
      <c r="P57" s="84">
        <f t="shared" si="43"/>
        <v>11.63045810995356</v>
      </c>
      <c r="Q57" s="84">
        <f t="shared" si="43"/>
        <v>11.375413031411084</v>
      </c>
      <c r="R57" s="84">
        <f>IFERROR(R46*$E$53,"-")</f>
        <v>11.405483218834176</v>
      </c>
      <c r="S57" s="84">
        <f>IFERROR(S46*$E$53,"-")</f>
        <v>10.452988037960662</v>
      </c>
      <c r="T57" s="84">
        <f>IFERROR(T46*$E$53,"-")</f>
        <v>11.090106502704794</v>
      </c>
      <c r="U57" s="84">
        <f t="shared" si="43"/>
        <v>11.951673643525851</v>
      </c>
      <c r="V57" s="84" t="str">
        <f t="shared" si="43"/>
        <v>-</v>
      </c>
      <c r="W57" s="31"/>
    </row>
    <row r="58" spans="1:23" x14ac:dyDescent="0.2">
      <c r="B58" s="57" t="s">
        <v>130</v>
      </c>
      <c r="C58" s="193"/>
      <c r="D58" s="201"/>
      <c r="E58" s="203"/>
      <c r="F58" s="205"/>
      <c r="G58" s="84">
        <f>IFERROR(G47*$E$53,"-")</f>
        <v>0</v>
      </c>
      <c r="H58" s="84">
        <f t="shared" ref="H58:J58" si="44">IFERROR(H47*$E$53,"-")</f>
        <v>-0.10239413454660828</v>
      </c>
      <c r="I58" s="84">
        <f t="shared" si="44"/>
        <v>1.3107897268148032</v>
      </c>
      <c r="J58" s="84">
        <f t="shared" si="44"/>
        <v>8.7391024854837447</v>
      </c>
      <c r="K58" s="27"/>
      <c r="L58" s="84">
        <f>IFERROR(L47*$E$53,"-")</f>
        <v>8.7391024854837447</v>
      </c>
      <c r="M58" s="84">
        <f t="shared" ref="M58:V58" si="45">IFERROR(M47*$E$53,"-")</f>
        <v>10.102089688688181</v>
      </c>
      <c r="N58" s="84">
        <f t="shared" si="45"/>
        <v>10.300173121233549</v>
      </c>
      <c r="O58" s="84">
        <f>IFERROR(O47*$E$53,"-")</f>
        <v>11.847822371645298</v>
      </c>
      <c r="P58" s="84">
        <f t="shared" si="45"/>
        <v>7.7038430079225817</v>
      </c>
      <c r="Q58" s="84">
        <f t="shared" si="45"/>
        <v>7.5210837283470999</v>
      </c>
      <c r="R58" s="84">
        <f t="shared" si="45"/>
        <v>5.5039662813362371</v>
      </c>
      <c r="S58" s="84">
        <f t="shared" si="45"/>
        <v>2.3340147638275894</v>
      </c>
      <c r="T58" s="84">
        <f>IFERROR(T47*$E$53,"-")</f>
        <v>2.3848554466543863</v>
      </c>
      <c r="U58" s="84">
        <f t="shared" si="45"/>
        <v>2.7714012178486214</v>
      </c>
      <c r="V58" s="84" t="str">
        <f t="shared" si="45"/>
        <v>-</v>
      </c>
      <c r="W58" s="175"/>
    </row>
    <row r="59" spans="1:23" s="26" customFormat="1" x14ac:dyDescent="0.2">
      <c r="A59" s="175"/>
      <c r="B59" s="57" t="s">
        <v>120</v>
      </c>
      <c r="C59" s="192" t="s">
        <v>134</v>
      </c>
      <c r="D59" s="200" t="s">
        <v>140</v>
      </c>
      <c r="E59" s="202" t="s">
        <v>145</v>
      </c>
      <c r="F59" s="204"/>
      <c r="G59" s="84">
        <f>IFERROR(((G18*$E$54)+G39),G18*$E$54)</f>
        <v>0</v>
      </c>
      <c r="H59" s="84">
        <f>IFERROR(((H18*$E$54)+H39),H18*$E$54)</f>
        <v>-0.1310662676190151</v>
      </c>
      <c r="I59" s="84">
        <f>IFERROR(((I18*$E$54)+I39),I18*$E$54)</f>
        <v>1.6490220555819262</v>
      </c>
      <c r="J59" s="84">
        <f>IFERROR(((J18*$E$54)+J39),J18*$E$54)</f>
        <v>1.7011822078168848</v>
      </c>
      <c r="K59" s="27"/>
      <c r="L59" s="84">
        <f>IFERROR(((L18*$E$54)+L39),L18*$E$54)</f>
        <v>1.7011822078168848</v>
      </c>
      <c r="M59" s="84">
        <f t="shared" ref="M59:Q59" si="46">IFERROR(((M18*$E$54)+M39),M18*$E$54)</f>
        <v>3.37071596157242</v>
      </c>
      <c r="N59" s="84">
        <f t="shared" si="46"/>
        <v>3.2761312765157915</v>
      </c>
      <c r="O59" s="84">
        <f t="shared" si="46"/>
        <v>4.8946129781636989</v>
      </c>
      <c r="P59" s="84">
        <f t="shared" si="46"/>
        <v>4.2887571563853468</v>
      </c>
      <c r="Q59" s="84">
        <f t="shared" si="46"/>
        <v>4.0337120778428694</v>
      </c>
      <c r="R59" s="84">
        <f>IFERROR(((R18*$E$54)+R39),"-")</f>
        <v>4.3260832188341771</v>
      </c>
      <c r="S59" s="84">
        <f t="shared" ref="S59:V59" si="47">IFERROR(((S18*$E$54)+S39),"-")</f>
        <v>4.2015880379606623</v>
      </c>
      <c r="T59" s="84">
        <f>IFERROR(((T18*$E$54)+T39),"-")</f>
        <v>4.0728065027047933</v>
      </c>
      <c r="U59" s="84">
        <f t="shared" si="47"/>
        <v>4.6721736435258494</v>
      </c>
      <c r="V59" s="84" t="str">
        <f t="shared" si="47"/>
        <v>-</v>
      </c>
      <c r="W59" s="31"/>
    </row>
    <row r="60" spans="1:23" x14ac:dyDescent="0.2">
      <c r="B60" s="57" t="s">
        <v>130</v>
      </c>
      <c r="C60" s="193"/>
      <c r="D60" s="201"/>
      <c r="E60" s="203"/>
      <c r="F60" s="205"/>
      <c r="G60" s="84">
        <f>IFERROR(((G24*$E$54)+G40),G24*$E$54)</f>
        <v>0</v>
      </c>
      <c r="H60" s="84">
        <f>IFERROR(((H24*$E$54)+H40),H24*$E$54)</f>
        <v>-0.10239413454660828</v>
      </c>
      <c r="I60" s="84">
        <f>IFERROR(((I24*$E$54)+I40),I24*$E$54)</f>
        <v>1.3107897268148032</v>
      </c>
      <c r="J60" s="84">
        <f>IFERROR(((J24*$E$54)+J40),J24*$E$54)</f>
        <v>1.3561024854837453</v>
      </c>
      <c r="K60" s="27"/>
      <c r="L60" s="84">
        <f>IFERROR(((L24*$E$54)+L40),L24*$E$54)</f>
        <v>1.3561024854837453</v>
      </c>
      <c r="M60" s="84">
        <f t="shared" ref="M60:Q60" si="48">IFERROR(((M24*$E$54)+M40),M24*$E$54)</f>
        <v>2.7190896886881828</v>
      </c>
      <c r="N60" s="84">
        <f t="shared" si="48"/>
        <v>2.5445731212335492</v>
      </c>
      <c r="O60" s="84">
        <f t="shared" si="48"/>
        <v>3.7238675166956514</v>
      </c>
      <c r="P60" s="84">
        <f t="shared" si="48"/>
        <v>3.2317970151566944</v>
      </c>
      <c r="Q60" s="84">
        <f t="shared" si="48"/>
        <v>3.0490377355812108</v>
      </c>
      <c r="R60" s="84">
        <f>IFERROR(((R24*$E$54)+R40),"-")</f>
        <v>-2.8755928274026386</v>
      </c>
      <c r="S60" s="84">
        <f t="shared" ref="S60:V60" si="49">IFERROR(((S24*$E$54)+S40),"-")</f>
        <v>-4.4212717332369875</v>
      </c>
      <c r="T60" s="84">
        <f>IFERROR(((T24*$E$54)+T40),"-")</f>
        <v>-9.9169703850481579</v>
      </c>
      <c r="U60" s="84">
        <f t="shared" si="49"/>
        <v>-11.95393302872672</v>
      </c>
      <c r="V60" s="84" t="str">
        <f t="shared" si="49"/>
        <v>-</v>
      </c>
      <c r="W60" s="175"/>
    </row>
    <row r="61" spans="1:23" ht="15" x14ac:dyDescent="0.25">
      <c r="L61" s="7"/>
      <c r="M61" s="7"/>
      <c r="N61" s="7"/>
      <c r="O61" s="7"/>
      <c r="P61" s="7"/>
      <c r="Q61" s="7"/>
      <c r="R61" s="63"/>
      <c r="S61" s="63"/>
      <c r="T61" s="63"/>
      <c r="U61" s="63"/>
      <c r="V61" s="63"/>
      <c r="W61" s="175"/>
    </row>
    <row r="62" spans="1:23" ht="15" x14ac:dyDescent="0.25">
      <c r="L62" s="7"/>
      <c r="M62" s="7"/>
      <c r="N62" s="7"/>
      <c r="O62" s="7"/>
      <c r="P62" s="7"/>
      <c r="Q62" s="7"/>
      <c r="R62" s="63"/>
      <c r="S62" s="63"/>
      <c r="T62" s="63"/>
      <c r="U62" s="63"/>
      <c r="V62" s="63"/>
      <c r="W62" s="175"/>
    </row>
  </sheetData>
  <mergeCells count="54">
    <mergeCell ref="B53:B54"/>
    <mergeCell ref="E37:E38"/>
    <mergeCell ref="F37:F38"/>
    <mergeCell ref="G37:I38"/>
    <mergeCell ref="G36:I36"/>
    <mergeCell ref="C39:C40"/>
    <mergeCell ref="D39:D40"/>
    <mergeCell ref="E39:E40"/>
    <mergeCell ref="F39:F40"/>
    <mergeCell ref="G39:I40"/>
    <mergeCell ref="B13:B18"/>
    <mergeCell ref="B19:B24"/>
    <mergeCell ref="C13:C18"/>
    <mergeCell ref="C19:C24"/>
    <mergeCell ref="D31:D32"/>
    <mergeCell ref="B3:M3"/>
    <mergeCell ref="G8:J8"/>
    <mergeCell ref="L8:V8"/>
    <mergeCell ref="G9:J9"/>
    <mergeCell ref="L9:V9"/>
    <mergeCell ref="E8:E12"/>
    <mergeCell ref="C8:C12"/>
    <mergeCell ref="F8:F9"/>
    <mergeCell ref="B8:B12"/>
    <mergeCell ref="D8:D12"/>
    <mergeCell ref="G29:I30"/>
    <mergeCell ref="G28:I28"/>
    <mergeCell ref="F13:F24"/>
    <mergeCell ref="F29:F30"/>
    <mergeCell ref="D29:D30"/>
    <mergeCell ref="E29:E30"/>
    <mergeCell ref="G31:I32"/>
    <mergeCell ref="D48:D49"/>
    <mergeCell ref="E48:E49"/>
    <mergeCell ref="F48:F49"/>
    <mergeCell ref="D59:D60"/>
    <mergeCell ref="E59:E60"/>
    <mergeCell ref="F59:F60"/>
    <mergeCell ref="D57:D58"/>
    <mergeCell ref="E57:E58"/>
    <mergeCell ref="F57:F58"/>
    <mergeCell ref="E46:E47"/>
    <mergeCell ref="F46:F47"/>
    <mergeCell ref="D46:D47"/>
    <mergeCell ref="E31:E32"/>
    <mergeCell ref="F31:F32"/>
    <mergeCell ref="D37:D38"/>
    <mergeCell ref="C59:C60"/>
    <mergeCell ref="C29:C30"/>
    <mergeCell ref="C31:C32"/>
    <mergeCell ref="C46:C47"/>
    <mergeCell ref="C48:C49"/>
    <mergeCell ref="C57:C58"/>
    <mergeCell ref="C37:C3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pageSetUpPr autoPageBreaks="0"/>
  </sheetPr>
  <dimension ref="A1"/>
  <sheetViews>
    <sheetView workbookViewId="0"/>
  </sheetViews>
  <sheetFormatPr defaultRowHeight="15" x14ac:dyDescent="0.2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pageSetUpPr autoPageBreaks="0"/>
  </sheetPr>
  <dimension ref="A1:AD12"/>
  <sheetViews>
    <sheetView zoomScale="85" zoomScaleNormal="85" workbookViewId="0"/>
  </sheetViews>
  <sheetFormatPr defaultColWidth="0" defaultRowHeight="15" zeroHeight="1" x14ac:dyDescent="0.25"/>
  <cols>
    <col min="1" max="1" width="9" style="7" customWidth="1"/>
    <col min="2" max="2" width="12.42578125" style="7" customWidth="1"/>
    <col min="3" max="3" width="19.5703125" style="7" customWidth="1"/>
    <col min="4" max="4" width="74.85546875" style="7" customWidth="1"/>
    <col min="5" max="5" width="16.140625" style="7" customWidth="1"/>
    <col min="6" max="6" width="32" style="7" customWidth="1"/>
    <col min="7" max="7" width="16.5703125" style="7" customWidth="1"/>
    <col min="8" max="8" width="2.140625" style="7" customWidth="1"/>
    <col min="9" max="19" width="16.5703125" style="7" customWidth="1"/>
    <col min="20" max="20" width="9" style="7" customWidth="1"/>
    <col min="21" max="30" width="0" style="7" hidden="1" customWidth="1"/>
    <col min="31" max="16384" width="9" style="7" hidden="1"/>
  </cols>
  <sheetData>
    <row r="1" spans="1:27" s="1" customFormat="1" ht="12.75" customHeight="1" x14ac:dyDescent="0.25"/>
    <row r="2" spans="1:27" s="1" customFormat="1" ht="18.75" customHeight="1" x14ac:dyDescent="0.25">
      <c r="B2" s="5" t="s">
        <v>146</v>
      </c>
      <c r="C2" s="5"/>
      <c r="D2" s="5"/>
      <c r="E2" s="5"/>
      <c r="F2" s="5"/>
      <c r="G2" s="5"/>
      <c r="H2" s="5"/>
      <c r="P2" s="5"/>
    </row>
    <row r="3" spans="1:27" s="1" customFormat="1" ht="21.75" customHeight="1" x14ac:dyDescent="0.25">
      <c r="B3" s="210" t="s">
        <v>147</v>
      </c>
      <c r="C3" s="210"/>
      <c r="D3" s="210"/>
      <c r="E3" s="210"/>
      <c r="F3" s="210"/>
      <c r="G3" s="210"/>
      <c r="H3" s="210"/>
      <c r="I3" s="210"/>
      <c r="J3" s="210"/>
      <c r="K3" s="6"/>
      <c r="L3" s="6"/>
      <c r="M3" s="6"/>
      <c r="N3" s="6"/>
      <c r="O3" s="6"/>
      <c r="P3" s="6"/>
      <c r="Q3" s="6"/>
      <c r="R3" s="6"/>
      <c r="S3" s="6"/>
      <c r="T3" s="6"/>
      <c r="U3" s="6"/>
      <c r="V3" s="6"/>
      <c r="W3" s="6"/>
      <c r="X3" s="6"/>
      <c r="Y3" s="6"/>
      <c r="Z3" s="6"/>
      <c r="AA3" s="6"/>
    </row>
    <row r="4" spans="1:27" s="1" customFormat="1" ht="12.75" customHeight="1" x14ac:dyDescent="0.25"/>
    <row r="5" spans="1:27" x14ac:dyDescent="0.25"/>
    <row r="6" spans="1:27" s="26" customFormat="1" ht="52.5" customHeight="1" x14ac:dyDescent="0.2">
      <c r="A6" s="31"/>
      <c r="B6" s="85" t="s">
        <v>72</v>
      </c>
      <c r="C6" s="94" t="s">
        <v>73</v>
      </c>
      <c r="D6" s="95" t="s">
        <v>29</v>
      </c>
      <c r="E6" s="85" t="s">
        <v>74</v>
      </c>
      <c r="F6" s="85" t="s">
        <v>79</v>
      </c>
      <c r="G6" s="83" t="s">
        <v>83</v>
      </c>
      <c r="H6" s="27"/>
      <c r="I6" s="83" t="s">
        <v>84</v>
      </c>
      <c r="J6" s="83" t="s">
        <v>85</v>
      </c>
      <c r="K6" s="83" t="s">
        <v>86</v>
      </c>
      <c r="L6" s="83" t="s">
        <v>87</v>
      </c>
      <c r="M6" s="83" t="s">
        <v>88</v>
      </c>
      <c r="N6" s="83" t="s">
        <v>89</v>
      </c>
      <c r="O6" s="83" t="s">
        <v>90</v>
      </c>
      <c r="P6" s="83" t="s">
        <v>91</v>
      </c>
      <c r="Q6" s="83" t="s">
        <v>92</v>
      </c>
      <c r="R6" s="83" t="s">
        <v>93</v>
      </c>
      <c r="S6" s="83" t="s">
        <v>94</v>
      </c>
      <c r="T6" s="63"/>
      <c r="U6" s="62"/>
      <c r="V6" s="62"/>
      <c r="W6" s="62"/>
      <c r="X6" s="62"/>
      <c r="Y6" s="62"/>
      <c r="Z6" s="62"/>
      <c r="AA6" s="62"/>
    </row>
    <row r="7" spans="1:27" s="26" customFormat="1" ht="68.099999999999994" customHeight="1" x14ac:dyDescent="0.2">
      <c r="A7" s="31"/>
      <c r="B7" s="96" t="s">
        <v>120</v>
      </c>
      <c r="C7" s="235" t="s">
        <v>132</v>
      </c>
      <c r="D7" s="200" t="s">
        <v>148</v>
      </c>
      <c r="E7" s="237" t="s">
        <v>123</v>
      </c>
      <c r="F7" s="204"/>
      <c r="G7" s="97">
        <v>9.02</v>
      </c>
      <c r="H7" s="27"/>
      <c r="I7" s="97">
        <v>9.02</v>
      </c>
      <c r="J7" s="97">
        <v>9.02</v>
      </c>
      <c r="K7" s="98">
        <v>9.26</v>
      </c>
      <c r="L7" s="98">
        <v>9.4986124349857892</v>
      </c>
      <c r="M7" s="98">
        <v>10.64014630951915</v>
      </c>
      <c r="N7" s="98">
        <v>10.64014630951915</v>
      </c>
      <c r="O7" s="98">
        <v>10.26</v>
      </c>
      <c r="P7" s="152">
        <v>9.06</v>
      </c>
      <c r="Q7" s="152">
        <v>10.17</v>
      </c>
      <c r="R7" s="152">
        <v>10.55</v>
      </c>
      <c r="S7" s="152">
        <v>10.55</v>
      </c>
      <c r="T7" s="63"/>
      <c r="U7" s="62"/>
      <c r="V7" s="62"/>
      <c r="W7" s="62"/>
      <c r="X7" s="62"/>
      <c r="Y7" s="62"/>
      <c r="Z7" s="62"/>
      <c r="AA7" s="62"/>
    </row>
    <row r="8" spans="1:27" s="26" customFormat="1" ht="68.099999999999994" customHeight="1" x14ac:dyDescent="0.2">
      <c r="A8" s="31"/>
      <c r="B8" s="96" t="s">
        <v>130</v>
      </c>
      <c r="C8" s="236"/>
      <c r="D8" s="239"/>
      <c r="E8" s="238"/>
      <c r="F8" s="205"/>
      <c r="G8" s="97">
        <v>10.7</v>
      </c>
      <c r="H8" s="27"/>
      <c r="I8" s="97">
        <v>10.7</v>
      </c>
      <c r="J8" s="97">
        <v>10.7</v>
      </c>
      <c r="K8" s="98">
        <v>11.24</v>
      </c>
      <c r="L8" s="98">
        <v>11.773847615869055</v>
      </c>
      <c r="M8" s="98">
        <v>6.4812260764723026</v>
      </c>
      <c r="N8" s="98">
        <v>6.4812260764723026</v>
      </c>
      <c r="O8" s="98">
        <v>3.33</v>
      </c>
      <c r="P8" s="98">
        <v>-1.04</v>
      </c>
      <c r="Q8" s="152">
        <v>-0.8</v>
      </c>
      <c r="R8" s="152">
        <v>-0.88</v>
      </c>
      <c r="S8" s="152">
        <v>-0.88</v>
      </c>
      <c r="T8" s="63"/>
      <c r="U8" s="62"/>
      <c r="V8" s="62"/>
      <c r="W8" s="62"/>
      <c r="X8" s="62"/>
      <c r="Y8" s="62"/>
      <c r="Z8" s="62"/>
      <c r="AA8" s="62"/>
    </row>
    <row r="9" spans="1:27" s="26" customFormat="1" ht="68.099999999999994" customHeight="1" x14ac:dyDescent="0.2">
      <c r="A9" s="31"/>
      <c r="B9" s="96" t="s">
        <v>120</v>
      </c>
      <c r="C9" s="235" t="s">
        <v>134</v>
      </c>
      <c r="D9" s="239"/>
      <c r="E9" s="237" t="s">
        <v>123</v>
      </c>
      <c r="F9" s="204"/>
      <c r="G9" s="97"/>
      <c r="H9" s="27"/>
      <c r="I9" s="97"/>
      <c r="J9" s="97"/>
      <c r="K9" s="98"/>
      <c r="L9" s="98"/>
      <c r="M9" s="98">
        <v>0</v>
      </c>
      <c r="N9" s="98">
        <v>0</v>
      </c>
      <c r="O9" s="98">
        <v>-2.6105662978165212</v>
      </c>
      <c r="P9" s="98">
        <v>-1.26</v>
      </c>
      <c r="Q9" s="152">
        <v>-5.26</v>
      </c>
      <c r="R9" s="152">
        <v>-6.25</v>
      </c>
      <c r="S9" s="152">
        <v>-6.25</v>
      </c>
      <c r="T9" s="63"/>
      <c r="U9" s="62"/>
      <c r="V9" s="62"/>
      <c r="W9" s="62"/>
      <c r="X9" s="62"/>
      <c r="Y9" s="62"/>
      <c r="Z9" s="62"/>
      <c r="AA9" s="62"/>
    </row>
    <row r="10" spans="1:27" s="26" customFormat="1" ht="68.099999999999994" customHeight="1" x14ac:dyDescent="0.2">
      <c r="A10" s="31"/>
      <c r="B10" s="96" t="s">
        <v>130</v>
      </c>
      <c r="C10" s="236"/>
      <c r="D10" s="201"/>
      <c r="E10" s="238"/>
      <c r="F10" s="205"/>
      <c r="G10" s="97"/>
      <c r="H10" s="27"/>
      <c r="I10" s="97"/>
      <c r="J10" s="97"/>
      <c r="K10" s="98"/>
      <c r="L10" s="98"/>
      <c r="M10" s="98">
        <v>0</v>
      </c>
      <c r="N10" s="98">
        <v>0</v>
      </c>
      <c r="O10" s="98">
        <v>-15.859334646899347</v>
      </c>
      <c r="P10" s="98">
        <v>-17.54</v>
      </c>
      <c r="Q10" s="152">
        <v>-23.43</v>
      </c>
      <c r="R10" s="152">
        <v>-26.33</v>
      </c>
      <c r="S10" s="152">
        <v>-26.33</v>
      </c>
      <c r="T10" s="63"/>
      <c r="U10" s="62"/>
      <c r="V10" s="62"/>
      <c r="W10" s="62"/>
      <c r="X10" s="62"/>
      <c r="Y10" s="62"/>
      <c r="Z10" s="62"/>
      <c r="AA10" s="62"/>
    </row>
    <row r="11" spans="1:27" x14ac:dyDescent="0.25">
      <c r="Q11" s="149"/>
    </row>
    <row r="12" spans="1:27" x14ac:dyDescent="0.25"/>
  </sheetData>
  <mergeCells count="8">
    <mergeCell ref="C9:C10"/>
    <mergeCell ref="E9:E10"/>
    <mergeCell ref="F9:F10"/>
    <mergeCell ref="D7:D10"/>
    <mergeCell ref="B3:J3"/>
    <mergeCell ref="E7:E8"/>
    <mergeCell ref="F7:F8"/>
    <mergeCell ref="C7:C8"/>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pageSetUpPr autoPageBreaks="0"/>
  </sheetPr>
  <dimension ref="A1:AB57"/>
  <sheetViews>
    <sheetView workbookViewId="0"/>
  </sheetViews>
  <sheetFormatPr defaultColWidth="0" defaultRowHeight="14.25" zeroHeight="1" x14ac:dyDescent="0.2"/>
  <cols>
    <col min="1" max="1" width="9" style="24" customWidth="1"/>
    <col min="2" max="2" width="56" style="24" customWidth="1"/>
    <col min="3" max="3" width="30.85546875" style="24" bestFit="1" customWidth="1"/>
    <col min="4" max="4" width="11.5703125" style="24" bestFit="1" customWidth="1"/>
    <col min="5" max="5" width="29.5703125" style="24" bestFit="1" customWidth="1"/>
    <col min="6" max="7" width="19.5703125" style="24" customWidth="1"/>
    <col min="8" max="8" width="23" style="24" customWidth="1"/>
    <col min="9" max="9" width="19.5703125" style="24" customWidth="1"/>
    <col min="10" max="10" width="1.140625" style="24" customWidth="1"/>
    <col min="11" max="21" width="19.5703125" style="24" customWidth="1"/>
    <col min="22" max="23" width="9" style="24" customWidth="1"/>
    <col min="24" max="28" width="0" style="24" hidden="1" customWidth="1"/>
    <col min="29" max="16384" width="9" style="24" hidden="1"/>
  </cols>
  <sheetData>
    <row r="1" spans="1:28" s="22" customFormat="1" ht="12.75" customHeight="1" x14ac:dyDescent="0.2"/>
    <row r="2" spans="1:28" s="22" customFormat="1" ht="18.75" customHeight="1" x14ac:dyDescent="0.25">
      <c r="B2" s="5" t="s">
        <v>149</v>
      </c>
      <c r="C2" s="5"/>
      <c r="D2" s="5"/>
      <c r="E2" s="5"/>
      <c r="F2" s="5"/>
      <c r="G2" s="5"/>
      <c r="H2" s="5"/>
      <c r="I2" s="5"/>
      <c r="J2" s="5"/>
    </row>
    <row r="3" spans="1:28" s="22" customFormat="1" ht="14.25" customHeight="1" x14ac:dyDescent="0.2">
      <c r="B3" s="210" t="s">
        <v>150</v>
      </c>
      <c r="C3" s="210"/>
      <c r="D3" s="210"/>
      <c r="E3" s="210"/>
      <c r="F3" s="210"/>
      <c r="G3" s="210"/>
      <c r="H3" s="210"/>
      <c r="I3" s="210"/>
      <c r="J3" s="210"/>
      <c r="K3" s="210"/>
      <c r="L3" s="210"/>
      <c r="M3" s="23"/>
      <c r="N3" s="23"/>
      <c r="O3" s="23"/>
      <c r="P3" s="23"/>
      <c r="AB3" s="23"/>
    </row>
    <row r="4" spans="1:28" s="22" customFormat="1" ht="12.75" customHeight="1" x14ac:dyDescent="0.2"/>
    <row r="5" spans="1:28" s="175" customFormat="1" ht="15" customHeight="1" x14ac:dyDescent="0.2"/>
    <row r="6" spans="1:28" s="26" customFormat="1" ht="12" customHeight="1" x14ac:dyDescent="0.2">
      <c r="A6" s="31"/>
      <c r="B6" s="247" t="s">
        <v>29</v>
      </c>
      <c r="C6" s="247" t="s">
        <v>151</v>
      </c>
      <c r="D6" s="247" t="s">
        <v>74</v>
      </c>
      <c r="E6" s="250"/>
      <c r="F6" s="211" t="s">
        <v>75</v>
      </c>
      <c r="G6" s="212"/>
      <c r="H6" s="212"/>
      <c r="I6" s="213"/>
      <c r="J6" s="27"/>
      <c r="K6" s="251" t="s">
        <v>76</v>
      </c>
      <c r="L6" s="252"/>
      <c r="M6" s="252"/>
      <c r="N6" s="252"/>
      <c r="O6" s="252"/>
      <c r="P6" s="252"/>
      <c r="Q6" s="252"/>
      <c r="R6" s="252"/>
      <c r="S6" s="252"/>
      <c r="T6" s="252"/>
      <c r="U6" s="253"/>
      <c r="V6" s="63"/>
      <c r="W6" s="63"/>
      <c r="X6" s="62"/>
      <c r="Y6" s="62"/>
      <c r="Z6" s="62"/>
      <c r="AA6" s="62"/>
      <c r="AB6" s="62"/>
    </row>
    <row r="7" spans="1:28" s="26" customFormat="1" ht="29.25" customHeight="1" x14ac:dyDescent="0.2">
      <c r="A7" s="31"/>
      <c r="B7" s="248"/>
      <c r="C7" s="248"/>
      <c r="D7" s="248"/>
      <c r="E7" s="250"/>
      <c r="F7" s="244" t="s">
        <v>152</v>
      </c>
      <c r="G7" s="245"/>
      <c r="H7" s="245"/>
      <c r="I7" s="246"/>
      <c r="J7" s="27"/>
      <c r="K7" s="254" t="s">
        <v>78</v>
      </c>
      <c r="L7" s="255"/>
      <c r="M7" s="255"/>
      <c r="N7" s="255"/>
      <c r="O7" s="255"/>
      <c r="P7" s="255"/>
      <c r="Q7" s="255"/>
      <c r="R7" s="255"/>
      <c r="S7" s="255"/>
      <c r="T7" s="255"/>
      <c r="U7" s="256"/>
      <c r="V7" s="63"/>
      <c r="W7" s="63"/>
      <c r="X7" s="62"/>
      <c r="Y7" s="62"/>
      <c r="Z7" s="62"/>
      <c r="AA7" s="62"/>
      <c r="AB7" s="62"/>
    </row>
    <row r="8" spans="1:28" s="26" customFormat="1" ht="25.5" x14ac:dyDescent="0.2">
      <c r="A8" s="31"/>
      <c r="B8" s="248"/>
      <c r="C8" s="248"/>
      <c r="D8" s="248"/>
      <c r="E8" s="99" t="s">
        <v>153</v>
      </c>
      <c r="F8" s="77" t="s">
        <v>80</v>
      </c>
      <c r="G8" s="77" t="s">
        <v>81</v>
      </c>
      <c r="H8" s="77" t="s">
        <v>82</v>
      </c>
      <c r="I8" s="77" t="s">
        <v>83</v>
      </c>
      <c r="J8" s="27"/>
      <c r="K8" s="77" t="s">
        <v>84</v>
      </c>
      <c r="L8" s="77" t="s">
        <v>85</v>
      </c>
      <c r="M8" s="77" t="s">
        <v>86</v>
      </c>
      <c r="N8" s="77" t="s">
        <v>87</v>
      </c>
      <c r="O8" s="77" t="s">
        <v>88</v>
      </c>
      <c r="P8" s="77" t="s">
        <v>89</v>
      </c>
      <c r="Q8" s="77" t="s">
        <v>90</v>
      </c>
      <c r="R8" s="77" t="s">
        <v>91</v>
      </c>
      <c r="S8" s="77" t="s">
        <v>92</v>
      </c>
      <c r="T8" s="77" t="s">
        <v>93</v>
      </c>
      <c r="U8" s="77" t="s">
        <v>94</v>
      </c>
      <c r="V8" s="63"/>
      <c r="W8" s="63"/>
      <c r="X8" s="62"/>
      <c r="Y8" s="62"/>
      <c r="Z8" s="62"/>
      <c r="AA8" s="62"/>
      <c r="AB8" s="62"/>
    </row>
    <row r="9" spans="1:28" s="26" customFormat="1" ht="12.75" x14ac:dyDescent="0.2">
      <c r="A9" s="31"/>
      <c r="B9" s="248"/>
      <c r="C9" s="248"/>
      <c r="D9" s="248"/>
      <c r="E9" s="100" t="s">
        <v>95</v>
      </c>
      <c r="F9" s="80" t="s">
        <v>96</v>
      </c>
      <c r="G9" s="80" t="s">
        <v>97</v>
      </c>
      <c r="H9" s="80" t="s">
        <v>98</v>
      </c>
      <c r="I9" s="81" t="s">
        <v>99</v>
      </c>
      <c r="J9" s="27"/>
      <c r="K9" s="82" t="s">
        <v>100</v>
      </c>
      <c r="L9" s="80" t="s">
        <v>101</v>
      </c>
      <c r="M9" s="80" t="s">
        <v>102</v>
      </c>
      <c r="N9" s="80" t="s">
        <v>103</v>
      </c>
      <c r="O9" s="80" t="s">
        <v>104</v>
      </c>
      <c r="P9" s="80" t="s">
        <v>105</v>
      </c>
      <c r="Q9" s="80" t="s">
        <v>106</v>
      </c>
      <c r="R9" s="80" t="s">
        <v>107</v>
      </c>
      <c r="S9" s="82" t="s">
        <v>108</v>
      </c>
      <c r="T9" s="80" t="s">
        <v>109</v>
      </c>
      <c r="U9" s="80" t="s">
        <v>110</v>
      </c>
      <c r="V9" s="63"/>
      <c r="W9" s="63"/>
      <c r="X9" s="62"/>
      <c r="Y9" s="62"/>
      <c r="Z9" s="62"/>
      <c r="AA9" s="62"/>
      <c r="AB9" s="62"/>
    </row>
    <row r="10" spans="1:28" s="26" customFormat="1" ht="12.75" x14ac:dyDescent="0.2">
      <c r="A10" s="31"/>
      <c r="B10" s="249"/>
      <c r="C10" s="249"/>
      <c r="D10" s="249"/>
      <c r="E10" s="101" t="s">
        <v>111</v>
      </c>
      <c r="F10" s="83" t="s">
        <v>112</v>
      </c>
      <c r="G10" s="80" t="s">
        <v>112</v>
      </c>
      <c r="H10" s="80" t="s">
        <v>113</v>
      </c>
      <c r="I10" s="80" t="s">
        <v>113</v>
      </c>
      <c r="J10" s="27"/>
      <c r="K10" s="80" t="s">
        <v>114</v>
      </c>
      <c r="L10" s="80" t="s">
        <v>115</v>
      </c>
      <c r="M10" s="80" t="s">
        <v>115</v>
      </c>
      <c r="N10" s="80" t="s">
        <v>116</v>
      </c>
      <c r="O10" s="80" t="s">
        <v>116</v>
      </c>
      <c r="P10" s="80" t="s">
        <v>117</v>
      </c>
      <c r="Q10" s="80" t="s">
        <v>117</v>
      </c>
      <c r="R10" s="80" t="s">
        <v>118</v>
      </c>
      <c r="S10" s="80" t="s">
        <v>118</v>
      </c>
      <c r="T10" s="80" t="s">
        <v>119</v>
      </c>
      <c r="U10" s="80" t="s">
        <v>119</v>
      </c>
      <c r="V10" s="63"/>
      <c r="W10" s="63"/>
      <c r="X10" s="62"/>
      <c r="Y10" s="62"/>
      <c r="Z10" s="62"/>
      <c r="AA10" s="62"/>
      <c r="AB10" s="62"/>
    </row>
    <row r="11" spans="1:28" s="26" customFormat="1" ht="12.75" x14ac:dyDescent="0.2">
      <c r="A11" s="31"/>
      <c r="B11" s="242" t="s">
        <v>154</v>
      </c>
      <c r="C11" s="242"/>
      <c r="D11" s="242"/>
      <c r="E11" s="242"/>
      <c r="F11" s="242"/>
      <c r="G11" s="242"/>
      <c r="H11" s="242"/>
      <c r="I11" s="242"/>
      <c r="J11" s="242"/>
      <c r="K11" s="242"/>
      <c r="L11" s="242"/>
      <c r="M11" s="242"/>
      <c r="N11" s="242"/>
      <c r="O11" s="242"/>
      <c r="P11" s="242"/>
      <c r="Q11" s="242"/>
      <c r="R11" s="242"/>
      <c r="S11" s="242"/>
      <c r="T11" s="242"/>
      <c r="U11" s="243"/>
      <c r="V11" s="63"/>
      <c r="W11" s="63"/>
      <c r="X11" s="62"/>
      <c r="Y11" s="62"/>
      <c r="Z11" s="62"/>
      <c r="AA11" s="62"/>
      <c r="AB11" s="62"/>
    </row>
    <row r="12" spans="1:28" s="26" customFormat="1" ht="12.75" x14ac:dyDescent="0.2">
      <c r="A12" s="31"/>
      <c r="B12" s="57" t="s">
        <v>155</v>
      </c>
      <c r="C12" s="57" t="s">
        <v>156</v>
      </c>
      <c r="D12" s="57" t="s">
        <v>157</v>
      </c>
      <c r="E12" s="180"/>
      <c r="F12" s="103">
        <v>39190950</v>
      </c>
      <c r="G12" s="103">
        <v>39190950</v>
      </c>
      <c r="H12" s="103">
        <v>39951368</v>
      </c>
      <c r="I12" s="103">
        <v>39951368</v>
      </c>
      <c r="J12" s="27"/>
      <c r="K12" s="103">
        <v>39951368</v>
      </c>
      <c r="L12" s="103">
        <v>37970642</v>
      </c>
      <c r="M12" s="103">
        <v>37970642</v>
      </c>
      <c r="N12" s="103">
        <v>27204000</v>
      </c>
      <c r="O12" s="103">
        <v>27204000</v>
      </c>
      <c r="P12" s="103">
        <v>24115560</v>
      </c>
      <c r="Q12" s="103">
        <v>24115560</v>
      </c>
      <c r="R12" s="103">
        <v>24836780</v>
      </c>
      <c r="S12" s="103">
        <v>26076780</v>
      </c>
      <c r="T12" s="103">
        <v>26077364</v>
      </c>
      <c r="U12" s="103"/>
      <c r="V12" s="63"/>
      <c r="W12" s="63"/>
      <c r="X12" s="62"/>
      <c r="Y12" s="62"/>
      <c r="Z12" s="62"/>
      <c r="AA12" s="62"/>
      <c r="AB12" s="62"/>
    </row>
    <row r="13" spans="1:28" s="26" customFormat="1" ht="12.75" x14ac:dyDescent="0.2">
      <c r="A13" s="31"/>
      <c r="B13" s="57" t="s">
        <v>158</v>
      </c>
      <c r="C13" s="57" t="s">
        <v>156</v>
      </c>
      <c r="D13" s="57" t="s">
        <v>157</v>
      </c>
      <c r="E13" s="180"/>
      <c r="F13" s="103">
        <v>1221160</v>
      </c>
      <c r="G13" s="103">
        <v>1221160</v>
      </c>
      <c r="H13" s="103">
        <v>1176500</v>
      </c>
      <c r="I13" s="103">
        <v>1176500</v>
      </c>
      <c r="J13" s="27"/>
      <c r="K13" s="103">
        <v>1176500</v>
      </c>
      <c r="L13" s="103">
        <v>836246</v>
      </c>
      <c r="M13" s="103">
        <v>836246</v>
      </c>
      <c r="N13" s="103">
        <v>1549000</v>
      </c>
      <c r="O13" s="103">
        <v>1549000</v>
      </c>
      <c r="P13" s="103">
        <v>5325284</v>
      </c>
      <c r="Q13" s="103">
        <v>5325284</v>
      </c>
      <c r="R13" s="103">
        <f>2357070+1743500+180000</f>
        <v>4280570</v>
      </c>
      <c r="S13" s="103">
        <v>4702570</v>
      </c>
      <c r="T13" s="103">
        <v>4430693</v>
      </c>
      <c r="U13" s="103"/>
      <c r="V13" s="63"/>
      <c r="W13" s="63"/>
      <c r="X13" s="62"/>
      <c r="Y13" s="62"/>
      <c r="Z13" s="62"/>
      <c r="AA13" s="62"/>
      <c r="AB13" s="62"/>
    </row>
    <row r="14" spans="1:28" s="26" customFormat="1" ht="12.75" x14ac:dyDescent="0.2">
      <c r="A14" s="31"/>
      <c r="B14" s="57" t="s">
        <v>159</v>
      </c>
      <c r="C14" s="57" t="s">
        <v>156</v>
      </c>
      <c r="D14" s="57" t="s">
        <v>157</v>
      </c>
      <c r="E14" s="180"/>
      <c r="F14" s="103">
        <v>8054877</v>
      </c>
      <c r="G14" s="103">
        <v>8054877</v>
      </c>
      <c r="H14" s="103">
        <v>8985436</v>
      </c>
      <c r="I14" s="103">
        <v>8985436</v>
      </c>
      <c r="J14" s="27"/>
      <c r="K14" s="103">
        <v>8985436</v>
      </c>
      <c r="L14" s="103">
        <v>9626765</v>
      </c>
      <c r="M14" s="103">
        <v>9626765</v>
      </c>
      <c r="N14" s="103">
        <v>7912000</v>
      </c>
      <c r="O14" s="103">
        <v>7912000</v>
      </c>
      <c r="P14" s="103">
        <v>7198848</v>
      </c>
      <c r="Q14" s="103">
        <v>7198848</v>
      </c>
      <c r="R14" s="103">
        <v>7147064</v>
      </c>
      <c r="S14" s="103">
        <v>7486112</v>
      </c>
      <c r="T14" s="103">
        <v>7756742</v>
      </c>
      <c r="U14" s="103"/>
      <c r="V14" s="63"/>
      <c r="W14" s="63"/>
      <c r="X14" s="62"/>
      <c r="Y14" s="62"/>
      <c r="Z14" s="62"/>
      <c r="AA14" s="62"/>
      <c r="AB14" s="62"/>
    </row>
    <row r="15" spans="1:28" s="26" customFormat="1" ht="12.75" x14ac:dyDescent="0.2">
      <c r="A15" s="31"/>
      <c r="B15" s="57" t="s">
        <v>160</v>
      </c>
      <c r="C15" s="57" t="s">
        <v>161</v>
      </c>
      <c r="D15" s="57" t="s">
        <v>162</v>
      </c>
      <c r="E15" s="180"/>
      <c r="F15" s="103">
        <v>28094000</v>
      </c>
      <c r="G15" s="103">
        <v>28094000</v>
      </c>
      <c r="H15" s="103">
        <v>28094000</v>
      </c>
      <c r="I15" s="103">
        <v>28094000</v>
      </c>
      <c r="J15" s="27"/>
      <c r="K15" s="103">
        <v>28094000</v>
      </c>
      <c r="L15" s="103">
        <v>28254000</v>
      </c>
      <c r="M15" s="103">
        <v>28254000</v>
      </c>
      <c r="N15" s="103">
        <v>28402000</v>
      </c>
      <c r="O15" s="103">
        <v>28402000</v>
      </c>
      <c r="P15" s="103">
        <v>28712000</v>
      </c>
      <c r="Q15" s="103">
        <v>28712000</v>
      </c>
      <c r="R15" s="103">
        <v>28946000</v>
      </c>
      <c r="S15" s="103">
        <v>28946000</v>
      </c>
      <c r="T15" s="103">
        <v>29179000</v>
      </c>
      <c r="U15" s="103"/>
      <c r="V15" s="63"/>
      <c r="W15" s="63"/>
      <c r="X15" s="62"/>
      <c r="Y15" s="62"/>
      <c r="Z15" s="62"/>
      <c r="AA15" s="62"/>
      <c r="AB15" s="62"/>
    </row>
    <row r="16" spans="1:28" s="26" customFormat="1" ht="12.75" x14ac:dyDescent="0.2">
      <c r="A16" s="31"/>
      <c r="B16" s="57" t="s">
        <v>163</v>
      </c>
      <c r="C16" s="57" t="s">
        <v>161</v>
      </c>
      <c r="D16" s="57" t="s">
        <v>162</v>
      </c>
      <c r="E16" s="180"/>
      <c r="F16" s="103">
        <v>23714000</v>
      </c>
      <c r="G16" s="103">
        <v>23714000</v>
      </c>
      <c r="H16" s="103">
        <v>23714000</v>
      </c>
      <c r="I16" s="103">
        <v>23714000</v>
      </c>
      <c r="J16" s="27"/>
      <c r="K16" s="103">
        <v>23714000</v>
      </c>
      <c r="L16" s="103">
        <v>23915000</v>
      </c>
      <c r="M16" s="103">
        <v>23915000</v>
      </c>
      <c r="N16" s="103">
        <v>24177000</v>
      </c>
      <c r="O16" s="103">
        <v>24177000</v>
      </c>
      <c r="P16" s="103">
        <v>24096000</v>
      </c>
      <c r="Q16" s="103">
        <v>24096000</v>
      </c>
      <c r="R16" s="103">
        <v>24152000</v>
      </c>
      <c r="S16" s="103">
        <v>24152000</v>
      </c>
      <c r="T16" s="103">
        <v>24336000</v>
      </c>
      <c r="U16" s="103"/>
      <c r="V16" s="63"/>
      <c r="W16" s="63"/>
      <c r="X16" s="62"/>
      <c r="Y16" s="62"/>
      <c r="Z16" s="62"/>
      <c r="AA16" s="62"/>
      <c r="AB16" s="62"/>
    </row>
    <row r="17" spans="1:23" s="26" customFormat="1" ht="12.75" x14ac:dyDescent="0.2">
      <c r="A17" s="31"/>
      <c r="B17" s="57" t="s">
        <v>164</v>
      </c>
      <c r="C17" s="104" t="s">
        <v>165</v>
      </c>
      <c r="D17" s="57" t="s">
        <v>166</v>
      </c>
      <c r="E17" s="180"/>
      <c r="F17" s="105">
        <v>0.95</v>
      </c>
      <c r="G17" s="105">
        <v>0.93</v>
      </c>
      <c r="H17" s="105">
        <v>0.91</v>
      </c>
      <c r="I17" s="105">
        <v>0.91</v>
      </c>
      <c r="J17" s="27"/>
      <c r="K17" s="105">
        <v>0.91</v>
      </c>
      <c r="L17" s="105">
        <v>0.92</v>
      </c>
      <c r="M17" s="105">
        <v>0.91</v>
      </c>
      <c r="N17" s="105">
        <v>0.93</v>
      </c>
      <c r="O17" s="105">
        <v>0.93</v>
      </c>
      <c r="P17" s="105">
        <v>0.93</v>
      </c>
      <c r="Q17" s="105">
        <v>0.92</v>
      </c>
      <c r="R17" s="105">
        <v>0.97</v>
      </c>
      <c r="S17" s="105">
        <v>0.98</v>
      </c>
      <c r="T17" s="105">
        <v>0.98</v>
      </c>
      <c r="U17" s="105"/>
      <c r="V17" s="31"/>
      <c r="W17" s="31"/>
    </row>
    <row r="18" spans="1:23" s="26" customFormat="1" ht="12.75" x14ac:dyDescent="0.2">
      <c r="A18" s="31"/>
      <c r="B18" s="57" t="s">
        <v>167</v>
      </c>
      <c r="C18" s="104" t="s">
        <v>165</v>
      </c>
      <c r="D18" s="57" t="s">
        <v>166</v>
      </c>
      <c r="E18" s="180"/>
      <c r="F18" s="105">
        <v>0.95</v>
      </c>
      <c r="G18" s="105">
        <v>0.93</v>
      </c>
      <c r="H18" s="105">
        <v>0.91</v>
      </c>
      <c r="I18" s="105">
        <v>0.91</v>
      </c>
      <c r="J18" s="27"/>
      <c r="K18" s="105">
        <v>0.91</v>
      </c>
      <c r="L18" s="105">
        <v>0.91</v>
      </c>
      <c r="M18" s="105">
        <v>0.91</v>
      </c>
      <c r="N18" s="105">
        <v>0.93</v>
      </c>
      <c r="O18" s="105">
        <v>0.93</v>
      </c>
      <c r="P18" s="105">
        <v>0.93</v>
      </c>
      <c r="Q18" s="105">
        <v>0.92</v>
      </c>
      <c r="R18" s="105">
        <v>0.97</v>
      </c>
      <c r="S18" s="105">
        <v>0.99</v>
      </c>
      <c r="T18" s="105">
        <v>0.99</v>
      </c>
      <c r="U18" s="105"/>
      <c r="V18" s="31"/>
      <c r="W18" s="31"/>
    </row>
    <row r="19" spans="1:23" s="26" customFormat="1" ht="12.75" x14ac:dyDescent="0.2">
      <c r="A19" s="31"/>
      <c r="B19" s="242" t="s">
        <v>168</v>
      </c>
      <c r="C19" s="242"/>
      <c r="D19" s="242"/>
      <c r="E19" s="242"/>
      <c r="F19" s="242"/>
      <c r="G19" s="242"/>
      <c r="H19" s="242"/>
      <c r="I19" s="242"/>
      <c r="J19" s="242"/>
      <c r="K19" s="242"/>
      <c r="L19" s="242"/>
      <c r="M19" s="242"/>
      <c r="N19" s="242"/>
      <c r="O19" s="242"/>
      <c r="P19" s="242"/>
      <c r="Q19" s="242"/>
      <c r="R19" s="242"/>
      <c r="S19" s="242"/>
      <c r="T19" s="242"/>
      <c r="U19" s="243"/>
      <c r="V19" s="31"/>
      <c r="W19" s="31"/>
    </row>
    <row r="20" spans="1:23" s="26" customFormat="1" ht="12.75" x14ac:dyDescent="0.2">
      <c r="A20" s="31"/>
      <c r="B20" s="106" t="s">
        <v>169</v>
      </c>
      <c r="C20" s="209"/>
      <c r="D20" s="57" t="s">
        <v>162</v>
      </c>
      <c r="E20" s="102"/>
      <c r="F20" s="107">
        <f>F15*F17</f>
        <v>26689300</v>
      </c>
      <c r="G20" s="107">
        <f>G15*G17</f>
        <v>26127420</v>
      </c>
      <c r="H20" s="107">
        <f t="shared" ref="H20:I20" si="0">H15*H17</f>
        <v>25565540</v>
      </c>
      <c r="I20" s="107">
        <f t="shared" si="0"/>
        <v>25565540</v>
      </c>
      <c r="J20" s="27"/>
      <c r="K20" s="107">
        <f>K15*K17</f>
        <v>25565540</v>
      </c>
      <c r="L20" s="107">
        <f>L15*L17</f>
        <v>25993680</v>
      </c>
      <c r="M20" s="107">
        <f t="shared" ref="M20:U20" si="1">M15*M17</f>
        <v>25711140</v>
      </c>
      <c r="N20" s="107">
        <f>N15*N17</f>
        <v>26413860</v>
      </c>
      <c r="O20" s="107">
        <f t="shared" si="1"/>
        <v>26413860</v>
      </c>
      <c r="P20" s="107">
        <f t="shared" si="1"/>
        <v>26702160</v>
      </c>
      <c r="Q20" s="107">
        <f t="shared" si="1"/>
        <v>26415040</v>
      </c>
      <c r="R20" s="107">
        <f t="shared" si="1"/>
        <v>28077620</v>
      </c>
      <c r="S20" s="107">
        <f t="shared" si="1"/>
        <v>28367080</v>
      </c>
      <c r="T20" s="107">
        <f t="shared" si="1"/>
        <v>28595420</v>
      </c>
      <c r="U20" s="107">
        <f t="shared" si="1"/>
        <v>0</v>
      </c>
      <c r="V20" s="31"/>
      <c r="W20" s="31"/>
    </row>
    <row r="21" spans="1:23" s="26" customFormat="1" ht="12.75" x14ac:dyDescent="0.2">
      <c r="A21" s="31"/>
      <c r="B21" s="106" t="s">
        <v>170</v>
      </c>
      <c r="C21" s="209"/>
      <c r="D21" s="57" t="s">
        <v>162</v>
      </c>
      <c r="E21" s="102"/>
      <c r="F21" s="107">
        <f>F16*F18</f>
        <v>22528300</v>
      </c>
      <c r="G21" s="107">
        <f>G16*G18</f>
        <v>22054020</v>
      </c>
      <c r="H21" s="107">
        <f t="shared" ref="H21:I21" si="2">H16*H18</f>
        <v>21579740</v>
      </c>
      <c r="I21" s="107">
        <f t="shared" si="2"/>
        <v>21579740</v>
      </c>
      <c r="J21" s="27"/>
      <c r="K21" s="107">
        <f>K16*K18</f>
        <v>21579740</v>
      </c>
      <c r="L21" s="107">
        <f t="shared" ref="L21:U21" si="3">L16*L18</f>
        <v>21762650</v>
      </c>
      <c r="M21" s="107">
        <f t="shared" si="3"/>
        <v>21762650</v>
      </c>
      <c r="N21" s="107">
        <f>N16*N18</f>
        <v>22484610</v>
      </c>
      <c r="O21" s="107">
        <f t="shared" si="3"/>
        <v>22484610</v>
      </c>
      <c r="P21" s="107">
        <f t="shared" si="3"/>
        <v>22409280</v>
      </c>
      <c r="Q21" s="107">
        <f t="shared" si="3"/>
        <v>22168320</v>
      </c>
      <c r="R21" s="107">
        <f t="shared" si="3"/>
        <v>23427440</v>
      </c>
      <c r="S21" s="107">
        <f t="shared" si="3"/>
        <v>23910480</v>
      </c>
      <c r="T21" s="107">
        <f t="shared" si="3"/>
        <v>24092640</v>
      </c>
      <c r="U21" s="107">
        <f t="shared" si="3"/>
        <v>0</v>
      </c>
      <c r="V21" s="31"/>
      <c r="W21" s="31"/>
    </row>
    <row r="22" spans="1:23" s="26" customFormat="1" ht="12.75" x14ac:dyDescent="0.2">
      <c r="A22" s="31"/>
      <c r="B22" s="57" t="s">
        <v>171</v>
      </c>
      <c r="C22" s="209"/>
      <c r="D22" s="57" t="s">
        <v>157</v>
      </c>
      <c r="E22" s="241"/>
      <c r="F22" s="108">
        <f>F12+F13</f>
        <v>40412110</v>
      </c>
      <c r="G22" s="108">
        <f>G12+G13</f>
        <v>40412110</v>
      </c>
      <c r="H22" s="108">
        <f>H12+H13</f>
        <v>41127868</v>
      </c>
      <c r="I22" s="108">
        <f>I12+I13</f>
        <v>41127868</v>
      </c>
      <c r="J22" s="27"/>
      <c r="K22" s="108">
        <f t="shared" ref="K22:U22" si="4">K12+K13</f>
        <v>41127868</v>
      </c>
      <c r="L22" s="108">
        <f t="shared" si="4"/>
        <v>38806888</v>
      </c>
      <c r="M22" s="108">
        <f t="shared" si="4"/>
        <v>38806888</v>
      </c>
      <c r="N22" s="108">
        <f>N12+N13</f>
        <v>28753000</v>
      </c>
      <c r="O22" s="108">
        <f t="shared" si="4"/>
        <v>28753000</v>
      </c>
      <c r="P22" s="108">
        <f t="shared" si="4"/>
        <v>29440844</v>
      </c>
      <c r="Q22" s="108">
        <f>Q12+Q13</f>
        <v>29440844</v>
      </c>
      <c r="R22" s="108">
        <f>R12+R13</f>
        <v>29117350</v>
      </c>
      <c r="S22" s="108">
        <f t="shared" si="4"/>
        <v>30779350</v>
      </c>
      <c r="T22" s="108">
        <f t="shared" si="4"/>
        <v>30508057</v>
      </c>
      <c r="U22" s="108">
        <f t="shared" si="4"/>
        <v>0</v>
      </c>
      <c r="V22" s="31"/>
      <c r="W22" s="31"/>
    </row>
    <row r="23" spans="1:23" s="26" customFormat="1" ht="12.75" x14ac:dyDescent="0.2">
      <c r="A23" s="31"/>
      <c r="B23" s="57" t="s">
        <v>172</v>
      </c>
      <c r="C23" s="209"/>
      <c r="D23" s="57" t="s">
        <v>157</v>
      </c>
      <c r="E23" s="241"/>
      <c r="F23" s="108">
        <f>F14</f>
        <v>8054877</v>
      </c>
      <c r="G23" s="108">
        <f>G14</f>
        <v>8054877</v>
      </c>
      <c r="H23" s="108">
        <f>H14</f>
        <v>8985436</v>
      </c>
      <c r="I23" s="108">
        <f>I14</f>
        <v>8985436</v>
      </c>
      <c r="J23" s="27"/>
      <c r="K23" s="108">
        <f t="shared" ref="K23:U23" si="5">K14</f>
        <v>8985436</v>
      </c>
      <c r="L23" s="108">
        <f t="shared" si="5"/>
        <v>9626765</v>
      </c>
      <c r="M23" s="108">
        <f t="shared" si="5"/>
        <v>9626765</v>
      </c>
      <c r="N23" s="108">
        <f>N14</f>
        <v>7912000</v>
      </c>
      <c r="O23" s="108">
        <f t="shared" si="5"/>
        <v>7912000</v>
      </c>
      <c r="P23" s="108">
        <f t="shared" si="5"/>
        <v>7198848</v>
      </c>
      <c r="Q23" s="108">
        <f t="shared" si="5"/>
        <v>7198848</v>
      </c>
      <c r="R23" s="108">
        <f>R14</f>
        <v>7147064</v>
      </c>
      <c r="S23" s="108">
        <f t="shared" si="5"/>
        <v>7486112</v>
      </c>
      <c r="T23" s="108">
        <f t="shared" si="5"/>
        <v>7756742</v>
      </c>
      <c r="U23" s="108">
        <f t="shared" si="5"/>
        <v>0</v>
      </c>
      <c r="V23" s="31"/>
      <c r="W23" s="31"/>
    </row>
    <row r="24" spans="1:23" s="26" customFormat="1" ht="12.75" x14ac:dyDescent="0.2">
      <c r="A24" s="31"/>
      <c r="B24" s="57" t="s">
        <v>173</v>
      </c>
      <c r="C24" s="209"/>
      <c r="D24" s="57" t="s">
        <v>166</v>
      </c>
      <c r="E24" s="241"/>
      <c r="F24" s="109">
        <f>IFERROR(F$15/SUM(F$15:F$16),"")</f>
        <v>0.54227146386658431</v>
      </c>
      <c r="G24" s="109">
        <f>IFERROR(G$15/SUM(G$15:G$16),"")</f>
        <v>0.54227146386658431</v>
      </c>
      <c r="H24" s="109">
        <f>IFERROR(H$15/SUM(H$15:H$16),"")</f>
        <v>0.54227146386658431</v>
      </c>
      <c r="I24" s="109">
        <f>IFERROR(I$15/SUM(I$15:I$16),"")</f>
        <v>0.54227146386658431</v>
      </c>
      <c r="J24" s="27"/>
      <c r="K24" s="109">
        <f>IFERROR(K$15/SUM(K$15:K$16),"")</f>
        <v>0.54227146386658431</v>
      </c>
      <c r="L24" s="109">
        <f>IFERROR(L$15/SUM(L$15:L$16),"")</f>
        <v>0.54158599934827201</v>
      </c>
      <c r="M24" s="109">
        <f t="shared" ref="M24:U24" si="6">IFERROR(M$15/SUM(M$15:M$16),"")</f>
        <v>0.54158599934827201</v>
      </c>
      <c r="N24" s="109">
        <f>IFERROR(N$15/SUM(N$15:N$16),"")</f>
        <v>0.54017763745982239</v>
      </c>
      <c r="O24" s="109">
        <f t="shared" si="6"/>
        <v>0.54017763745982239</v>
      </c>
      <c r="P24" s="109">
        <f t="shared" si="6"/>
        <v>0.54370549916679289</v>
      </c>
      <c r="Q24" s="109">
        <f t="shared" si="6"/>
        <v>0.54370549916679289</v>
      </c>
      <c r="R24" s="109">
        <f t="shared" si="6"/>
        <v>0.54514294323703338</v>
      </c>
      <c r="S24" s="109">
        <f t="shared" si="6"/>
        <v>0.54514294323703338</v>
      </c>
      <c r="T24" s="109">
        <f t="shared" si="6"/>
        <v>0.54524899560870788</v>
      </c>
      <c r="U24" s="109" t="str">
        <f t="shared" si="6"/>
        <v/>
      </c>
      <c r="V24" s="31"/>
      <c r="W24" s="31"/>
    </row>
    <row r="25" spans="1:23" s="26" customFormat="1" ht="12.75" x14ac:dyDescent="0.2">
      <c r="A25" s="31"/>
      <c r="B25" s="57" t="s">
        <v>174</v>
      </c>
      <c r="C25" s="209"/>
      <c r="D25" s="57" t="s">
        <v>166</v>
      </c>
      <c r="E25" s="241"/>
      <c r="F25" s="109">
        <f>IFERROR(F16/SUM(F$15:F$16),"")</f>
        <v>0.45772853613341569</v>
      </c>
      <c r="G25" s="109">
        <f>IFERROR(G16/SUM(G$15:G$16),"")</f>
        <v>0.45772853613341569</v>
      </c>
      <c r="H25" s="109">
        <f>IFERROR(H16/SUM(H$15:H$16),"")</f>
        <v>0.45772853613341569</v>
      </c>
      <c r="I25" s="109">
        <f>IFERROR(I16/SUM(I$15:I$16),"")</f>
        <v>0.45772853613341569</v>
      </c>
      <c r="J25" s="27"/>
      <c r="K25" s="109">
        <f t="shared" ref="K25:U25" si="7">IFERROR(K16/SUM(K$15:K$16),"")</f>
        <v>0.45772853613341569</v>
      </c>
      <c r="L25" s="109">
        <f t="shared" si="7"/>
        <v>0.45841400065172805</v>
      </c>
      <c r="M25" s="109">
        <f t="shared" si="7"/>
        <v>0.45841400065172805</v>
      </c>
      <c r="N25" s="109">
        <f>IFERROR(N16/SUM(N$15:N$16),"")</f>
        <v>0.45982236254017766</v>
      </c>
      <c r="O25" s="109">
        <f t="shared" si="7"/>
        <v>0.45982236254017766</v>
      </c>
      <c r="P25" s="109">
        <f t="shared" si="7"/>
        <v>0.45629450083320711</v>
      </c>
      <c r="Q25" s="109">
        <f t="shared" si="7"/>
        <v>0.45629450083320711</v>
      </c>
      <c r="R25" s="109">
        <f t="shared" si="7"/>
        <v>0.45485705676296662</v>
      </c>
      <c r="S25" s="109">
        <f t="shared" si="7"/>
        <v>0.45485705676296662</v>
      </c>
      <c r="T25" s="109">
        <f t="shared" si="7"/>
        <v>0.45475100439129218</v>
      </c>
      <c r="U25" s="109" t="str">
        <f t="shared" si="7"/>
        <v/>
      </c>
      <c r="V25" s="31"/>
      <c r="W25" s="31"/>
    </row>
    <row r="26" spans="1:23" s="26" customFormat="1" ht="12.75" x14ac:dyDescent="0.2">
      <c r="A26" s="31"/>
      <c r="B26" s="57" t="s">
        <v>175</v>
      </c>
      <c r="C26" s="209"/>
      <c r="D26" s="57" t="s">
        <v>157</v>
      </c>
      <c r="E26" s="241"/>
      <c r="F26" s="110">
        <f>IFERROR(F22*F24/F20,0)</f>
        <v>0.8210906261174864</v>
      </c>
      <c r="G26" s="110">
        <f>IFERROR(G22*G24/G20,0)</f>
        <v>0.83874848904474419</v>
      </c>
      <c r="H26" s="110">
        <f>IFERROR(H22*H24/H20,0)</f>
        <v>0.87236448696454871</v>
      </c>
      <c r="I26" s="110">
        <f>IFERROR(I22*I24/I20,0)</f>
        <v>0.87236448696454871</v>
      </c>
      <c r="J26" s="27"/>
      <c r="K26" s="110">
        <f>IFERROR(K22*K24/K20,0)</f>
        <v>0.87236448696454871</v>
      </c>
      <c r="L26" s="110">
        <f t="shared" ref="L26:U26" si="8">IFERROR(L22*L24/L20,0)</f>
        <v>0.80855297207153687</v>
      </c>
      <c r="M26" s="110">
        <f t="shared" si="8"/>
        <v>0.81743816956682847</v>
      </c>
      <c r="N26" s="110">
        <f>IFERROR(N22*N24/N20,0)</f>
        <v>0.58801430801413623</v>
      </c>
      <c r="O26" s="110">
        <f t="shared" si="8"/>
        <v>0.58801430801413623</v>
      </c>
      <c r="P26" s="110">
        <f t="shared" si="8"/>
        <v>0.59947018454356049</v>
      </c>
      <c r="Q26" s="110">
        <f t="shared" si="8"/>
        <v>0.60598616481033829</v>
      </c>
      <c r="R26" s="110">
        <f t="shared" si="8"/>
        <v>0.56532989185916882</v>
      </c>
      <c r="S26" s="110">
        <f>IFERROR(S22*S24/S20,0)</f>
        <v>0.59150062149233495</v>
      </c>
      <c r="T26" s="110">
        <f t="shared" si="8"/>
        <v>0.58171859120178016</v>
      </c>
      <c r="U26" s="110">
        <f t="shared" si="8"/>
        <v>0</v>
      </c>
      <c r="V26" s="31"/>
      <c r="W26" s="31"/>
    </row>
    <row r="27" spans="1:23" s="26" customFormat="1" ht="12.75" x14ac:dyDescent="0.2">
      <c r="A27" s="31"/>
      <c r="B27" s="57" t="s">
        <v>176</v>
      </c>
      <c r="C27" s="209"/>
      <c r="D27" s="57" t="s">
        <v>157</v>
      </c>
      <c r="E27" s="241"/>
      <c r="F27" s="111">
        <f>IFERROR(F23*F24/F15,0)</f>
        <v>0.15547554431747992</v>
      </c>
      <c r="G27" s="111">
        <f>IFERROR(G23*G24/G15,0)</f>
        <v>0.15547554431747992</v>
      </c>
      <c r="H27" s="111">
        <f>IFERROR(H23*H24/H15,0)</f>
        <v>0.17343722977146386</v>
      </c>
      <c r="I27" s="111">
        <f>IFERROR(I23*I24/I15,0)</f>
        <v>0.17343722977146386</v>
      </c>
      <c r="J27" s="56"/>
      <c r="K27" s="111">
        <f t="shared" ref="K27:U27" si="9">IFERROR(K23*K24/K15,0)</f>
        <v>0.17343722977146386</v>
      </c>
      <c r="L27" s="111">
        <f t="shared" si="9"/>
        <v>0.18453037244340509</v>
      </c>
      <c r="M27" s="111">
        <f t="shared" si="9"/>
        <v>0.18453037244340509</v>
      </c>
      <c r="N27" s="111">
        <f>IFERROR(N23*N24/N15,0)</f>
        <v>0.1504783278495217</v>
      </c>
      <c r="O27" s="111">
        <f t="shared" si="9"/>
        <v>0.1504783278495217</v>
      </c>
      <c r="P27" s="111">
        <f t="shared" si="9"/>
        <v>0.1363211634600818</v>
      </c>
      <c r="Q27" s="110">
        <f t="shared" si="9"/>
        <v>0.1363211634600818</v>
      </c>
      <c r="R27" s="110">
        <f t="shared" si="9"/>
        <v>0.13460137858299748</v>
      </c>
      <c r="S27" s="110">
        <f>IFERROR(S23*S24/S15,0)</f>
        <v>0.14098670383065276</v>
      </c>
      <c r="T27" s="110">
        <f t="shared" si="9"/>
        <v>0.14494519293655983</v>
      </c>
      <c r="U27" s="110">
        <f t="shared" si="9"/>
        <v>0</v>
      </c>
      <c r="V27" s="31"/>
      <c r="W27" s="31"/>
    </row>
    <row r="28" spans="1:23" s="26" customFormat="1" ht="12.75" x14ac:dyDescent="0.2">
      <c r="A28" s="31"/>
      <c r="B28" s="57" t="s">
        <v>177</v>
      </c>
      <c r="C28" s="209"/>
      <c r="D28" s="57" t="s">
        <v>157</v>
      </c>
      <c r="E28" s="241"/>
      <c r="F28" s="111">
        <f>IFERROR(F22*F25/F21,0)</f>
        <v>0.82109062611748651</v>
      </c>
      <c r="G28" s="111">
        <f>IFERROR(G22*G25/G21,0)</f>
        <v>0.83874848904474431</v>
      </c>
      <c r="H28" s="111">
        <f>IFERROR(H22*H25/H21,0)</f>
        <v>0.87236448696454871</v>
      </c>
      <c r="I28" s="111">
        <f>IFERROR(I22*I25/I21,0)</f>
        <v>0.87236448696454871</v>
      </c>
      <c r="J28" s="56"/>
      <c r="K28" s="111">
        <f t="shared" ref="K28:U28" si="10">IFERROR(K22*K25/K21,0)</f>
        <v>0.87236448696454871</v>
      </c>
      <c r="L28" s="111">
        <f t="shared" si="10"/>
        <v>0.81743816956682835</v>
      </c>
      <c r="M28" s="111">
        <f t="shared" si="10"/>
        <v>0.81743816956682835</v>
      </c>
      <c r="N28" s="111">
        <f>IFERROR(N22*N25/N21,0)</f>
        <v>0.58801430801413634</v>
      </c>
      <c r="O28" s="111">
        <f t="shared" si="10"/>
        <v>0.58801430801413634</v>
      </c>
      <c r="P28" s="111">
        <f t="shared" si="10"/>
        <v>0.5994701845435606</v>
      </c>
      <c r="Q28" s="110">
        <f t="shared" si="10"/>
        <v>0.6059861648103384</v>
      </c>
      <c r="R28" s="110">
        <f t="shared" si="10"/>
        <v>0.56532989185916882</v>
      </c>
      <c r="S28" s="110">
        <f t="shared" si="10"/>
        <v>0.58552586773988713</v>
      </c>
      <c r="T28" s="110">
        <f t="shared" si="10"/>
        <v>0.57584264583610567</v>
      </c>
      <c r="U28" s="110">
        <f t="shared" si="10"/>
        <v>0</v>
      </c>
      <c r="V28" s="31"/>
      <c r="W28" s="31"/>
    </row>
    <row r="29" spans="1:23" s="26" customFormat="1" ht="12.75" x14ac:dyDescent="0.2">
      <c r="A29" s="31"/>
      <c r="B29" s="57" t="s">
        <v>178</v>
      </c>
      <c r="C29" s="209"/>
      <c r="D29" s="57" t="s">
        <v>157</v>
      </c>
      <c r="E29" s="241"/>
      <c r="F29" s="111">
        <f>IFERROR(F23*F25/F16,0)</f>
        <v>0.15547554431747992</v>
      </c>
      <c r="G29" s="111">
        <f>IFERROR(G23*G25/G16,0)</f>
        <v>0.15547554431747992</v>
      </c>
      <c r="H29" s="111">
        <f>IFERROR(H23*H25/H16,0)</f>
        <v>0.17343722977146386</v>
      </c>
      <c r="I29" s="111">
        <f>IFERROR(I23*I25/I16,0)</f>
        <v>0.17343722977146386</v>
      </c>
      <c r="J29" s="56"/>
      <c r="K29" s="111">
        <f>IFERROR(K23*K25/K16,0)</f>
        <v>0.17343722977146386</v>
      </c>
      <c r="L29" s="111">
        <f t="shared" ref="L29:U29" si="11">IFERROR(L23*L25/L16,0)</f>
        <v>0.18453037244340506</v>
      </c>
      <c r="M29" s="111">
        <f t="shared" si="11"/>
        <v>0.18453037244340506</v>
      </c>
      <c r="N29" s="111">
        <f>IFERROR(N23*N25/N16,0)</f>
        <v>0.15047832784952167</v>
      </c>
      <c r="O29" s="111">
        <f t="shared" si="11"/>
        <v>0.15047832784952167</v>
      </c>
      <c r="P29" s="111">
        <f t="shared" si="11"/>
        <v>0.13632116346008183</v>
      </c>
      <c r="Q29" s="110">
        <f t="shared" si="11"/>
        <v>0.13632116346008183</v>
      </c>
      <c r="R29" s="110">
        <f t="shared" si="11"/>
        <v>0.13460137858299748</v>
      </c>
      <c r="S29" s="110">
        <f>IFERROR(S23*S25/S16,0)</f>
        <v>0.14098670383065276</v>
      </c>
      <c r="T29" s="110">
        <f t="shared" si="11"/>
        <v>0.14494519293655986</v>
      </c>
      <c r="U29" s="110">
        <f t="shared" si="11"/>
        <v>0</v>
      </c>
      <c r="V29" s="31"/>
      <c r="W29" s="31"/>
    </row>
    <row r="30" spans="1:23" s="26" customFormat="1" ht="12.75" x14ac:dyDescent="0.2">
      <c r="A30" s="31"/>
      <c r="B30" s="57" t="s">
        <v>179</v>
      </c>
      <c r="C30" s="209"/>
      <c r="D30" s="57" t="s">
        <v>157</v>
      </c>
      <c r="E30" s="241"/>
      <c r="F30" s="89">
        <f>IFERROR((F26+F27)*F15,0)</f>
        <v>27435649.992199942</v>
      </c>
      <c r="G30" s="89">
        <f t="shared" ref="G30:I30" si="12">IFERROR((G26+G27)*G15,0)</f>
        <v>27931729.993278325</v>
      </c>
      <c r="H30" s="89">
        <f t="shared" si="12"/>
        <v>29380753.429981537</v>
      </c>
      <c r="I30" s="89">
        <f t="shared" si="12"/>
        <v>29380753.429981537</v>
      </c>
      <c r="J30" s="27"/>
      <c r="K30" s="89">
        <f>IFERROR((K26+K27)*K15,0)</f>
        <v>29380753.429981537</v>
      </c>
      <c r="L30" s="89">
        <f t="shared" ref="L30:U30" si="13">IFERROR((L26+L27)*L15,0)</f>
        <v>28058576.81592517</v>
      </c>
      <c r="M30" s="89">
        <f t="shared" si="13"/>
        <v>28309619.185957137</v>
      </c>
      <c r="N30" s="89">
        <f>IFERROR((N26+N27)*N15,0)</f>
        <v>20974667.84379961</v>
      </c>
      <c r="O30" s="89">
        <f t="shared" si="13"/>
        <v>20974667.84379961</v>
      </c>
      <c r="P30" s="89">
        <f>IFERROR((P26+P27)*P15,0)</f>
        <v>21126041.183880579</v>
      </c>
      <c r="Q30" s="89">
        <f t="shared" si="13"/>
        <v>21313128.009300303</v>
      </c>
      <c r="R30" s="89">
        <f t="shared" si="13"/>
        <v>20260210.554218944</v>
      </c>
      <c r="S30" s="89">
        <f t="shared" si="13"/>
        <v>21202578.118799202</v>
      </c>
      <c r="T30" s="89">
        <f t="shared" si="13"/>
        <v>21203322.557372622</v>
      </c>
      <c r="U30" s="89">
        <f t="shared" si="13"/>
        <v>0</v>
      </c>
      <c r="V30" s="31"/>
      <c r="W30" s="31"/>
    </row>
    <row r="31" spans="1:23" s="26" customFormat="1" ht="12.75" x14ac:dyDescent="0.2">
      <c r="A31" s="31"/>
      <c r="B31" s="57" t="s">
        <v>180</v>
      </c>
      <c r="C31" s="209"/>
      <c r="D31" s="57" t="s">
        <v>157</v>
      </c>
      <c r="E31" s="241"/>
      <c r="F31" s="89">
        <f>IFERROR((F28+F29)*F16,0)</f>
        <v>23158290.165694792</v>
      </c>
      <c r="G31" s="89">
        <f t="shared" ref="G31:U31" si="14">IFERROR((G28+G29)*G16,0)</f>
        <v>23577028.727151785</v>
      </c>
      <c r="H31" s="89">
        <f t="shared" si="14"/>
        <v>24800141.910677802</v>
      </c>
      <c r="I31" s="89">
        <f t="shared" si="14"/>
        <v>24800141.910677802</v>
      </c>
      <c r="J31" s="27"/>
      <c r="K31" s="89">
        <f t="shared" si="14"/>
        <v>24800141.910677802</v>
      </c>
      <c r="L31" s="89">
        <f t="shared" si="14"/>
        <v>23962077.682174731</v>
      </c>
      <c r="M31" s="89">
        <f t="shared" si="14"/>
        <v>23962077.682174731</v>
      </c>
      <c r="N31" s="89">
        <f t="shared" si="14"/>
        <v>17854536.457275659</v>
      </c>
      <c r="O31" s="89">
        <f t="shared" si="14"/>
        <v>17854536.457275659</v>
      </c>
      <c r="P31" s="89">
        <f t="shared" si="14"/>
        <v>17729628.321495768</v>
      </c>
      <c r="Q31" s="89">
        <f t="shared" si="14"/>
        <v>17886637.382004045</v>
      </c>
      <c r="R31" s="89">
        <f t="shared" si="14"/>
        <v>16904740.043719202</v>
      </c>
      <c r="S31" s="89">
        <f t="shared" si="14"/>
        <v>17546731.628571678</v>
      </c>
      <c r="T31" s="89">
        <f>IFERROR((T28+T29)*T16,0)</f>
        <v>17541092.844371587</v>
      </c>
      <c r="U31" s="89">
        <f t="shared" si="14"/>
        <v>0</v>
      </c>
      <c r="V31" s="31"/>
      <c r="W31" s="31"/>
    </row>
    <row r="32" spans="1:23" s="26" customFormat="1" ht="12.75" x14ac:dyDescent="0.2">
      <c r="A32" s="31"/>
      <c r="B32" s="57" t="s">
        <v>181</v>
      </c>
      <c r="C32" s="209"/>
      <c r="D32" s="57" t="s">
        <v>157</v>
      </c>
      <c r="E32" s="241"/>
      <c r="F32" s="89">
        <f>IFERROR(SUM(F30:F31),0)</f>
        <v>50593940.157894731</v>
      </c>
      <c r="G32" s="89">
        <f>IFERROR(SUM(G30:G31),0)</f>
        <v>51508758.720430106</v>
      </c>
      <c r="H32" s="89">
        <f>IFERROR(SUM(H30:H31),0)</f>
        <v>54180895.340659335</v>
      </c>
      <c r="I32" s="89">
        <f>IFERROR(SUM(I30:I31),0)</f>
        <v>54180895.340659335</v>
      </c>
      <c r="J32" s="27"/>
      <c r="K32" s="89">
        <f>IFERROR(SUM(K30:K31),0)</f>
        <v>54180895.340659335</v>
      </c>
      <c r="L32" s="89">
        <f>IFERROR(SUM(L30:L31),0)</f>
        <v>52020654.498099901</v>
      </c>
      <c r="M32" s="89">
        <f t="shared" ref="M32:U32" si="15">IFERROR(SUM(M30:M31),0)</f>
        <v>52271696.868131869</v>
      </c>
      <c r="N32" s="89">
        <f>IFERROR(SUM(N30:N31),0)</f>
        <v>38829204.301075265</v>
      </c>
      <c r="O32" s="89">
        <f t="shared" si="15"/>
        <v>38829204.301075265</v>
      </c>
      <c r="P32" s="89">
        <f t="shared" si="15"/>
        <v>38855669.505376346</v>
      </c>
      <c r="Q32" s="89">
        <f t="shared" si="15"/>
        <v>39199765.391304344</v>
      </c>
      <c r="R32" s="89">
        <f t="shared" si="15"/>
        <v>37164950.59793815</v>
      </c>
      <c r="S32" s="89">
        <f t="shared" si="15"/>
        <v>38749309.747370884</v>
      </c>
      <c r="T32" s="89">
        <f t="shared" si="15"/>
        <v>38744415.401744209</v>
      </c>
      <c r="U32" s="89">
        <f t="shared" si="15"/>
        <v>0</v>
      </c>
      <c r="V32" s="31"/>
      <c r="W32" s="31"/>
    </row>
    <row r="33" spans="1:23" s="26" customFormat="1" ht="12.75" x14ac:dyDescent="0.2">
      <c r="A33" s="31"/>
      <c r="B33" s="57" t="s">
        <v>182</v>
      </c>
      <c r="C33" s="209"/>
      <c r="D33" s="57" t="s">
        <v>157</v>
      </c>
      <c r="E33" s="241"/>
      <c r="F33" s="110">
        <f t="shared" ref="F33:I34" si="16">IFERROR(F30/F15,0)</f>
        <v>0.9765661704349663</v>
      </c>
      <c r="G33" s="110">
        <f t="shared" si="16"/>
        <v>0.99422403336222409</v>
      </c>
      <c r="H33" s="110">
        <f t="shared" si="16"/>
        <v>1.0458017167360125</v>
      </c>
      <c r="I33" s="110">
        <f t="shared" si="16"/>
        <v>1.0458017167360125</v>
      </c>
      <c r="J33" s="27"/>
      <c r="K33" s="110">
        <f>IFERROR(K30/K15,0)</f>
        <v>1.0458017167360125</v>
      </c>
      <c r="L33" s="110">
        <f t="shared" ref="L33:U33" si="17">IFERROR(L30/L15,0)</f>
        <v>0.99308334451494196</v>
      </c>
      <c r="M33" s="110">
        <f t="shared" si="17"/>
        <v>1.0019685420102336</v>
      </c>
      <c r="N33" s="110">
        <f>IFERROR(N30/N15,0)</f>
        <v>0.73849263586365788</v>
      </c>
      <c r="O33" s="110">
        <f t="shared" si="17"/>
        <v>0.73849263586365788</v>
      </c>
      <c r="P33" s="110">
        <f t="shared" si="17"/>
        <v>0.73579134800364232</v>
      </c>
      <c r="Q33" s="110">
        <f t="shared" si="17"/>
        <v>0.74230732827042012</v>
      </c>
      <c r="R33" s="110">
        <f t="shared" si="17"/>
        <v>0.6999312704421663</v>
      </c>
      <c r="S33" s="110">
        <f t="shared" si="17"/>
        <v>0.73248732532298766</v>
      </c>
      <c r="T33" s="110">
        <f t="shared" si="17"/>
        <v>0.72666378413833999</v>
      </c>
      <c r="U33" s="110">
        <f t="shared" si="17"/>
        <v>0</v>
      </c>
      <c r="V33" s="31"/>
      <c r="W33" s="31"/>
    </row>
    <row r="34" spans="1:23" s="26" customFormat="1" ht="12.75" x14ac:dyDescent="0.2">
      <c r="A34" s="31"/>
      <c r="B34" s="57" t="s">
        <v>183</v>
      </c>
      <c r="C34" s="205"/>
      <c r="D34" s="57" t="s">
        <v>157</v>
      </c>
      <c r="E34" s="241"/>
      <c r="F34" s="110">
        <f t="shared" si="16"/>
        <v>0.9765661704349663</v>
      </c>
      <c r="G34" s="110">
        <f t="shared" si="16"/>
        <v>0.9942240333622242</v>
      </c>
      <c r="H34" s="110">
        <f t="shared" si="16"/>
        <v>1.0458017167360125</v>
      </c>
      <c r="I34" s="110">
        <f t="shared" si="16"/>
        <v>1.0458017167360125</v>
      </c>
      <c r="J34" s="27"/>
      <c r="K34" s="110">
        <f t="shared" ref="K34:U34" si="18">IFERROR(K31/K16,0)</f>
        <v>1.0458017167360125</v>
      </c>
      <c r="L34" s="110">
        <f t="shared" si="18"/>
        <v>1.0019685420102333</v>
      </c>
      <c r="M34" s="110">
        <f t="shared" si="18"/>
        <v>1.0019685420102333</v>
      </c>
      <c r="N34" s="110">
        <f>IFERROR(N31/N16,0)</f>
        <v>0.73849263586365799</v>
      </c>
      <c r="O34" s="110">
        <f t="shared" si="18"/>
        <v>0.73849263586365799</v>
      </c>
      <c r="P34" s="110">
        <f t="shared" si="18"/>
        <v>0.73579134800364243</v>
      </c>
      <c r="Q34" s="110">
        <f t="shared" si="18"/>
        <v>0.74230732827042023</v>
      </c>
      <c r="R34" s="110">
        <f t="shared" si="18"/>
        <v>0.69993127044216641</v>
      </c>
      <c r="S34" s="110">
        <f t="shared" si="18"/>
        <v>0.72651257157053983</v>
      </c>
      <c r="T34" s="110">
        <f t="shared" si="18"/>
        <v>0.7207878387726655</v>
      </c>
      <c r="U34" s="110">
        <f t="shared" si="18"/>
        <v>0</v>
      </c>
      <c r="V34" s="31"/>
      <c r="W34" s="31"/>
    </row>
    <row r="35" spans="1:23" s="26" customFormat="1" ht="12.75" x14ac:dyDescent="0.2">
      <c r="A35" s="31"/>
      <c r="B35" s="242" t="s">
        <v>184</v>
      </c>
      <c r="C35" s="242"/>
      <c r="D35" s="242"/>
      <c r="E35" s="242"/>
      <c r="F35" s="242"/>
      <c r="G35" s="242"/>
      <c r="H35" s="242"/>
      <c r="I35" s="242"/>
      <c r="J35" s="242"/>
      <c r="K35" s="242"/>
      <c r="L35" s="242"/>
      <c r="M35" s="242"/>
      <c r="N35" s="242"/>
      <c r="O35" s="242"/>
      <c r="P35" s="242"/>
      <c r="Q35" s="242"/>
      <c r="R35" s="242"/>
      <c r="S35" s="242"/>
      <c r="T35" s="242"/>
      <c r="U35" s="243"/>
      <c r="V35" s="31"/>
      <c r="W35" s="31"/>
    </row>
    <row r="36" spans="1:23" s="26" customFormat="1" ht="12.75" x14ac:dyDescent="0.2">
      <c r="A36" s="31"/>
      <c r="B36" s="57" t="s">
        <v>185</v>
      </c>
      <c r="C36" s="57"/>
      <c r="D36" s="57" t="s">
        <v>157</v>
      </c>
      <c r="E36" s="57"/>
      <c r="F36" s="112">
        <f>F33+F34</f>
        <v>1.9531323408699326</v>
      </c>
      <c r="G36" s="113">
        <f>G33+G34</f>
        <v>1.9884480667244482</v>
      </c>
      <c r="H36" s="113">
        <f>H33+H34</f>
        <v>2.091603433472025</v>
      </c>
      <c r="I36" s="113">
        <f>I33+I34</f>
        <v>2.091603433472025</v>
      </c>
      <c r="J36" s="27"/>
      <c r="K36" s="113">
        <f>K33+K34</f>
        <v>2.091603433472025</v>
      </c>
      <c r="L36" s="113">
        <f>L33+L34</f>
        <v>1.9950518865251752</v>
      </c>
      <c r="M36" s="113">
        <f t="shared" ref="M36:U36" si="19">M33+M34</f>
        <v>2.0039370840204667</v>
      </c>
      <c r="N36" s="113">
        <f>N33+N34</f>
        <v>1.4769852717273158</v>
      </c>
      <c r="O36" s="113">
        <f t="shared" si="19"/>
        <v>1.4769852717273158</v>
      </c>
      <c r="P36" s="113">
        <f t="shared" si="19"/>
        <v>1.4715826960072849</v>
      </c>
      <c r="Q36" s="113">
        <f t="shared" si="19"/>
        <v>1.4846146565408405</v>
      </c>
      <c r="R36" s="113">
        <f t="shared" si="19"/>
        <v>1.3998625408843326</v>
      </c>
      <c r="S36" s="113">
        <f t="shared" si="19"/>
        <v>1.4589998968935274</v>
      </c>
      <c r="T36" s="113">
        <f t="shared" si="19"/>
        <v>1.4474516229110055</v>
      </c>
      <c r="U36" s="113">
        <f t="shared" si="19"/>
        <v>0</v>
      </c>
      <c r="V36" s="31"/>
      <c r="W36" s="31"/>
    </row>
    <row r="37" spans="1:23" s="31" customFormat="1" ht="12.75" x14ac:dyDescent="0.2">
      <c r="B37" s="63"/>
      <c r="C37" s="63"/>
      <c r="D37" s="63"/>
      <c r="E37" s="63"/>
      <c r="F37" s="63"/>
      <c r="G37" s="63"/>
      <c r="H37" s="63"/>
      <c r="I37" s="63"/>
      <c r="J37" s="63"/>
      <c r="K37" s="181"/>
      <c r="L37" s="63"/>
      <c r="M37" s="63"/>
      <c r="N37" s="63"/>
      <c r="O37" s="63"/>
      <c r="P37" s="63"/>
      <c r="Q37" s="63"/>
      <c r="R37" s="63"/>
      <c r="S37" s="63"/>
      <c r="T37" s="63"/>
      <c r="U37" s="63"/>
    </row>
    <row r="38" spans="1:23" s="31" customFormat="1" ht="12.75" x14ac:dyDescent="0.2">
      <c r="B38" s="63"/>
      <c r="C38" s="63"/>
      <c r="D38" s="63"/>
      <c r="E38" s="63"/>
      <c r="F38" s="63"/>
      <c r="G38" s="63"/>
      <c r="H38" s="63"/>
      <c r="I38" s="63"/>
      <c r="J38" s="63"/>
      <c r="K38" s="63"/>
      <c r="L38" s="63"/>
      <c r="M38" s="63"/>
      <c r="N38" s="63"/>
      <c r="O38" s="63"/>
      <c r="P38" s="63"/>
      <c r="Q38" s="63"/>
      <c r="R38" s="63"/>
      <c r="S38" s="63"/>
      <c r="T38" s="63"/>
      <c r="U38" s="63"/>
    </row>
    <row r="39" spans="1:23" s="31" customFormat="1" ht="12.75" x14ac:dyDescent="0.2">
      <c r="B39" s="63" t="s">
        <v>186</v>
      </c>
      <c r="C39" s="63"/>
      <c r="D39" s="63"/>
      <c r="E39" s="63"/>
      <c r="F39" s="63"/>
      <c r="G39" s="63"/>
      <c r="H39" s="63"/>
      <c r="I39" s="63"/>
      <c r="J39" s="63"/>
      <c r="K39" s="63"/>
      <c r="L39" s="63"/>
      <c r="M39" s="63"/>
      <c r="N39" s="63"/>
      <c r="O39" s="63"/>
      <c r="P39" s="63"/>
      <c r="Q39" s="63"/>
      <c r="R39" s="63"/>
      <c r="S39" s="63"/>
      <c r="T39" s="63"/>
      <c r="U39" s="63"/>
    </row>
    <row r="40" spans="1:23" s="31" customFormat="1" ht="12.75" x14ac:dyDescent="0.2">
      <c r="B40" s="240" t="s">
        <v>187</v>
      </c>
      <c r="C40" s="240"/>
      <c r="D40" s="240"/>
      <c r="E40" s="240"/>
      <c r="F40" s="63"/>
      <c r="G40" s="63"/>
      <c r="H40" s="63"/>
      <c r="I40" s="63"/>
      <c r="J40" s="63"/>
      <c r="K40" s="63"/>
      <c r="L40" s="63"/>
      <c r="M40" s="63"/>
      <c r="N40" s="63"/>
      <c r="O40" s="63"/>
      <c r="P40" s="63"/>
      <c r="Q40" s="63"/>
      <c r="R40" s="63"/>
      <c r="S40" s="63"/>
      <c r="T40" s="63"/>
      <c r="U40" s="63"/>
    </row>
    <row r="41" spans="1:23" s="31" customFormat="1" ht="14.25" customHeight="1" x14ac:dyDescent="0.2">
      <c r="B41" s="240" t="s">
        <v>188</v>
      </c>
      <c r="C41" s="240"/>
      <c r="D41" s="240"/>
      <c r="E41" s="240"/>
      <c r="F41" s="63"/>
      <c r="G41" s="63"/>
      <c r="H41" s="63"/>
      <c r="I41" s="63"/>
      <c r="J41" s="63"/>
      <c r="K41" s="63"/>
      <c r="L41" s="63"/>
      <c r="M41" s="63"/>
      <c r="N41" s="63"/>
      <c r="O41" s="63"/>
      <c r="P41" s="63"/>
      <c r="Q41" s="63"/>
      <c r="R41" s="63"/>
      <c r="S41" s="63"/>
      <c r="T41" s="63"/>
      <c r="U41" s="63"/>
    </row>
    <row r="42" spans="1:23" s="31" customFormat="1" ht="16.5" customHeight="1" x14ac:dyDescent="0.2">
      <c r="B42" s="240" t="s">
        <v>189</v>
      </c>
      <c r="C42" s="240"/>
      <c r="D42" s="240"/>
      <c r="E42" s="240"/>
      <c r="F42" s="63"/>
      <c r="G42" s="63"/>
      <c r="H42" s="63"/>
      <c r="I42" s="63"/>
      <c r="J42" s="63"/>
      <c r="K42" s="63"/>
      <c r="L42" s="63"/>
      <c r="M42" s="63"/>
      <c r="N42" s="63"/>
      <c r="O42" s="63"/>
      <c r="P42" s="63"/>
      <c r="Q42" s="63"/>
      <c r="R42" s="63"/>
      <c r="S42" s="63"/>
      <c r="T42" s="63"/>
      <c r="U42" s="63"/>
    </row>
    <row r="43" spans="1:23" s="31" customFormat="1" ht="45" customHeight="1" x14ac:dyDescent="0.2">
      <c r="B43" s="240" t="s">
        <v>190</v>
      </c>
      <c r="C43" s="240"/>
      <c r="D43" s="240"/>
      <c r="E43" s="240"/>
      <c r="F43" s="63"/>
      <c r="G43" s="63"/>
      <c r="H43" s="63"/>
      <c r="I43" s="63"/>
      <c r="J43" s="63"/>
      <c r="K43" s="63"/>
      <c r="L43" s="63"/>
      <c r="M43" s="63"/>
      <c r="N43" s="63"/>
      <c r="O43" s="63"/>
      <c r="P43" s="63"/>
      <c r="Q43" s="63"/>
      <c r="R43" s="63"/>
      <c r="S43" s="63"/>
      <c r="T43" s="63"/>
      <c r="U43" s="63"/>
    </row>
    <row r="44" spans="1:23" s="31" customFormat="1" ht="54" customHeight="1" x14ac:dyDescent="0.2">
      <c r="B44" s="63"/>
      <c r="C44" s="63"/>
      <c r="D44" s="63"/>
      <c r="E44" s="63"/>
      <c r="F44" s="63"/>
      <c r="G44" s="63"/>
      <c r="H44" s="63"/>
      <c r="I44" s="63"/>
      <c r="J44" s="63"/>
      <c r="K44" s="63"/>
      <c r="L44" s="63"/>
      <c r="M44" s="63"/>
      <c r="N44" s="63"/>
      <c r="O44" s="63"/>
      <c r="P44" s="63"/>
      <c r="Q44" s="63"/>
      <c r="R44" s="63"/>
      <c r="S44" s="63"/>
      <c r="T44" s="63"/>
      <c r="U44" s="63"/>
    </row>
    <row r="45" spans="1:23" s="31" customFormat="1" ht="12.75" x14ac:dyDescent="0.2">
      <c r="B45" s="63"/>
      <c r="C45" s="63"/>
      <c r="D45" s="63"/>
      <c r="E45" s="63"/>
      <c r="F45" s="63"/>
      <c r="G45" s="63"/>
      <c r="H45" s="63"/>
      <c r="I45" s="63"/>
      <c r="J45" s="63"/>
      <c r="K45" s="63"/>
      <c r="L45" s="63"/>
      <c r="M45" s="63"/>
      <c r="N45" s="63"/>
      <c r="O45" s="63"/>
      <c r="P45" s="63"/>
      <c r="Q45" s="63"/>
      <c r="R45" s="63"/>
      <c r="S45" s="63"/>
      <c r="T45" s="63"/>
      <c r="U45" s="63"/>
    </row>
    <row r="46" spans="1:23" s="31" customFormat="1" ht="12.75" x14ac:dyDescent="0.2">
      <c r="B46" s="63"/>
      <c r="C46" s="63"/>
      <c r="D46" s="63"/>
      <c r="E46" s="63"/>
      <c r="F46" s="63"/>
      <c r="G46" s="63"/>
      <c r="H46" s="63"/>
      <c r="I46" s="63"/>
      <c r="J46" s="63"/>
      <c r="K46" s="63"/>
      <c r="L46" s="63"/>
      <c r="M46" s="63"/>
      <c r="N46" s="63"/>
      <c r="O46" s="63"/>
      <c r="P46" s="63"/>
      <c r="Q46" s="63"/>
      <c r="R46" s="63"/>
      <c r="S46" s="63"/>
      <c r="T46" s="63"/>
      <c r="U46" s="63"/>
    </row>
    <row r="47" spans="1:23" s="175" customFormat="1" x14ac:dyDescent="0.2"/>
    <row r="48" spans="1:23" s="175" customFormat="1" x14ac:dyDescent="0.2"/>
    <row r="49" s="175" customFormat="1" x14ac:dyDescent="0.2"/>
    <row r="50" s="175" customFormat="1" x14ac:dyDescent="0.2"/>
    <row r="51" s="175" customFormat="1" x14ac:dyDescent="0.2"/>
    <row r="52" s="175" customFormat="1" x14ac:dyDescent="0.2"/>
    <row r="53" s="175" customFormat="1" x14ac:dyDescent="0.2"/>
    <row r="54" s="175" customFormat="1" x14ac:dyDescent="0.2"/>
    <row r="55" s="175" customFormat="1" x14ac:dyDescent="0.2"/>
    <row r="56" s="175" customFormat="1" x14ac:dyDescent="0.2"/>
    <row r="57" s="175" customFormat="1" x14ac:dyDescent="0.2"/>
  </sheetData>
  <mergeCells count="18">
    <mergeCell ref="F6:I6"/>
    <mergeCell ref="F7:I7"/>
    <mergeCell ref="B3:L3"/>
    <mergeCell ref="B40:E40"/>
    <mergeCell ref="B6:B10"/>
    <mergeCell ref="C6:C10"/>
    <mergeCell ref="D6:D10"/>
    <mergeCell ref="E6:E7"/>
    <mergeCell ref="K6:U6"/>
    <mergeCell ref="K7:U7"/>
    <mergeCell ref="B11:U11"/>
    <mergeCell ref="B19:U19"/>
    <mergeCell ref="B43:E43"/>
    <mergeCell ref="B41:E41"/>
    <mergeCell ref="B42:E42"/>
    <mergeCell ref="E22:E34"/>
    <mergeCell ref="B35:U35"/>
    <mergeCell ref="C20:C3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pageSetUpPr autoPageBreaks="0"/>
  </sheetPr>
  <dimension ref="A1:AB67"/>
  <sheetViews>
    <sheetView workbookViewId="0"/>
  </sheetViews>
  <sheetFormatPr defaultColWidth="0" defaultRowHeight="14.25" zeroHeight="1" x14ac:dyDescent="0.2"/>
  <cols>
    <col min="1" max="1" width="9" style="24" customWidth="1"/>
    <col min="2" max="2" width="48.140625" style="24" bestFit="1" customWidth="1"/>
    <col min="3" max="3" width="32.85546875" style="24" customWidth="1"/>
    <col min="4" max="4" width="11.5703125" style="24" bestFit="1" customWidth="1"/>
    <col min="5" max="5" width="29.5703125" style="24" bestFit="1" customWidth="1"/>
    <col min="6" max="9" width="19.5703125" style="24" customWidth="1"/>
    <col min="10" max="10" width="1.140625" style="24" customWidth="1"/>
    <col min="11" max="21" width="19.5703125" style="24" customWidth="1"/>
    <col min="22" max="22" width="9" style="24" customWidth="1"/>
    <col min="23" max="28" width="0" style="24" hidden="1" customWidth="1"/>
    <col min="29" max="16384" width="9" style="24" hidden="1"/>
  </cols>
  <sheetData>
    <row r="1" spans="1:28" s="22" customFormat="1" ht="12.75" customHeight="1" x14ac:dyDescent="0.2"/>
    <row r="2" spans="1:28" s="22" customFormat="1" ht="18.75" customHeight="1" x14ac:dyDescent="0.25">
      <c r="B2" s="5" t="s">
        <v>191</v>
      </c>
      <c r="C2" s="5"/>
      <c r="D2" s="5"/>
      <c r="E2" s="5"/>
      <c r="F2" s="5"/>
      <c r="G2" s="5"/>
      <c r="H2" s="5"/>
      <c r="I2" s="5"/>
      <c r="J2" s="5"/>
    </row>
    <row r="3" spans="1:28" s="22" customFormat="1" ht="14.25" customHeight="1" x14ac:dyDescent="0.2">
      <c r="B3" s="74" t="s">
        <v>192</v>
      </c>
      <c r="C3" s="32"/>
      <c r="D3" s="32"/>
      <c r="E3" s="32"/>
      <c r="F3" s="32"/>
      <c r="G3" s="32"/>
      <c r="H3" s="32"/>
      <c r="I3" s="32"/>
      <c r="J3" s="32"/>
      <c r="K3" s="32"/>
      <c r="L3" s="32"/>
      <c r="W3" s="23"/>
      <c r="X3" s="23"/>
      <c r="Y3" s="23"/>
      <c r="Z3" s="23"/>
      <c r="AA3" s="23"/>
      <c r="AB3" s="23"/>
    </row>
    <row r="4" spans="1:28" s="22" customFormat="1" ht="12.75" customHeight="1" x14ac:dyDescent="0.2"/>
    <row r="5" spans="1:28" s="175" customFormat="1" x14ac:dyDescent="0.2"/>
    <row r="6" spans="1:28" s="26" customFormat="1" ht="16.5" customHeight="1" x14ac:dyDescent="0.2">
      <c r="A6" s="31"/>
      <c r="B6" s="247" t="s">
        <v>29</v>
      </c>
      <c r="C6" s="247" t="s">
        <v>151</v>
      </c>
      <c r="D6" s="247" t="s">
        <v>74</v>
      </c>
      <c r="E6" s="250"/>
      <c r="F6" s="211" t="s">
        <v>75</v>
      </c>
      <c r="G6" s="212"/>
      <c r="H6" s="212"/>
      <c r="I6" s="213"/>
      <c r="J6" s="27"/>
      <c r="K6" s="251" t="s">
        <v>76</v>
      </c>
      <c r="L6" s="252"/>
      <c r="M6" s="252"/>
      <c r="N6" s="252"/>
      <c r="O6" s="252"/>
      <c r="P6" s="252"/>
      <c r="Q6" s="252"/>
      <c r="R6" s="252"/>
      <c r="S6" s="252"/>
      <c r="T6" s="252"/>
      <c r="U6" s="253"/>
      <c r="V6" s="63"/>
      <c r="W6" s="62"/>
      <c r="X6" s="62"/>
      <c r="Y6" s="62"/>
      <c r="Z6" s="62"/>
      <c r="AA6" s="62"/>
      <c r="AB6" s="62"/>
    </row>
    <row r="7" spans="1:28" s="26" customFormat="1" ht="31.5" customHeight="1" x14ac:dyDescent="0.2">
      <c r="A7" s="31"/>
      <c r="B7" s="248"/>
      <c r="C7" s="248"/>
      <c r="D7" s="248"/>
      <c r="E7" s="250"/>
      <c r="F7" s="244" t="s">
        <v>152</v>
      </c>
      <c r="G7" s="245"/>
      <c r="H7" s="245"/>
      <c r="I7" s="246"/>
      <c r="J7" s="27"/>
      <c r="K7" s="254" t="s">
        <v>78</v>
      </c>
      <c r="L7" s="255"/>
      <c r="M7" s="255"/>
      <c r="N7" s="255"/>
      <c r="O7" s="255"/>
      <c r="P7" s="255"/>
      <c r="Q7" s="255"/>
      <c r="R7" s="255"/>
      <c r="S7" s="255"/>
      <c r="T7" s="255"/>
      <c r="U7" s="256"/>
      <c r="V7" s="63"/>
      <c r="W7" s="62"/>
      <c r="X7" s="62"/>
      <c r="Y7" s="62"/>
      <c r="Z7" s="62"/>
      <c r="AA7" s="62"/>
      <c r="AB7" s="62"/>
    </row>
    <row r="8" spans="1:28" s="26" customFormat="1" ht="25.5" x14ac:dyDescent="0.2">
      <c r="A8" s="31"/>
      <c r="B8" s="248"/>
      <c r="C8" s="248"/>
      <c r="D8" s="248"/>
      <c r="E8" s="99" t="s">
        <v>153</v>
      </c>
      <c r="F8" s="77" t="s">
        <v>80</v>
      </c>
      <c r="G8" s="77" t="s">
        <v>81</v>
      </c>
      <c r="H8" s="77" t="s">
        <v>82</v>
      </c>
      <c r="I8" s="77" t="s">
        <v>83</v>
      </c>
      <c r="J8" s="27"/>
      <c r="K8" s="77" t="s">
        <v>84</v>
      </c>
      <c r="L8" s="77" t="s">
        <v>85</v>
      </c>
      <c r="M8" s="77" t="s">
        <v>86</v>
      </c>
      <c r="N8" s="77" t="s">
        <v>87</v>
      </c>
      <c r="O8" s="77" t="s">
        <v>88</v>
      </c>
      <c r="P8" s="77" t="s">
        <v>89</v>
      </c>
      <c r="Q8" s="77" t="s">
        <v>90</v>
      </c>
      <c r="R8" s="77" t="s">
        <v>91</v>
      </c>
      <c r="S8" s="77" t="s">
        <v>92</v>
      </c>
      <c r="T8" s="77" t="s">
        <v>93</v>
      </c>
      <c r="U8" s="77" t="s">
        <v>94</v>
      </c>
      <c r="V8" s="63"/>
      <c r="W8" s="62"/>
      <c r="X8" s="62"/>
      <c r="Y8" s="62"/>
      <c r="Z8" s="62"/>
      <c r="AA8" s="62"/>
      <c r="AB8" s="62"/>
    </row>
    <row r="9" spans="1:28" s="26" customFormat="1" ht="12.75" x14ac:dyDescent="0.2">
      <c r="A9" s="31"/>
      <c r="B9" s="248"/>
      <c r="C9" s="248"/>
      <c r="D9" s="248"/>
      <c r="E9" s="100" t="s">
        <v>95</v>
      </c>
      <c r="F9" s="80" t="s">
        <v>96</v>
      </c>
      <c r="G9" s="80" t="s">
        <v>97</v>
      </c>
      <c r="H9" s="80" t="s">
        <v>98</v>
      </c>
      <c r="I9" s="81" t="s">
        <v>99</v>
      </c>
      <c r="J9" s="27"/>
      <c r="K9" s="82" t="s">
        <v>100</v>
      </c>
      <c r="L9" s="80" t="s">
        <v>101</v>
      </c>
      <c r="M9" s="80" t="s">
        <v>102</v>
      </c>
      <c r="N9" s="80" t="s">
        <v>103</v>
      </c>
      <c r="O9" s="80" t="s">
        <v>104</v>
      </c>
      <c r="P9" s="80" t="s">
        <v>105</v>
      </c>
      <c r="Q9" s="80" t="s">
        <v>106</v>
      </c>
      <c r="R9" s="80">
        <v>44593</v>
      </c>
      <c r="S9" s="80" t="s">
        <v>108</v>
      </c>
      <c r="T9" s="80" t="s">
        <v>109</v>
      </c>
      <c r="U9" s="80" t="s">
        <v>110</v>
      </c>
      <c r="V9" s="63"/>
      <c r="W9" s="62"/>
      <c r="X9" s="62"/>
      <c r="Y9" s="62"/>
      <c r="Z9" s="62"/>
      <c r="AA9" s="62"/>
      <c r="AB9" s="62"/>
    </row>
    <row r="10" spans="1:28" s="26" customFormat="1" ht="15" customHeight="1" x14ac:dyDescent="0.2">
      <c r="A10" s="31"/>
      <c r="B10" s="249"/>
      <c r="C10" s="249"/>
      <c r="D10" s="249"/>
      <c r="E10" s="100" t="s">
        <v>111</v>
      </c>
      <c r="F10" s="83" t="s">
        <v>112</v>
      </c>
      <c r="G10" s="80" t="s">
        <v>112</v>
      </c>
      <c r="H10" s="80" t="s">
        <v>113</v>
      </c>
      <c r="I10" s="80" t="s">
        <v>113</v>
      </c>
      <c r="J10" s="27"/>
      <c r="K10" s="80" t="s">
        <v>114</v>
      </c>
      <c r="L10" s="80" t="s">
        <v>115</v>
      </c>
      <c r="M10" s="80" t="s">
        <v>115</v>
      </c>
      <c r="N10" s="80" t="s">
        <v>116</v>
      </c>
      <c r="O10" s="80" t="s">
        <v>116</v>
      </c>
      <c r="P10" s="80" t="s">
        <v>117</v>
      </c>
      <c r="Q10" s="80" t="s">
        <v>117</v>
      </c>
      <c r="R10" s="80" t="s">
        <v>118</v>
      </c>
      <c r="S10" s="80" t="s">
        <v>118</v>
      </c>
      <c r="T10" s="80" t="s">
        <v>119</v>
      </c>
      <c r="U10" s="80" t="s">
        <v>119</v>
      </c>
      <c r="V10" s="63"/>
      <c r="W10" s="62"/>
      <c r="X10" s="62"/>
      <c r="Y10" s="62"/>
      <c r="Z10" s="62"/>
      <c r="AA10" s="62"/>
      <c r="AB10" s="62"/>
    </row>
    <row r="11" spans="1:28" s="26" customFormat="1" ht="12.75" x14ac:dyDescent="0.2">
      <c r="A11" s="31"/>
      <c r="B11" s="242" t="s">
        <v>154</v>
      </c>
      <c r="C11" s="242"/>
      <c r="D11" s="242"/>
      <c r="E11" s="242"/>
      <c r="F11" s="242"/>
      <c r="G11" s="242"/>
      <c r="H11" s="242"/>
      <c r="I11" s="242"/>
      <c r="J11" s="242"/>
      <c r="K11" s="242"/>
      <c r="L11" s="242"/>
      <c r="M11" s="242"/>
      <c r="N11" s="242"/>
      <c r="O11" s="242"/>
      <c r="P11" s="242"/>
      <c r="Q11" s="242"/>
      <c r="R11" s="242"/>
      <c r="S11" s="242"/>
      <c r="T11" s="242"/>
      <c r="U11" s="243"/>
      <c r="V11" s="63"/>
      <c r="W11" s="62"/>
      <c r="X11" s="62"/>
      <c r="Y11" s="62"/>
      <c r="Z11" s="62"/>
      <c r="AA11" s="62"/>
      <c r="AB11" s="62"/>
    </row>
    <row r="12" spans="1:28" s="26" customFormat="1" ht="12.75" x14ac:dyDescent="0.2">
      <c r="A12" s="31"/>
      <c r="B12" s="57" t="s">
        <v>160</v>
      </c>
      <c r="C12" s="57" t="s">
        <v>161</v>
      </c>
      <c r="D12" s="57" t="s">
        <v>162</v>
      </c>
      <c r="E12" s="204"/>
      <c r="F12" s="103">
        <v>28094000</v>
      </c>
      <c r="G12" s="103">
        <v>28094000</v>
      </c>
      <c r="H12" s="103">
        <v>28094000</v>
      </c>
      <c r="I12" s="103">
        <v>28094000</v>
      </c>
      <c r="J12" s="27"/>
      <c r="K12" s="103">
        <v>28094000</v>
      </c>
      <c r="L12" s="103">
        <v>28254000</v>
      </c>
      <c r="M12" s="103">
        <v>28254000</v>
      </c>
      <c r="N12" s="103">
        <v>28402000</v>
      </c>
      <c r="O12" s="103">
        <v>28402000</v>
      </c>
      <c r="P12" s="103">
        <v>28712000</v>
      </c>
      <c r="Q12" s="103">
        <v>28712000</v>
      </c>
      <c r="R12" s="103">
        <v>28946000</v>
      </c>
      <c r="S12" s="153">
        <v>28946000</v>
      </c>
      <c r="T12" s="103">
        <v>29179000</v>
      </c>
      <c r="U12" s="103"/>
      <c r="V12" s="63"/>
      <c r="W12" s="62"/>
      <c r="X12" s="62"/>
      <c r="Y12" s="62"/>
      <c r="Z12" s="62"/>
      <c r="AA12" s="62"/>
      <c r="AB12" s="62"/>
    </row>
    <row r="13" spans="1:28" s="26" customFormat="1" ht="12.75" x14ac:dyDescent="0.2">
      <c r="A13" s="31"/>
      <c r="B13" s="57" t="s">
        <v>163</v>
      </c>
      <c r="C13" s="57" t="s">
        <v>161</v>
      </c>
      <c r="D13" s="57" t="s">
        <v>162</v>
      </c>
      <c r="E13" s="209"/>
      <c r="F13" s="103">
        <v>23714000</v>
      </c>
      <c r="G13" s="103">
        <v>23714000</v>
      </c>
      <c r="H13" s="103">
        <v>23714000</v>
      </c>
      <c r="I13" s="103">
        <v>23714000</v>
      </c>
      <c r="J13" s="27"/>
      <c r="K13" s="103">
        <v>23714000</v>
      </c>
      <c r="L13" s="103">
        <v>23915000</v>
      </c>
      <c r="M13" s="103">
        <v>23915000</v>
      </c>
      <c r="N13" s="103">
        <v>24177000</v>
      </c>
      <c r="O13" s="103">
        <v>24177000</v>
      </c>
      <c r="P13" s="103">
        <v>24096000</v>
      </c>
      <c r="Q13" s="103">
        <v>24096000</v>
      </c>
      <c r="R13" s="103">
        <v>24152000</v>
      </c>
      <c r="S13" s="153">
        <v>24152000</v>
      </c>
      <c r="T13" s="103">
        <v>24336000</v>
      </c>
      <c r="U13" s="103"/>
      <c r="V13" s="63"/>
      <c r="W13" s="62"/>
      <c r="X13" s="62"/>
      <c r="Y13" s="62"/>
      <c r="Z13" s="62"/>
      <c r="AA13" s="62"/>
      <c r="AB13" s="62"/>
    </row>
    <row r="14" spans="1:28" s="26" customFormat="1" ht="12.75" x14ac:dyDescent="0.2">
      <c r="A14" s="31"/>
      <c r="B14" s="57" t="s">
        <v>193</v>
      </c>
      <c r="C14" s="57" t="s">
        <v>194</v>
      </c>
      <c r="D14" s="57" t="s">
        <v>162</v>
      </c>
      <c r="E14" s="209"/>
      <c r="F14" s="103">
        <v>0</v>
      </c>
      <c r="G14" s="103">
        <v>0</v>
      </c>
      <c r="H14" s="103">
        <v>0</v>
      </c>
      <c r="I14" s="103">
        <v>767273</v>
      </c>
      <c r="J14" s="27"/>
      <c r="K14" s="103">
        <v>767273</v>
      </c>
      <c r="L14" s="103">
        <v>3069092</v>
      </c>
      <c r="M14" s="103">
        <v>6138184</v>
      </c>
      <c r="N14" s="103">
        <v>9261038</v>
      </c>
      <c r="O14" s="103">
        <v>3553039.7513767211</v>
      </c>
      <c r="P14" s="103">
        <v>5243412.9567544768</v>
      </c>
      <c r="Q14" s="103">
        <v>8618063</v>
      </c>
      <c r="R14" s="103">
        <v>9857400.5</v>
      </c>
      <c r="S14" s="153">
        <v>10543550.576983877</v>
      </c>
      <c r="T14" s="103">
        <v>12140593</v>
      </c>
      <c r="U14" s="103"/>
      <c r="V14" s="63"/>
      <c r="W14" s="62"/>
      <c r="X14" s="62"/>
      <c r="Y14" s="62"/>
      <c r="Z14" s="62"/>
      <c r="AA14" s="62"/>
      <c r="AB14" s="62"/>
    </row>
    <row r="15" spans="1:28" s="26" customFormat="1" ht="12.75" x14ac:dyDescent="0.2">
      <c r="A15" s="31"/>
      <c r="B15" s="57" t="s">
        <v>195</v>
      </c>
      <c r="C15" s="57" t="s">
        <v>194</v>
      </c>
      <c r="D15" s="57" t="s">
        <v>162</v>
      </c>
      <c r="E15" s="209"/>
      <c r="F15" s="103">
        <v>0</v>
      </c>
      <c r="G15" s="103">
        <v>0</v>
      </c>
      <c r="H15" s="103">
        <v>0</v>
      </c>
      <c r="I15" s="103">
        <v>689010</v>
      </c>
      <c r="J15" s="27"/>
      <c r="K15" s="103">
        <v>689010</v>
      </c>
      <c r="L15" s="103">
        <v>2756039</v>
      </c>
      <c r="M15" s="103">
        <v>5512078</v>
      </c>
      <c r="N15" s="103">
        <v>8334231</v>
      </c>
      <c r="O15" s="103">
        <v>3011025.1506722383</v>
      </c>
      <c r="P15" s="103">
        <v>4453157.0197238941</v>
      </c>
      <c r="Q15" s="103">
        <v>6770234</v>
      </c>
      <c r="R15" s="103">
        <v>7718950.5</v>
      </c>
      <c r="S15" s="153">
        <v>8235808.8795108208</v>
      </c>
      <c r="T15" s="103">
        <v>9472191</v>
      </c>
      <c r="U15" s="103"/>
      <c r="V15" s="63"/>
      <c r="W15" s="62"/>
      <c r="X15" s="62"/>
      <c r="Y15" s="62"/>
      <c r="Z15" s="62"/>
      <c r="AA15" s="62"/>
      <c r="AB15" s="62"/>
    </row>
    <row r="16" spans="1:28" s="26" customFormat="1" ht="12.75" customHeight="1" x14ac:dyDescent="0.25">
      <c r="A16" s="31"/>
      <c r="B16" s="57" t="s">
        <v>196</v>
      </c>
      <c r="C16" s="57" t="s">
        <v>197</v>
      </c>
      <c r="D16" s="57" t="s">
        <v>166</v>
      </c>
      <c r="E16" s="209"/>
      <c r="F16" s="114">
        <v>1</v>
      </c>
      <c r="G16" s="115"/>
      <c r="H16" s="114">
        <v>1</v>
      </c>
      <c r="I16" s="115"/>
      <c r="J16" s="27"/>
      <c r="K16" s="115"/>
      <c r="L16" s="114">
        <v>0.70070070070070067</v>
      </c>
      <c r="M16" s="115"/>
      <c r="N16" s="114">
        <v>0.95172715887997161</v>
      </c>
      <c r="O16" s="115"/>
      <c r="P16" s="114">
        <v>0.68674495812464831</v>
      </c>
      <c r="Q16" s="115"/>
      <c r="R16" s="114">
        <v>0.67753175433080082</v>
      </c>
      <c r="S16" s="115"/>
      <c r="T16" s="114">
        <v>0.71749498151284707</v>
      </c>
      <c r="U16" s="115"/>
      <c r="V16" s="184"/>
      <c r="W16" s="62"/>
      <c r="X16" s="62"/>
      <c r="Y16" s="62"/>
      <c r="Z16" s="62"/>
      <c r="AA16" s="62"/>
      <c r="AB16" s="62"/>
    </row>
    <row r="17" spans="1:22" s="26" customFormat="1" ht="12.75" customHeight="1" x14ac:dyDescent="0.25">
      <c r="A17" s="31"/>
      <c r="B17" s="57" t="s">
        <v>198</v>
      </c>
      <c r="C17" s="57" t="s">
        <v>197</v>
      </c>
      <c r="D17" s="57" t="s">
        <v>166</v>
      </c>
      <c r="E17" s="209"/>
      <c r="F17" s="116">
        <f>1-F16</f>
        <v>0</v>
      </c>
      <c r="G17" s="115"/>
      <c r="H17" s="116">
        <f>1-H16</f>
        <v>0</v>
      </c>
      <c r="I17" s="115"/>
      <c r="J17" s="27"/>
      <c r="K17" s="115"/>
      <c r="L17" s="116">
        <v>0.29929929929929933</v>
      </c>
      <c r="M17" s="115" t="str">
        <f t="shared" ref="M17:U17" si="0">IF(M16="","",1-M16)</f>
        <v/>
      </c>
      <c r="N17" s="116">
        <v>4.8272841120028387E-2</v>
      </c>
      <c r="O17" s="115" t="str">
        <f t="shared" si="0"/>
        <v/>
      </c>
      <c r="P17" s="116">
        <v>0.31325504187535169</v>
      </c>
      <c r="Q17" s="115" t="str">
        <f t="shared" si="0"/>
        <v/>
      </c>
      <c r="R17" s="116">
        <f>IF(R16="","",1-R16)</f>
        <v>0.32246824566919918</v>
      </c>
      <c r="S17" s="115" t="str">
        <f t="shared" si="0"/>
        <v/>
      </c>
      <c r="T17" s="116">
        <f t="shared" si="0"/>
        <v>0.28250501848715293</v>
      </c>
      <c r="U17" s="115" t="str">
        <f t="shared" si="0"/>
        <v/>
      </c>
      <c r="V17" s="184"/>
    </row>
    <row r="18" spans="1:22" s="26" customFormat="1" ht="12.75" x14ac:dyDescent="0.2">
      <c r="A18" s="31"/>
      <c r="B18" s="57" t="s">
        <v>199</v>
      </c>
      <c r="C18" s="57" t="s">
        <v>200</v>
      </c>
      <c r="D18" s="57" t="s">
        <v>166</v>
      </c>
      <c r="E18" s="209"/>
      <c r="F18" s="115"/>
      <c r="G18" s="114">
        <v>1</v>
      </c>
      <c r="H18" s="115"/>
      <c r="I18" s="114">
        <f>11227566/(11227566+16500)</f>
        <v>0.99853255930728257</v>
      </c>
      <c r="J18" s="27"/>
      <c r="K18" s="114">
        <v>0.99853255930728257</v>
      </c>
      <c r="L18" s="115"/>
      <c r="M18" s="114">
        <v>0.70070070070070067</v>
      </c>
      <c r="N18" s="115"/>
      <c r="O18" s="114">
        <v>0.95172715887997161</v>
      </c>
      <c r="P18" s="115"/>
      <c r="Q18" s="114">
        <v>0.68674495812464831</v>
      </c>
      <c r="R18" s="115"/>
      <c r="S18" s="154">
        <v>0.67753175433080082</v>
      </c>
      <c r="T18" s="115"/>
      <c r="U18" s="114"/>
      <c r="V18" s="185"/>
    </row>
    <row r="19" spans="1:22" s="26" customFormat="1" ht="12.75" x14ac:dyDescent="0.2">
      <c r="A19" s="31"/>
      <c r="B19" s="57" t="s">
        <v>201</v>
      </c>
      <c r="C19" s="57" t="s">
        <v>200</v>
      </c>
      <c r="D19" s="57" t="s">
        <v>166</v>
      </c>
      <c r="E19" s="209"/>
      <c r="F19" s="115"/>
      <c r="G19" s="116">
        <f>1-G18</f>
        <v>0</v>
      </c>
      <c r="H19" s="115"/>
      <c r="I19" s="116">
        <f>1-I18</f>
        <v>1.4674406927174255E-3</v>
      </c>
      <c r="J19" s="27"/>
      <c r="K19" s="116">
        <f>IF(K18="","",1-K18)</f>
        <v>1.4674406927174255E-3</v>
      </c>
      <c r="L19" s="115" t="str">
        <f t="shared" ref="L19:U19" si="1">IF(L18="","",1-L18)</f>
        <v/>
      </c>
      <c r="M19" s="116">
        <v>0.29929929929929933</v>
      </c>
      <c r="N19" s="115" t="str">
        <f t="shared" si="1"/>
        <v/>
      </c>
      <c r="O19" s="116">
        <v>4.8272841120028387E-2</v>
      </c>
      <c r="P19" s="115" t="str">
        <f t="shared" si="1"/>
        <v/>
      </c>
      <c r="Q19" s="116">
        <v>0.31325504187535169</v>
      </c>
      <c r="R19" s="115" t="str">
        <f t="shared" si="1"/>
        <v/>
      </c>
      <c r="S19" s="154">
        <f t="shared" si="1"/>
        <v>0.32246824566919918</v>
      </c>
      <c r="T19" s="115" t="str">
        <f t="shared" si="1"/>
        <v/>
      </c>
      <c r="U19" s="116" t="str">
        <f t="shared" si="1"/>
        <v/>
      </c>
      <c r="V19" s="63"/>
    </row>
    <row r="20" spans="1:22" s="26" customFormat="1" ht="12.75" x14ac:dyDescent="0.2">
      <c r="A20" s="31"/>
      <c r="B20" s="57" t="s">
        <v>202</v>
      </c>
      <c r="C20" s="57" t="s">
        <v>197</v>
      </c>
      <c r="D20" s="57" t="s">
        <v>157</v>
      </c>
      <c r="E20" s="209"/>
      <c r="F20" s="117">
        <v>0.47299999999999998</v>
      </c>
      <c r="G20" s="115"/>
      <c r="H20" s="117">
        <v>0.65100000000000002</v>
      </c>
      <c r="I20" s="115"/>
      <c r="J20" s="27"/>
      <c r="K20" s="115"/>
      <c r="L20" s="117">
        <v>0.79600000000000004</v>
      </c>
      <c r="M20" s="115"/>
      <c r="N20" s="117">
        <v>0.97699999999999998</v>
      </c>
      <c r="O20" s="115"/>
      <c r="P20" s="117">
        <v>0.91500000000000004</v>
      </c>
      <c r="Q20" s="115"/>
      <c r="R20" s="117">
        <v>0.91500000000000004</v>
      </c>
      <c r="S20" s="115"/>
      <c r="T20" s="117">
        <v>0.92</v>
      </c>
      <c r="U20" s="115"/>
      <c r="V20" s="185"/>
    </row>
    <row r="21" spans="1:22" s="26" customFormat="1" ht="15" x14ac:dyDescent="0.25">
      <c r="A21" s="31"/>
      <c r="B21" s="57" t="s">
        <v>203</v>
      </c>
      <c r="C21" s="57" t="s">
        <v>197</v>
      </c>
      <c r="D21" s="57" t="s">
        <v>157</v>
      </c>
      <c r="E21" s="209"/>
      <c r="F21" s="117">
        <v>0.35799999999999998</v>
      </c>
      <c r="G21" s="115"/>
      <c r="H21" s="117">
        <v>0.49199999999999999</v>
      </c>
      <c r="I21" s="115"/>
      <c r="J21" s="27"/>
      <c r="K21" s="115"/>
      <c r="L21" s="117">
        <v>0.60099999999999998</v>
      </c>
      <c r="M21" s="115"/>
      <c r="N21" s="117">
        <v>0.73699999999999999</v>
      </c>
      <c r="O21" s="115"/>
      <c r="P21" s="117">
        <v>0.69099999999999995</v>
      </c>
      <c r="Q21" s="115"/>
      <c r="R21" s="117">
        <v>0.69099999999999995</v>
      </c>
      <c r="S21" s="115"/>
      <c r="T21" s="117">
        <v>0.69399999999999995</v>
      </c>
      <c r="U21" s="115"/>
      <c r="V21" s="184"/>
    </row>
    <row r="22" spans="1:22" s="26" customFormat="1" ht="12.75" x14ac:dyDescent="0.2">
      <c r="A22" s="31"/>
      <c r="B22" s="57" t="s">
        <v>204</v>
      </c>
      <c r="C22" s="57" t="s">
        <v>197</v>
      </c>
      <c r="D22" s="57" t="s">
        <v>157</v>
      </c>
      <c r="E22" s="209"/>
      <c r="F22" s="117">
        <v>0.01</v>
      </c>
      <c r="G22" s="115"/>
      <c r="H22" s="117">
        <v>3.5000000000000003E-2</v>
      </c>
      <c r="I22" s="115"/>
      <c r="J22" s="27"/>
      <c r="K22" s="115"/>
      <c r="L22" s="117">
        <v>9.7000000000000003E-2</v>
      </c>
      <c r="M22" s="115"/>
      <c r="N22" s="117">
        <v>0.04</v>
      </c>
      <c r="O22" s="115"/>
      <c r="P22" s="117">
        <v>4.2999999999999997E-2</v>
      </c>
      <c r="Q22" s="115"/>
      <c r="R22" s="117">
        <v>2.4E-2</v>
      </c>
      <c r="S22" s="115"/>
      <c r="T22" s="117">
        <v>0.04</v>
      </c>
      <c r="U22" s="115"/>
      <c r="V22" s="185"/>
    </row>
    <row r="23" spans="1:22" s="26" customFormat="1" ht="12.75" x14ac:dyDescent="0.2">
      <c r="A23" s="31"/>
      <c r="B23" s="57" t="s">
        <v>205</v>
      </c>
      <c r="C23" s="57" t="s">
        <v>197</v>
      </c>
      <c r="D23" s="57" t="s">
        <v>157</v>
      </c>
      <c r="E23" s="209"/>
      <c r="F23" s="117">
        <v>0.01</v>
      </c>
      <c r="G23" s="115"/>
      <c r="H23" s="117">
        <v>3.5000000000000003E-2</v>
      </c>
      <c r="I23" s="115"/>
      <c r="J23" s="27"/>
      <c r="K23" s="115"/>
      <c r="L23" s="117">
        <v>9.7000000000000003E-2</v>
      </c>
      <c r="M23" s="115"/>
      <c r="N23" s="117">
        <v>0.04</v>
      </c>
      <c r="O23" s="115"/>
      <c r="P23" s="117">
        <v>4.2999999999999997E-2</v>
      </c>
      <c r="Q23" s="115"/>
      <c r="R23" s="117">
        <v>2.4E-2</v>
      </c>
      <c r="S23" s="115"/>
      <c r="T23" s="117">
        <v>0.04</v>
      </c>
      <c r="U23" s="115"/>
      <c r="V23" s="63"/>
    </row>
    <row r="24" spans="1:22" s="26" customFormat="1" ht="12.75" x14ac:dyDescent="0.2">
      <c r="A24" s="31"/>
      <c r="B24" s="57" t="s">
        <v>206</v>
      </c>
      <c r="C24" s="57" t="s">
        <v>197</v>
      </c>
      <c r="D24" s="57" t="s">
        <v>157</v>
      </c>
      <c r="E24" s="209"/>
      <c r="F24" s="117">
        <v>0.38100000000000001</v>
      </c>
      <c r="G24" s="115"/>
      <c r="H24" s="117">
        <v>0.34200000000000003</v>
      </c>
      <c r="I24" s="115"/>
      <c r="J24" s="27"/>
      <c r="K24" s="115"/>
      <c r="L24" s="117">
        <v>0.32500000000000001</v>
      </c>
      <c r="M24" s="115"/>
      <c r="N24" s="117">
        <v>0.34599999999999997</v>
      </c>
      <c r="O24" s="115"/>
      <c r="P24" s="117">
        <v>0.32600000000000001</v>
      </c>
      <c r="Q24" s="115"/>
      <c r="R24" s="117">
        <v>0.35899999999999999</v>
      </c>
      <c r="S24" s="115"/>
      <c r="T24" s="117">
        <v>0.39400000000000002</v>
      </c>
      <c r="U24" s="115"/>
      <c r="V24" s="63"/>
    </row>
    <row r="25" spans="1:22" s="26" customFormat="1" ht="12.75" x14ac:dyDescent="0.2">
      <c r="A25" s="31"/>
      <c r="B25" s="57" t="s">
        <v>207</v>
      </c>
      <c r="C25" s="57" t="s">
        <v>197</v>
      </c>
      <c r="D25" s="57" t="s">
        <v>157</v>
      </c>
      <c r="E25" s="209"/>
      <c r="F25" s="117">
        <v>0.28799999999999998</v>
      </c>
      <c r="G25" s="115"/>
      <c r="H25" s="117">
        <v>0.25900000000000001</v>
      </c>
      <c r="I25" s="115"/>
      <c r="J25" s="27"/>
      <c r="K25" s="115"/>
      <c r="L25" s="117">
        <v>0.245</v>
      </c>
      <c r="M25" s="115"/>
      <c r="N25" s="117">
        <v>0.26100000000000001</v>
      </c>
      <c r="O25" s="115"/>
      <c r="P25" s="117">
        <v>0.24399999999999999</v>
      </c>
      <c r="Q25" s="115"/>
      <c r="R25" s="117">
        <v>0.26900000000000002</v>
      </c>
      <c r="S25" s="115"/>
      <c r="T25" s="117">
        <v>0.29499999999999998</v>
      </c>
      <c r="U25" s="115"/>
      <c r="V25" s="63"/>
    </row>
    <row r="26" spans="1:22" s="26" customFormat="1" ht="12.75" x14ac:dyDescent="0.2">
      <c r="A26" s="31"/>
      <c r="B26" s="57" t="s">
        <v>208</v>
      </c>
      <c r="C26" s="57" t="s">
        <v>197</v>
      </c>
      <c r="D26" s="57" t="s">
        <v>157</v>
      </c>
      <c r="E26" s="209"/>
      <c r="F26" s="117" t="e">
        <f>NA()</f>
        <v>#N/A</v>
      </c>
      <c r="G26" s="115"/>
      <c r="H26" s="117" t="e">
        <f>NA()</f>
        <v>#N/A</v>
      </c>
      <c r="I26" s="115"/>
      <c r="J26" s="27"/>
      <c r="K26" s="115"/>
      <c r="L26" s="117">
        <v>0.53200000000000003</v>
      </c>
      <c r="M26" s="115"/>
      <c r="N26" s="117">
        <v>0.54700000000000004</v>
      </c>
      <c r="O26" s="115"/>
      <c r="P26" s="117">
        <v>0.58899999999999997</v>
      </c>
      <c r="Q26" s="115"/>
      <c r="R26" s="117">
        <v>0.59399999999999997</v>
      </c>
      <c r="S26" s="115"/>
      <c r="T26" s="117">
        <v>1.012</v>
      </c>
      <c r="U26" s="115"/>
      <c r="V26" s="63"/>
    </row>
    <row r="27" spans="1:22" s="26" customFormat="1" ht="12.75" x14ac:dyDescent="0.2">
      <c r="A27" s="31"/>
      <c r="B27" s="57" t="s">
        <v>209</v>
      </c>
      <c r="C27" s="57" t="s">
        <v>197</v>
      </c>
      <c r="D27" s="57" t="s">
        <v>157</v>
      </c>
      <c r="E27" s="209"/>
      <c r="F27" s="117" t="e">
        <f>NA()</f>
        <v>#N/A</v>
      </c>
      <c r="G27" s="115"/>
      <c r="H27" s="117" t="e">
        <f>NA()</f>
        <v>#N/A</v>
      </c>
      <c r="I27" s="115"/>
      <c r="J27" s="27"/>
      <c r="K27" s="115"/>
      <c r="L27" s="117">
        <v>0.40200000000000002</v>
      </c>
      <c r="M27" s="115"/>
      <c r="N27" s="117">
        <v>0.41299999999999998</v>
      </c>
      <c r="O27" s="115"/>
      <c r="P27" s="117">
        <v>0.442</v>
      </c>
      <c r="Q27" s="115"/>
      <c r="R27" s="117">
        <v>0.44500000000000001</v>
      </c>
      <c r="S27" s="115"/>
      <c r="T27" s="117">
        <v>0.75900000000000001</v>
      </c>
      <c r="U27" s="115"/>
      <c r="V27" s="63"/>
    </row>
    <row r="28" spans="1:22" s="26" customFormat="1" ht="12.75" x14ac:dyDescent="0.2">
      <c r="A28" s="31"/>
      <c r="B28" s="57" t="s">
        <v>210</v>
      </c>
      <c r="C28" s="57" t="s">
        <v>197</v>
      </c>
      <c r="D28" s="57" t="s">
        <v>157</v>
      </c>
      <c r="E28" s="209"/>
      <c r="F28" s="103">
        <v>5700000</v>
      </c>
      <c r="G28" s="118"/>
      <c r="H28" s="103">
        <v>9500000</v>
      </c>
      <c r="I28" s="118"/>
      <c r="J28" s="27"/>
      <c r="K28" s="118"/>
      <c r="L28" s="103">
        <v>4800000</v>
      </c>
      <c r="M28" s="118"/>
      <c r="N28" s="103">
        <v>3500000</v>
      </c>
      <c r="O28" s="118"/>
      <c r="P28" s="103">
        <v>4600000</v>
      </c>
      <c r="Q28" s="118"/>
      <c r="R28" s="103">
        <v>3700000</v>
      </c>
      <c r="S28" s="118"/>
      <c r="T28" s="103">
        <v>6700000</v>
      </c>
      <c r="U28" s="118"/>
      <c r="V28" s="63"/>
    </row>
    <row r="29" spans="1:22" s="26" customFormat="1" ht="12.75" x14ac:dyDescent="0.2">
      <c r="A29" s="31"/>
      <c r="B29" s="57" t="s">
        <v>211</v>
      </c>
      <c r="C29" s="57" t="s">
        <v>200</v>
      </c>
      <c r="D29" s="57" t="s">
        <v>157</v>
      </c>
      <c r="E29" s="209"/>
      <c r="F29" s="115"/>
      <c r="G29" s="117">
        <v>0.46300000000000002</v>
      </c>
      <c r="H29" s="115"/>
      <c r="I29" s="117">
        <v>0.65300000000000002</v>
      </c>
      <c r="J29" s="27"/>
      <c r="K29" s="117">
        <v>0.65300000000000002</v>
      </c>
      <c r="L29" s="115"/>
      <c r="M29" s="117">
        <v>0.78800000000000003</v>
      </c>
      <c r="N29" s="115"/>
      <c r="O29" s="117">
        <v>0.97699999999999998</v>
      </c>
      <c r="P29" s="115"/>
      <c r="Q29" s="117">
        <v>0.91300000000000003</v>
      </c>
      <c r="R29" s="115"/>
      <c r="S29" s="155">
        <v>0.91900000000000004</v>
      </c>
      <c r="T29" s="115"/>
      <c r="U29" s="117"/>
      <c r="V29" s="63"/>
    </row>
    <row r="30" spans="1:22" s="26" customFormat="1" ht="12.75" x14ac:dyDescent="0.2">
      <c r="A30" s="31"/>
      <c r="B30" s="57" t="s">
        <v>212</v>
      </c>
      <c r="C30" s="57" t="s">
        <v>200</v>
      </c>
      <c r="D30" s="57" t="s">
        <v>157</v>
      </c>
      <c r="E30" s="209"/>
      <c r="F30" s="115"/>
      <c r="G30" s="117">
        <v>0.35</v>
      </c>
      <c r="H30" s="115"/>
      <c r="I30" s="117">
        <v>0.49399999999999999</v>
      </c>
      <c r="J30" s="27"/>
      <c r="K30" s="117">
        <v>0.49399999999999999</v>
      </c>
      <c r="L30" s="115"/>
      <c r="M30" s="117">
        <v>0.59499999999999997</v>
      </c>
      <c r="N30" s="115"/>
      <c r="O30" s="117">
        <v>0.73799999999999999</v>
      </c>
      <c r="P30" s="115"/>
      <c r="Q30" s="117">
        <v>0.68899999999999995</v>
      </c>
      <c r="R30" s="115"/>
      <c r="S30" s="155">
        <v>0.69399999999999995</v>
      </c>
      <c r="T30" s="115"/>
      <c r="U30" s="117"/>
      <c r="V30" s="63"/>
    </row>
    <row r="31" spans="1:22" s="26" customFormat="1" ht="12.75" x14ac:dyDescent="0.2">
      <c r="A31" s="31"/>
      <c r="B31" s="57" t="s">
        <v>213</v>
      </c>
      <c r="C31" s="57" t="s">
        <v>200</v>
      </c>
      <c r="D31" s="57" t="s">
        <v>157</v>
      </c>
      <c r="E31" s="209"/>
      <c r="F31" s="115"/>
      <c r="G31" s="117">
        <v>0.01</v>
      </c>
      <c r="H31" s="115"/>
      <c r="I31" s="117">
        <v>3.5000000000000003E-2</v>
      </c>
      <c r="J31" s="27"/>
      <c r="K31" s="117">
        <v>3.5000000000000003E-2</v>
      </c>
      <c r="L31" s="115"/>
      <c r="M31" s="117">
        <v>3.7999999999999999E-2</v>
      </c>
      <c r="N31" s="115"/>
      <c r="O31" s="117">
        <v>0.04</v>
      </c>
      <c r="P31" s="115"/>
      <c r="Q31" s="117">
        <v>4.2999999999999997E-2</v>
      </c>
      <c r="R31" s="115"/>
      <c r="S31" s="155">
        <v>2.4E-2</v>
      </c>
      <c r="T31" s="115"/>
      <c r="U31" s="117"/>
      <c r="V31" s="63"/>
    </row>
    <row r="32" spans="1:22" s="26" customFormat="1" ht="12.75" x14ac:dyDescent="0.2">
      <c r="A32" s="31"/>
      <c r="B32" s="57" t="s">
        <v>214</v>
      </c>
      <c r="C32" s="57" t="s">
        <v>200</v>
      </c>
      <c r="D32" s="57" t="s">
        <v>157</v>
      </c>
      <c r="E32" s="209"/>
      <c r="F32" s="115"/>
      <c r="G32" s="117">
        <v>0.01</v>
      </c>
      <c r="H32" s="115"/>
      <c r="I32" s="117">
        <v>3.5000000000000003E-2</v>
      </c>
      <c r="J32" s="27"/>
      <c r="K32" s="117">
        <v>3.5000000000000003E-2</v>
      </c>
      <c r="L32" s="115"/>
      <c r="M32" s="117">
        <v>3.7999999999999999E-2</v>
      </c>
      <c r="N32" s="115"/>
      <c r="O32" s="117">
        <v>0.04</v>
      </c>
      <c r="P32" s="115"/>
      <c r="Q32" s="117">
        <v>4.2999999999999997E-2</v>
      </c>
      <c r="R32" s="115"/>
      <c r="S32" s="155">
        <v>2.4E-2</v>
      </c>
      <c r="T32" s="115"/>
      <c r="U32" s="117"/>
      <c r="V32" s="63"/>
    </row>
    <row r="33" spans="1:22" s="26" customFormat="1" ht="12.75" x14ac:dyDescent="0.2">
      <c r="A33" s="31"/>
      <c r="B33" s="57" t="s">
        <v>215</v>
      </c>
      <c r="C33" s="57" t="s">
        <v>197</v>
      </c>
      <c r="D33" s="57" t="s">
        <v>157</v>
      </c>
      <c r="E33" s="209"/>
      <c r="F33" s="115"/>
      <c r="G33" s="117">
        <v>0.38100000000000001</v>
      </c>
      <c r="H33" s="115"/>
      <c r="I33" s="117">
        <v>0.34300000000000003</v>
      </c>
      <c r="J33" s="27"/>
      <c r="K33" s="117">
        <v>0.34300000000000003</v>
      </c>
      <c r="L33" s="115"/>
      <c r="M33" s="117">
        <v>0.32500000000000001</v>
      </c>
      <c r="N33" s="115"/>
      <c r="O33" s="117">
        <v>0.34599999999999997</v>
      </c>
      <c r="P33" s="115"/>
      <c r="Q33" s="117">
        <v>0.32600000000000001</v>
      </c>
      <c r="R33" s="115"/>
      <c r="S33" s="155">
        <v>0.35899999999999999</v>
      </c>
      <c r="T33" s="115"/>
      <c r="U33" s="117"/>
      <c r="V33" s="31"/>
    </row>
    <row r="34" spans="1:22" s="26" customFormat="1" ht="12.75" x14ac:dyDescent="0.2">
      <c r="A34" s="31"/>
      <c r="B34" s="57" t="s">
        <v>216</v>
      </c>
      <c r="C34" s="57" t="s">
        <v>197</v>
      </c>
      <c r="D34" s="57" t="s">
        <v>157</v>
      </c>
      <c r="E34" s="209"/>
      <c r="F34" s="115"/>
      <c r="G34" s="117">
        <v>0.28799999999999998</v>
      </c>
      <c r="H34" s="115"/>
      <c r="I34" s="117">
        <v>0.25900000000000001</v>
      </c>
      <c r="J34" s="27"/>
      <c r="K34" s="117">
        <v>0.25900000000000001</v>
      </c>
      <c r="L34" s="115"/>
      <c r="M34" s="117">
        <v>0.245</v>
      </c>
      <c r="N34" s="115"/>
      <c r="O34" s="117">
        <v>0.26100000000000001</v>
      </c>
      <c r="P34" s="115"/>
      <c r="Q34" s="117">
        <v>0.24399999999999999</v>
      </c>
      <c r="R34" s="115"/>
      <c r="S34" s="155">
        <v>0.26900000000000002</v>
      </c>
      <c r="T34" s="115"/>
      <c r="U34" s="117"/>
      <c r="V34" s="31"/>
    </row>
    <row r="35" spans="1:22" s="26" customFormat="1" ht="12.75" x14ac:dyDescent="0.2">
      <c r="A35" s="31"/>
      <c r="B35" s="57" t="s">
        <v>217</v>
      </c>
      <c r="C35" s="57" t="s">
        <v>197</v>
      </c>
      <c r="D35" s="57" t="s">
        <v>157</v>
      </c>
      <c r="E35" s="209"/>
      <c r="F35" s="115"/>
      <c r="G35" s="117" t="e">
        <f>NA()</f>
        <v>#N/A</v>
      </c>
      <c r="H35" s="115"/>
      <c r="I35" s="117">
        <v>0.44500000000000001</v>
      </c>
      <c r="J35" s="27"/>
      <c r="K35" s="117">
        <v>0.44500000000000001</v>
      </c>
      <c r="L35" s="115"/>
      <c r="M35" s="117">
        <v>0.53200000000000003</v>
      </c>
      <c r="N35" s="115"/>
      <c r="O35" s="117">
        <v>0.54700000000000004</v>
      </c>
      <c r="P35" s="115"/>
      <c r="Q35" s="117">
        <v>0.58899999999999997</v>
      </c>
      <c r="R35" s="115"/>
      <c r="S35" s="155">
        <v>0.59399999999999997</v>
      </c>
      <c r="T35" s="115"/>
      <c r="U35" s="117"/>
      <c r="V35" s="31"/>
    </row>
    <row r="36" spans="1:22" s="26" customFormat="1" ht="12.75" x14ac:dyDescent="0.2">
      <c r="A36" s="31"/>
      <c r="B36" s="57" t="s">
        <v>218</v>
      </c>
      <c r="C36" s="57" t="s">
        <v>197</v>
      </c>
      <c r="D36" s="57" t="s">
        <v>157</v>
      </c>
      <c r="E36" s="209"/>
      <c r="F36" s="115"/>
      <c r="G36" s="117" t="e">
        <f>NA()</f>
        <v>#N/A</v>
      </c>
      <c r="H36" s="115"/>
      <c r="I36" s="117">
        <v>0.33600000000000002</v>
      </c>
      <c r="J36" s="27"/>
      <c r="K36" s="117">
        <v>0.33600000000000002</v>
      </c>
      <c r="L36" s="115"/>
      <c r="M36" s="117">
        <v>0.40200000000000002</v>
      </c>
      <c r="N36" s="115"/>
      <c r="O36" s="117">
        <v>0.41299999999999998</v>
      </c>
      <c r="P36" s="115"/>
      <c r="Q36" s="117">
        <v>0.442</v>
      </c>
      <c r="R36" s="115"/>
      <c r="S36" s="155">
        <v>0.44500000000000001</v>
      </c>
      <c r="T36" s="115"/>
      <c r="U36" s="117"/>
      <c r="V36" s="31"/>
    </row>
    <row r="37" spans="1:22" s="26" customFormat="1" ht="12.75" x14ac:dyDescent="0.2">
      <c r="A37" s="31"/>
      <c r="B37" s="57" t="s">
        <v>219</v>
      </c>
      <c r="C37" s="57" t="s">
        <v>200</v>
      </c>
      <c r="D37" s="57" t="s">
        <v>157</v>
      </c>
      <c r="E37" s="209"/>
      <c r="F37" s="118"/>
      <c r="G37" s="103">
        <v>5700000</v>
      </c>
      <c r="H37" s="118"/>
      <c r="I37" s="103">
        <v>9500000</v>
      </c>
      <c r="J37" s="27"/>
      <c r="K37" s="103">
        <v>9500000</v>
      </c>
      <c r="L37" s="118"/>
      <c r="M37" s="103">
        <v>4800000</v>
      </c>
      <c r="N37" s="118"/>
      <c r="O37" s="103">
        <v>3500000</v>
      </c>
      <c r="P37" s="118"/>
      <c r="Q37" s="103">
        <v>4600000</v>
      </c>
      <c r="R37" s="118"/>
      <c r="S37" s="153">
        <v>3700000</v>
      </c>
      <c r="T37" s="118"/>
      <c r="U37" s="103"/>
      <c r="V37" s="31"/>
    </row>
    <row r="38" spans="1:22" s="26" customFormat="1" ht="12.75" x14ac:dyDescent="0.2">
      <c r="A38" s="31"/>
      <c r="B38" s="57" t="s">
        <v>220</v>
      </c>
      <c r="C38" s="57"/>
      <c r="D38" s="57" t="s">
        <v>221</v>
      </c>
      <c r="E38" s="209"/>
      <c r="F38" s="103">
        <v>12</v>
      </c>
      <c r="G38" s="103">
        <v>12</v>
      </c>
      <c r="H38" s="103">
        <v>12</v>
      </c>
      <c r="I38" s="103">
        <v>12</v>
      </c>
      <c r="J38" s="27"/>
      <c r="K38" s="103">
        <v>12</v>
      </c>
      <c r="L38" s="103">
        <v>12</v>
      </c>
      <c r="M38" s="103">
        <v>12</v>
      </c>
      <c r="N38" s="103">
        <v>12</v>
      </c>
      <c r="O38" s="103">
        <v>12</v>
      </c>
      <c r="P38" s="103">
        <v>12</v>
      </c>
      <c r="Q38" s="103">
        <v>12</v>
      </c>
      <c r="R38" s="103">
        <v>12</v>
      </c>
      <c r="S38" s="103">
        <v>12</v>
      </c>
      <c r="T38" s="103">
        <v>12</v>
      </c>
      <c r="U38" s="103">
        <v>12</v>
      </c>
      <c r="V38" s="31"/>
    </row>
    <row r="39" spans="1:22" s="26" customFormat="1" ht="12.75" x14ac:dyDescent="0.2">
      <c r="A39" s="31"/>
      <c r="B39" s="242" t="s">
        <v>168</v>
      </c>
      <c r="C39" s="242"/>
      <c r="D39" s="242"/>
      <c r="E39" s="242"/>
      <c r="F39" s="242"/>
      <c r="G39" s="242"/>
      <c r="H39" s="242"/>
      <c r="I39" s="242"/>
      <c r="J39" s="242"/>
      <c r="K39" s="242"/>
      <c r="L39" s="242"/>
      <c r="M39" s="242"/>
      <c r="N39" s="242"/>
      <c r="O39" s="242"/>
      <c r="P39" s="242"/>
      <c r="Q39" s="242"/>
      <c r="R39" s="242"/>
      <c r="S39" s="242"/>
      <c r="T39" s="242"/>
      <c r="U39" s="243"/>
      <c r="V39" s="31"/>
    </row>
    <row r="40" spans="1:22" s="26" customFormat="1" ht="12.75" x14ac:dyDescent="0.2">
      <c r="A40" s="31"/>
      <c r="B40" s="57" t="s">
        <v>173</v>
      </c>
      <c r="C40" s="204"/>
      <c r="D40" s="57" t="s">
        <v>166</v>
      </c>
      <c r="E40" s="209"/>
      <c r="F40" s="109">
        <f t="shared" ref="F40:H41" si="2">IFERROR(F12/SUM(F$12:F$13),"")</f>
        <v>0.54227146386658431</v>
      </c>
      <c r="G40" s="109">
        <f t="shared" si="2"/>
        <v>0.54227146386658431</v>
      </c>
      <c r="H40" s="109">
        <f t="shared" si="2"/>
        <v>0.54227146386658431</v>
      </c>
      <c r="I40" s="109">
        <f>IFERROR(I12/SUM(I$12:I$13),"")</f>
        <v>0.54227146386658431</v>
      </c>
      <c r="J40" s="27"/>
      <c r="K40" s="109">
        <f t="shared" ref="K40:T40" si="3">IFERROR(K12/SUM(K$12:K$13),"")</f>
        <v>0.54227146386658431</v>
      </c>
      <c r="L40" s="109">
        <f t="shared" ref="L40:O41" si="4">IFERROR(L12/SUM(L$12:L$13),"")</f>
        <v>0.54158599934827201</v>
      </c>
      <c r="M40" s="109">
        <f t="shared" si="4"/>
        <v>0.54158599934827201</v>
      </c>
      <c r="N40" s="109">
        <f t="shared" si="4"/>
        <v>0.54017763745982239</v>
      </c>
      <c r="O40" s="109">
        <f t="shared" si="4"/>
        <v>0.54017763745982239</v>
      </c>
      <c r="P40" s="109">
        <f t="shared" si="3"/>
        <v>0.54370549916679289</v>
      </c>
      <c r="Q40" s="109">
        <f>IFERROR(Q12/SUM(Q$12:Q$13),"")</f>
        <v>0.54370549916679289</v>
      </c>
      <c r="R40" s="109">
        <f t="shared" si="3"/>
        <v>0.54514294323703338</v>
      </c>
      <c r="S40" s="109">
        <f>IFERROR(S12/SUM(S$12:S$13),"")</f>
        <v>0.54514294323703338</v>
      </c>
      <c r="T40" s="109">
        <f t="shared" si="3"/>
        <v>0.54524899560870788</v>
      </c>
      <c r="U40" s="109" t="str">
        <f>IFERROR(U12/SUM(U$12:U$13),"")</f>
        <v/>
      </c>
      <c r="V40" s="31"/>
    </row>
    <row r="41" spans="1:22" s="26" customFormat="1" ht="12.75" x14ac:dyDescent="0.2">
      <c r="A41" s="31"/>
      <c r="B41" s="57" t="s">
        <v>174</v>
      </c>
      <c r="C41" s="209"/>
      <c r="D41" s="57" t="s">
        <v>166</v>
      </c>
      <c r="E41" s="209"/>
      <c r="F41" s="109">
        <f t="shared" si="2"/>
        <v>0.45772853613341569</v>
      </c>
      <c r="G41" s="109">
        <f t="shared" si="2"/>
        <v>0.45772853613341569</v>
      </c>
      <c r="H41" s="109">
        <f t="shared" si="2"/>
        <v>0.45772853613341569</v>
      </c>
      <c r="I41" s="109">
        <f>IFERROR(I13/SUM(I$12:I$13),"")</f>
        <v>0.45772853613341569</v>
      </c>
      <c r="J41" s="27"/>
      <c r="K41" s="109">
        <f t="shared" ref="K41:T41" si="5">IFERROR(K13/SUM(K$12:K$13),"")</f>
        <v>0.45772853613341569</v>
      </c>
      <c r="L41" s="109">
        <f t="shared" si="4"/>
        <v>0.45841400065172805</v>
      </c>
      <c r="M41" s="109">
        <f t="shared" si="4"/>
        <v>0.45841400065172805</v>
      </c>
      <c r="N41" s="109">
        <f t="shared" si="4"/>
        <v>0.45982236254017766</v>
      </c>
      <c r="O41" s="109">
        <f t="shared" si="4"/>
        <v>0.45982236254017766</v>
      </c>
      <c r="P41" s="109">
        <f t="shared" si="5"/>
        <v>0.45629450083320711</v>
      </c>
      <c r="Q41" s="109">
        <f>IFERROR(Q13/SUM(Q$12:Q$13),"")</f>
        <v>0.45629450083320711</v>
      </c>
      <c r="R41" s="109">
        <f t="shared" si="5"/>
        <v>0.45485705676296662</v>
      </c>
      <c r="S41" s="109">
        <f>IFERROR(S13/SUM(S$12:S$13),"")</f>
        <v>0.45485705676296662</v>
      </c>
      <c r="T41" s="109">
        <f t="shared" si="5"/>
        <v>0.45475100439129218</v>
      </c>
      <c r="U41" s="109" t="str">
        <f>IFERROR(U13/SUM(U$12:U$13),"")</f>
        <v/>
      </c>
      <c r="V41" s="31"/>
    </row>
    <row r="42" spans="1:22" s="26" customFormat="1" ht="12.75" x14ac:dyDescent="0.2">
      <c r="A42" s="31"/>
      <c r="B42" s="57" t="s">
        <v>222</v>
      </c>
      <c r="C42" s="209"/>
      <c r="D42" s="57" t="s">
        <v>157</v>
      </c>
      <c r="E42" s="209"/>
      <c r="F42" s="113">
        <f>((F20+F29)*F12*F$38)</f>
        <v>159461544</v>
      </c>
      <c r="G42" s="113">
        <f>((G20+G29)*G12*G$38)</f>
        <v>156090264</v>
      </c>
      <c r="H42" s="113">
        <f>((H20+H29)*H12*H$38)</f>
        <v>219470328</v>
      </c>
      <c r="I42" s="113">
        <f>((I20+I29)*I12*I$38)</f>
        <v>220144584</v>
      </c>
      <c r="J42" s="27"/>
      <c r="K42" s="113">
        <f t="shared" ref="K42:T42" si="6">((K20+K29)*K12*K$38)</f>
        <v>220144584</v>
      </c>
      <c r="L42" s="113">
        <f t="shared" si="6"/>
        <v>269882208</v>
      </c>
      <c r="M42" s="113">
        <f>((M20+M29)*M12*M$38)</f>
        <v>267169824</v>
      </c>
      <c r="N42" s="113">
        <f>((N20+N29)*N12*N$38)</f>
        <v>332985048</v>
      </c>
      <c r="O42" s="113">
        <f>((O20+O29)*O12*O$38)</f>
        <v>332985048</v>
      </c>
      <c r="P42" s="113">
        <f t="shared" si="6"/>
        <v>315257760</v>
      </c>
      <c r="Q42" s="113">
        <f>((Q20+Q29)*Q12*Q$38)</f>
        <v>314568672</v>
      </c>
      <c r="R42" s="113">
        <f t="shared" si="6"/>
        <v>317827080</v>
      </c>
      <c r="S42" s="113">
        <f>((S20+S29)*S12*S$38)</f>
        <v>319216488</v>
      </c>
      <c r="T42" s="113">
        <f t="shared" si="6"/>
        <v>322136160</v>
      </c>
      <c r="U42" s="113">
        <f>((U20+U29)*U12*U$38)</f>
        <v>0</v>
      </c>
      <c r="V42" s="31"/>
    </row>
    <row r="43" spans="1:22" s="26" customFormat="1" ht="12.75" x14ac:dyDescent="0.2">
      <c r="A43" s="31"/>
      <c r="B43" s="57" t="s">
        <v>223</v>
      </c>
      <c r="C43" s="209"/>
      <c r="D43" s="57" t="s">
        <v>157</v>
      </c>
      <c r="E43" s="209"/>
      <c r="F43" s="113">
        <f>(F21+F30)*F13*F$38</f>
        <v>101875344</v>
      </c>
      <c r="G43" s="113">
        <f>(G21+G30)*G13*G$38</f>
        <v>99598799.999999985</v>
      </c>
      <c r="H43" s="113">
        <f>(H21+H30)*H13*H$38</f>
        <v>140007456</v>
      </c>
      <c r="I43" s="113">
        <f>(I21+I30)*I13*I$38</f>
        <v>140576592</v>
      </c>
      <c r="J43" s="27"/>
      <c r="K43" s="113">
        <f t="shared" ref="K43:T43" si="7">(K21+K30)*K13*K$38</f>
        <v>140576592</v>
      </c>
      <c r="L43" s="113">
        <f t="shared" si="7"/>
        <v>172474980</v>
      </c>
      <c r="M43" s="113">
        <f>(M21+M30)*M13*M$38</f>
        <v>170753100</v>
      </c>
      <c r="N43" s="113">
        <f>(N21+N30)*N13*N$38</f>
        <v>213821388</v>
      </c>
      <c r="O43" s="113">
        <f>(O21+O30)*O13*O$38</f>
        <v>214111512</v>
      </c>
      <c r="P43" s="113">
        <f t="shared" si="7"/>
        <v>199804031.99999997</v>
      </c>
      <c r="Q43" s="113">
        <f>(Q21+Q30)*Q13*Q$38</f>
        <v>199225727.99999997</v>
      </c>
      <c r="R43" s="113">
        <f t="shared" si="7"/>
        <v>200268383.99999997</v>
      </c>
      <c r="S43" s="113">
        <f>(S21+S30)*S13*S$38</f>
        <v>201137855.99999997</v>
      </c>
      <c r="T43" s="113">
        <f t="shared" si="7"/>
        <v>202670208</v>
      </c>
      <c r="U43" s="113">
        <f>(U21+U30)*U13*U$38</f>
        <v>0</v>
      </c>
      <c r="V43" s="31"/>
    </row>
    <row r="44" spans="1:22" s="26" customFormat="1" ht="12.75" x14ac:dyDescent="0.2">
      <c r="A44" s="31"/>
      <c r="B44" s="57" t="s">
        <v>224</v>
      </c>
      <c r="C44" s="209"/>
      <c r="D44" s="57" t="s">
        <v>157</v>
      </c>
      <c r="E44" s="209"/>
      <c r="F44" s="113">
        <f t="shared" ref="F44:I45" si="8">F12*(F22+F31)*F$38</f>
        <v>3371280</v>
      </c>
      <c r="G44" s="113">
        <f t="shared" si="8"/>
        <v>3371280</v>
      </c>
      <c r="H44" s="113">
        <f>H12*(H22+H31)*H$38</f>
        <v>11799480.000000002</v>
      </c>
      <c r="I44" s="113">
        <f>I12*(I22+I31)*I$38</f>
        <v>11799480.000000002</v>
      </c>
      <c r="J44" s="27"/>
      <c r="K44" s="113">
        <f>K12*(K22+K31)*K$38</f>
        <v>11799480.000000002</v>
      </c>
      <c r="L44" s="113">
        <f t="shared" ref="L44:T44" si="9">L12*(L22+L31)*L$38</f>
        <v>32887656</v>
      </c>
      <c r="M44" s="113">
        <f t="shared" ref="M44:O45" si="10">M12*(M22+M31)*M$38</f>
        <v>12883824</v>
      </c>
      <c r="N44" s="113">
        <f t="shared" si="10"/>
        <v>13632960</v>
      </c>
      <c r="O44" s="113">
        <f t="shared" si="10"/>
        <v>13632960</v>
      </c>
      <c r="P44" s="113">
        <f t="shared" si="9"/>
        <v>14815392</v>
      </c>
      <c r="Q44" s="113">
        <f>Q12*(Q22+Q31)*Q$38</f>
        <v>14815392</v>
      </c>
      <c r="R44" s="113">
        <f t="shared" si="9"/>
        <v>8336448</v>
      </c>
      <c r="S44" s="113">
        <f>S12*(S22+S31)*S$38</f>
        <v>8336448</v>
      </c>
      <c r="T44" s="113">
        <f t="shared" si="9"/>
        <v>14005920</v>
      </c>
      <c r="U44" s="113">
        <f>U12*(U22+U31)*U$38</f>
        <v>0</v>
      </c>
      <c r="V44" s="31"/>
    </row>
    <row r="45" spans="1:22" s="26" customFormat="1" ht="12.75" x14ac:dyDescent="0.2">
      <c r="A45" s="31"/>
      <c r="B45" s="57" t="s">
        <v>225</v>
      </c>
      <c r="C45" s="209"/>
      <c r="D45" s="57" t="s">
        <v>157</v>
      </c>
      <c r="E45" s="209"/>
      <c r="F45" s="113">
        <f t="shared" si="8"/>
        <v>2845680</v>
      </c>
      <c r="G45" s="113">
        <f t="shared" si="8"/>
        <v>2845680</v>
      </c>
      <c r="H45" s="113">
        <f t="shared" si="8"/>
        <v>9959880.0000000019</v>
      </c>
      <c r="I45" s="113">
        <f t="shared" si="8"/>
        <v>9959880.0000000019</v>
      </c>
      <c r="J45" s="27"/>
      <c r="K45" s="113">
        <f t="shared" ref="K45:R45" si="11">K13*(K23+K32)*K$38</f>
        <v>9959880.0000000019</v>
      </c>
      <c r="L45" s="113">
        <f>L13*(L23+L32)*L$38</f>
        <v>27837060</v>
      </c>
      <c r="M45" s="113">
        <f t="shared" si="10"/>
        <v>10905240</v>
      </c>
      <c r="N45" s="113">
        <f t="shared" si="10"/>
        <v>11604960</v>
      </c>
      <c r="O45" s="113">
        <f t="shared" si="10"/>
        <v>11604960</v>
      </c>
      <c r="P45" s="113">
        <f t="shared" si="11"/>
        <v>12433535.999999998</v>
      </c>
      <c r="Q45" s="113">
        <f>Q13*(Q23+Q32)*Q$38</f>
        <v>12433535.999999998</v>
      </c>
      <c r="R45" s="113">
        <f t="shared" si="11"/>
        <v>6955776</v>
      </c>
      <c r="S45" s="113">
        <f>S13*(S23+S32)*S$38</f>
        <v>6955776</v>
      </c>
      <c r="T45" s="113">
        <f>T13*(T23+T32)*T$38</f>
        <v>11681280</v>
      </c>
      <c r="U45" s="113">
        <f>U13*(U23+U32)*U$38</f>
        <v>0</v>
      </c>
      <c r="V45" s="31"/>
    </row>
    <row r="46" spans="1:22" s="26" customFormat="1" ht="12.75" x14ac:dyDescent="0.2">
      <c r="A46" s="31"/>
      <c r="B46" s="57" t="s">
        <v>226</v>
      </c>
      <c r="C46" s="209"/>
      <c r="D46" s="57" t="s">
        <v>157</v>
      </c>
      <c r="E46" s="209"/>
      <c r="F46" s="113">
        <f>F14*F16*(F33+F24)*F$38</f>
        <v>0</v>
      </c>
      <c r="G46" s="113">
        <f>G14*G18*(G33+G24)*G$38</f>
        <v>0</v>
      </c>
      <c r="H46" s="113">
        <f>H14*H16*(H33+H24)*H$38</f>
        <v>0</v>
      </c>
      <c r="I46" s="113">
        <f>I14*I18*(I33+I24)*I$38</f>
        <v>3153461.3499052823</v>
      </c>
      <c r="J46" s="27"/>
      <c r="K46" s="113">
        <f>K14*K18*(K33+K24)*K$38</f>
        <v>3153461.3499052823</v>
      </c>
      <c r="L46" s="113">
        <f>L14*L16*(L33+L24)*L$38</f>
        <v>8387008.1681681685</v>
      </c>
      <c r="M46" s="113">
        <f>M14*M18*(M33+M24)*M$38</f>
        <v>16774016.336336337</v>
      </c>
      <c r="N46" s="113">
        <f>N14*N16*(N33+N24)*N$38</f>
        <v>36595650.706448779</v>
      </c>
      <c r="O46" s="113">
        <f>O14*O18*(O33+O24)*O$38</f>
        <v>14040089.424912207</v>
      </c>
      <c r="P46" s="113">
        <f t="shared" ref="P46:T46" si="12">P14*P16*(P33+P24)*P$38</f>
        <v>14086671.553461708</v>
      </c>
      <c r="Q46" s="113">
        <f>Q14*Q18*(Q33+Q24)*Q$38</f>
        <v>23152825.060565874</v>
      </c>
      <c r="R46" s="113">
        <f t="shared" si="12"/>
        <v>28771847.586628396</v>
      </c>
      <c r="S46" s="113">
        <f>S14*S18*(S33+S24)*S$38</f>
        <v>30774587.095541872</v>
      </c>
      <c r="T46" s="113">
        <f t="shared" si="12"/>
        <v>41184731.192825526</v>
      </c>
      <c r="U46" s="113">
        <f>U14*U18*(U33+U24)*U$38</f>
        <v>0</v>
      </c>
      <c r="V46" s="31"/>
    </row>
    <row r="47" spans="1:22" s="26" customFormat="1" ht="12.75" x14ac:dyDescent="0.2">
      <c r="A47" s="31"/>
      <c r="B47" s="57" t="s">
        <v>227</v>
      </c>
      <c r="C47" s="209"/>
      <c r="D47" s="57" t="s">
        <v>157</v>
      </c>
      <c r="E47" s="209"/>
      <c r="F47" s="113">
        <f>F15*F16*(F34+F25)*F$38</f>
        <v>0</v>
      </c>
      <c r="G47" s="113">
        <f>G15*G16*(G34+G25)*G$38</f>
        <v>0</v>
      </c>
      <c r="H47" s="113">
        <f>H15*H16*(H34+H25)*H$38</f>
        <v>0</v>
      </c>
      <c r="I47" s="113">
        <f>I15*I18*(I34+I25)*I$38</f>
        <v>2138300.6392832701</v>
      </c>
      <c r="J47" s="27"/>
      <c r="K47" s="113">
        <f>K15*K18*(K34+K25)*K$38</f>
        <v>2138300.6392832701</v>
      </c>
      <c r="L47" s="113">
        <f>L15*L16*(L34+L25)*L$38</f>
        <v>5677605.8678678675</v>
      </c>
      <c r="M47" s="113">
        <f>M15*M18*(M34+M25)*M$38</f>
        <v>11355211.735735735</v>
      </c>
      <c r="N47" s="113">
        <f>N15*N16*(N34+N25)*N$38</f>
        <v>24842754.620060634</v>
      </c>
      <c r="O47" s="113">
        <f>O15*O18*(O34+O25)*O$38</f>
        <v>8975292.2582757212</v>
      </c>
      <c r="P47" s="113">
        <f t="shared" ref="P47:T47" si="13">P15*P16*(P34+P25)*P$38</f>
        <v>8954360.2076639477</v>
      </c>
      <c r="Q47" s="113">
        <f>Q15*Q18*(Q34+Q25)*Q$38</f>
        <v>13613513.661804875</v>
      </c>
      <c r="R47" s="113">
        <f>R15*R16*(R34+R25)*R$38</f>
        <v>16881904.390412372</v>
      </c>
      <c r="S47" s="113">
        <f>S15*S18*(S34+S25)*S$38</f>
        <v>18012311.140175201</v>
      </c>
      <c r="T47" s="113">
        <f t="shared" si="13"/>
        <v>24058723.252766296</v>
      </c>
      <c r="U47" s="113">
        <f>U15*U18*(U34+U25)*U$38</f>
        <v>0</v>
      </c>
      <c r="V47" s="31"/>
    </row>
    <row r="48" spans="1:22" s="26" customFormat="1" ht="12.75" x14ac:dyDescent="0.2">
      <c r="A48" s="31"/>
      <c r="B48" s="57" t="s">
        <v>228</v>
      </c>
      <c r="C48" s="209"/>
      <c r="D48" s="57" t="s">
        <v>157</v>
      </c>
      <c r="E48" s="209"/>
      <c r="F48" s="113">
        <f>IFERROR(F14*F17*(F35+F26)*F$38,0)</f>
        <v>0</v>
      </c>
      <c r="G48" s="113">
        <f>IFERROR(G14*G19*(G35+G26)*G$38,0)</f>
        <v>0</v>
      </c>
      <c r="H48" s="113">
        <f>IFERROR(H14*H17*(H35+H26)*H$38,0)</f>
        <v>0</v>
      </c>
      <c r="I48" s="113">
        <f>IFERROR(I14*I19*(I35+I26)*I$38,0)</f>
        <v>6012.4535048088346</v>
      </c>
      <c r="J48" s="27">
        <f t="shared" ref="J48:K48" si="14">IFERROR(J14*J19*(J35+J26)*J$38,0)</f>
        <v>0</v>
      </c>
      <c r="K48" s="113">
        <f t="shared" si="14"/>
        <v>6012.4535048088346</v>
      </c>
      <c r="L48" s="113">
        <f>IFERROR(L14*L17*(L35+L26)*L$38,0)</f>
        <v>5864196.1111831833</v>
      </c>
      <c r="M48" s="113">
        <f>IFERROR(M14*M19*(M35+M26)*M$38,0)</f>
        <v>11728392.222366367</v>
      </c>
      <c r="N48" s="113">
        <f>IFERROR(N14*N17*(N35+N26)*N$38,0)</f>
        <v>2934479.6272963006</v>
      </c>
      <c r="O48" s="113">
        <f t="shared" ref="O48" si="15">IFERROR(O14*O19*(O35+O26)*O$38,0)</f>
        <v>1125826.5828721253</v>
      </c>
      <c r="P48" s="113">
        <f t="shared" ref="P48" si="16">IFERROR(P14*P17*(P35+P26)*P$38,0)</f>
        <v>11609370.554448172</v>
      </c>
      <c r="Q48" s="113">
        <f t="shared" ref="Q48" si="17">IFERROR(Q14*Q19*(Q35+Q26)*Q$38,0)</f>
        <v>19081138.116290495</v>
      </c>
      <c r="R48" s="113">
        <f t="shared" ref="R48" si="18">IFERROR(R14*R17*(R35+R26)*R$38,0)</f>
        <v>22657763.9493558</v>
      </c>
      <c r="S48" s="113">
        <f t="shared" ref="S48" si="19">IFERROR(S14*S19*(S35+S26)*S$38,0)</f>
        <v>24234916.716774855</v>
      </c>
      <c r="T48" s="113">
        <f t="shared" ref="T48" si="20">IFERROR(T14*T17*(T35+T26)*T$38,0)</f>
        <v>41651229.495707035</v>
      </c>
      <c r="U48" s="113">
        <f t="shared" ref="U48" si="21">IFERROR(U14*U19*(U35+U26)*U$38,0)</f>
        <v>0</v>
      </c>
      <c r="V48" s="31"/>
    </row>
    <row r="49" spans="1:22" s="26" customFormat="1" ht="12.75" x14ac:dyDescent="0.2">
      <c r="A49" s="31"/>
      <c r="B49" s="57" t="s">
        <v>229</v>
      </c>
      <c r="C49" s="209"/>
      <c r="D49" s="57" t="s">
        <v>157</v>
      </c>
      <c r="E49" s="209"/>
      <c r="F49" s="113">
        <f>IFERROR(F15*F17*(F36+F27)*F$38,0)</f>
        <v>0</v>
      </c>
      <c r="G49" s="113">
        <f>IFERROR(G15*G17*(G36+G27)*G$38,0)</f>
        <v>0</v>
      </c>
      <c r="H49" s="113">
        <f>IFERROR(H15*H17*(H36+H27)*H$38,0)</f>
        <v>0</v>
      </c>
      <c r="I49" s="113">
        <f>IFERROR(I15*I19*(I36+I27)*I$38,0)</f>
        <v>4076.6798487309889</v>
      </c>
      <c r="J49" s="27">
        <f t="shared" ref="J49:K49" si="22">IFERROR(J15*J19*(J36+J27)*J$38,0)</f>
        <v>0</v>
      </c>
      <c r="K49" s="113">
        <f t="shared" si="22"/>
        <v>4076.6798487309889</v>
      </c>
      <c r="L49" s="113">
        <f>IFERROR(L15*L17*(L36+L27)*L$38,0)</f>
        <v>3979223.7323963968</v>
      </c>
      <c r="M49" s="113">
        <f t="shared" ref="M49" si="23">IFERROR(M15*M19*(M36+M27)*M$38,0)</f>
        <v>7958447.4647927936</v>
      </c>
      <c r="N49" s="113">
        <f>IFERROR(N15*N17*(N36+N27)*N$38,0)</f>
        <v>1993883.0962105694</v>
      </c>
      <c r="O49" s="113">
        <f t="shared" ref="O49" si="24">IFERROR(O15*O19*(O36+O27)*O$38,0)</f>
        <v>720358.26103095268</v>
      </c>
      <c r="P49" s="113">
        <f t="shared" ref="P49" si="25">IFERROR(P15*P17*(P36+P27)*P$38,0)</f>
        <v>7398941.5056177247</v>
      </c>
      <c r="Q49" s="113">
        <f t="shared" ref="Q49" si="26">IFERROR(Q15*Q19*(Q36+Q27)*Q$38,0)</f>
        <v>11248775.896173131</v>
      </c>
      <c r="R49" s="113">
        <f t="shared" ref="R49" si="27">IFERROR(R15*R17*(R36+R27)*R$38,0)</f>
        <v>13291881.715600351</v>
      </c>
      <c r="S49" s="113">
        <f t="shared" ref="S49" si="28">IFERROR(S15*S19*(S36+S27)*S$38,0)</f>
        <v>14181901.731167845</v>
      </c>
      <c r="T49" s="113">
        <f t="shared" ref="T49" si="29">IFERROR(T15*T17*(T36+T27)*T$38,0)</f>
        <v>24372475.123425029</v>
      </c>
      <c r="U49" s="113">
        <f t="shared" ref="U49" si="30">IFERROR(U15*U19*(U36+U27)*U$38,0)</f>
        <v>0</v>
      </c>
      <c r="V49" s="31"/>
    </row>
    <row r="50" spans="1:22" s="26" customFormat="1" ht="12.75" x14ac:dyDescent="0.2">
      <c r="A50" s="31"/>
      <c r="B50" s="57" t="s">
        <v>230</v>
      </c>
      <c r="C50" s="209"/>
      <c r="D50" s="57" t="s">
        <v>157</v>
      </c>
      <c r="E50" s="209"/>
      <c r="F50" s="113">
        <f t="shared" ref="F50:I51" si="31">IFERROR((F$28+F$37)*F40,0)</f>
        <v>3090947.3440395305</v>
      </c>
      <c r="G50" s="113">
        <f t="shared" si="31"/>
        <v>3090947.3440395305</v>
      </c>
      <c r="H50" s="113">
        <f t="shared" si="31"/>
        <v>5151578.9067325508</v>
      </c>
      <c r="I50" s="113">
        <f t="shared" si="31"/>
        <v>5151578.9067325508</v>
      </c>
      <c r="J50" s="27"/>
      <c r="K50" s="113">
        <f t="shared" ref="K50:T50" si="32">IFERROR((K$28+K$37)*K40,0)</f>
        <v>5151578.9067325508</v>
      </c>
      <c r="L50" s="113">
        <f>IFERROR((L$28+L$37)*L40,0)</f>
        <v>2599612.7968717054</v>
      </c>
      <c r="M50" s="113">
        <f>IFERROR((M$28+M$37)*M40,0)</f>
        <v>2599612.7968717054</v>
      </c>
      <c r="N50" s="113">
        <f>IFERROR((N$28+N$37)*N40,0)</f>
        <v>1890621.7311093784</v>
      </c>
      <c r="O50" s="113">
        <f>IFERROR((O$28+O$37)*O40,0)</f>
        <v>1890621.7311093784</v>
      </c>
      <c r="P50" s="113">
        <f t="shared" si="32"/>
        <v>2501045.2961672475</v>
      </c>
      <c r="Q50" s="113">
        <f>IFERROR((Q$28+Q$37)*Q40,0)</f>
        <v>2501045.2961672475</v>
      </c>
      <c r="R50" s="113">
        <f t="shared" si="32"/>
        <v>2017028.8899770235</v>
      </c>
      <c r="S50" s="113">
        <f>IFERROR((S$28+S$37)*S40,0)</f>
        <v>2017028.8899770235</v>
      </c>
      <c r="T50" s="113">
        <f t="shared" si="32"/>
        <v>3653168.270578343</v>
      </c>
      <c r="U50" s="113">
        <f>IFERROR((U$28+U$37)*U40,0)</f>
        <v>0</v>
      </c>
      <c r="V50" s="31"/>
    </row>
    <row r="51" spans="1:22" s="26" customFormat="1" ht="12.75" x14ac:dyDescent="0.2">
      <c r="A51" s="31"/>
      <c r="B51" s="57" t="s">
        <v>231</v>
      </c>
      <c r="C51" s="209"/>
      <c r="D51" s="57" t="s">
        <v>157</v>
      </c>
      <c r="E51" s="209"/>
      <c r="F51" s="113">
        <f t="shared" si="31"/>
        <v>2609052.6559604695</v>
      </c>
      <c r="G51" s="113">
        <f t="shared" si="31"/>
        <v>2609052.6559604695</v>
      </c>
      <c r="H51" s="113">
        <f t="shared" si="31"/>
        <v>4348421.0932674492</v>
      </c>
      <c r="I51" s="113">
        <f t="shared" si="31"/>
        <v>4348421.0932674492</v>
      </c>
      <c r="J51" s="27"/>
      <c r="K51" s="113">
        <f t="shared" ref="K51:T51" si="33">IFERROR((K$28+K$37)*K41,0)</f>
        <v>4348421.0932674492</v>
      </c>
      <c r="L51" s="113">
        <f t="shared" si="33"/>
        <v>2200387.2031282946</v>
      </c>
      <c r="M51" s="113">
        <f>IFERROR((M$28+M$37)*M41,0)</f>
        <v>2200387.2031282946</v>
      </c>
      <c r="N51" s="113">
        <f>IFERROR((N$28+N$37)*N41,0)</f>
        <v>1609378.2688906218</v>
      </c>
      <c r="O51" s="113">
        <f>IFERROR((O$28+O$37)*O41,0)</f>
        <v>1609378.2688906218</v>
      </c>
      <c r="P51" s="113">
        <f t="shared" si="33"/>
        <v>2098954.7038327525</v>
      </c>
      <c r="Q51" s="113">
        <f>IFERROR((Q$28+Q$37)*Q41,0)</f>
        <v>2098954.7038327525</v>
      </c>
      <c r="R51" s="113">
        <f t="shared" si="33"/>
        <v>1682971.1100229765</v>
      </c>
      <c r="S51" s="113">
        <f>IFERROR((S$28+S$37)*S41,0)</f>
        <v>1682971.1100229765</v>
      </c>
      <c r="T51" s="113">
        <f t="shared" si="33"/>
        <v>3046831.7294216575</v>
      </c>
      <c r="U51" s="113">
        <f>IFERROR((U$28+U$37)*U41,0)</f>
        <v>0</v>
      </c>
      <c r="V51" s="31"/>
    </row>
    <row r="52" spans="1:22" s="26" customFormat="1" ht="12.75" x14ac:dyDescent="0.2">
      <c r="A52" s="31"/>
      <c r="B52" s="57" t="s">
        <v>232</v>
      </c>
      <c r="C52" s="209"/>
      <c r="D52" s="57" t="s">
        <v>157</v>
      </c>
      <c r="E52" s="209"/>
      <c r="F52" s="113">
        <f t="shared" ref="F52:I53" si="34">IFERROR(F42+F44+F46+F50,0)</f>
        <v>165923771.34403953</v>
      </c>
      <c r="G52" s="113">
        <f t="shared" si="34"/>
        <v>162552491.34403953</v>
      </c>
      <c r="H52" s="113">
        <f t="shared" si="34"/>
        <v>236421386.90673256</v>
      </c>
      <c r="I52" s="113">
        <f t="shared" si="34"/>
        <v>240249104.25663784</v>
      </c>
      <c r="J52" s="27"/>
      <c r="K52" s="113">
        <f t="shared" ref="K52:L52" si="35">IFERROR(K42+K44+K46+K50,0)</f>
        <v>240249104.25663784</v>
      </c>
      <c r="L52" s="113">
        <f t="shared" si="35"/>
        <v>313756484.96503991</v>
      </c>
      <c r="M52" s="113">
        <f>IFERROR(M42+M44+M46+M48+M50,0)</f>
        <v>311155669.35557443</v>
      </c>
      <c r="N52" s="113">
        <f>IFERROR(N42+N44+N46+N48+N50,0)</f>
        <v>388038760.0648545</v>
      </c>
      <c r="O52" s="113">
        <f t="shared" ref="O52:U52" si="36">IFERROR(O42+O44+O46+O48+O50,0)</f>
        <v>363674545.73889375</v>
      </c>
      <c r="P52" s="113">
        <f t="shared" si="36"/>
        <v>358270239.40407717</v>
      </c>
      <c r="Q52" s="113">
        <f t="shared" si="36"/>
        <v>374119072.47302365</v>
      </c>
      <c r="R52" s="113">
        <f t="shared" si="36"/>
        <v>379610168.4259612</v>
      </c>
      <c r="S52" s="113">
        <f t="shared" si="36"/>
        <v>384579468.70229381</v>
      </c>
      <c r="T52" s="113">
        <f t="shared" si="36"/>
        <v>422631208.95911092</v>
      </c>
      <c r="U52" s="113">
        <f t="shared" si="36"/>
        <v>0</v>
      </c>
      <c r="V52" s="31"/>
    </row>
    <row r="53" spans="1:22" s="26" customFormat="1" ht="12.75" x14ac:dyDescent="0.2">
      <c r="A53" s="31"/>
      <c r="B53" s="57" t="s">
        <v>233</v>
      </c>
      <c r="C53" s="209"/>
      <c r="D53" s="57" t="s">
        <v>157</v>
      </c>
      <c r="E53" s="209"/>
      <c r="F53" s="113">
        <f t="shared" si="34"/>
        <v>107330076.65596047</v>
      </c>
      <c r="G53" s="113">
        <f t="shared" si="34"/>
        <v>105053532.65596046</v>
      </c>
      <c r="H53" s="113">
        <f t="shared" si="34"/>
        <v>154315757.09326744</v>
      </c>
      <c r="I53" s="113">
        <f t="shared" si="34"/>
        <v>157023193.73255071</v>
      </c>
      <c r="J53" s="27"/>
      <c r="K53" s="113">
        <f t="shared" ref="K53:L53" si="37">IFERROR(K43+K45+K47+K51,0)</f>
        <v>157023193.73255071</v>
      </c>
      <c r="L53" s="113">
        <f t="shared" si="37"/>
        <v>208190033.07099617</v>
      </c>
      <c r="M53" s="113">
        <f>IFERROR(M43+M45+M47+M49+M51,0)</f>
        <v>203172386.40365684</v>
      </c>
      <c r="N53" s="113">
        <f>IFERROR(N43+N45+N47+N49+N51,0)</f>
        <v>253872363.98516181</v>
      </c>
      <c r="O53" s="113">
        <f t="shared" ref="O53:U53" si="38">IFERROR(O43+O45+O47+O49+O51,0)</f>
        <v>237021500.78819728</v>
      </c>
      <c r="P53" s="113">
        <f t="shared" si="38"/>
        <v>230689824.41711441</v>
      </c>
      <c r="Q53" s="113">
        <f t="shared" si="38"/>
        <v>238620508.26181072</v>
      </c>
      <c r="R53" s="113">
        <f t="shared" si="38"/>
        <v>239080917.21603563</v>
      </c>
      <c r="S53" s="113">
        <f t="shared" si="38"/>
        <v>241970815.98136598</v>
      </c>
      <c r="T53" s="113">
        <f t="shared" si="38"/>
        <v>265829518.10561299</v>
      </c>
      <c r="U53" s="113">
        <f t="shared" si="38"/>
        <v>0</v>
      </c>
      <c r="V53" s="31"/>
    </row>
    <row r="54" spans="1:22" s="26" customFormat="1" ht="12.75" x14ac:dyDescent="0.2">
      <c r="A54" s="31"/>
      <c r="B54" s="57" t="s">
        <v>234</v>
      </c>
      <c r="C54" s="209"/>
      <c r="D54" s="57" t="s">
        <v>157</v>
      </c>
      <c r="E54" s="209"/>
      <c r="F54" s="113">
        <f t="shared" ref="F54:I55" si="39">IFERROR(F52/F12,0)</f>
        <v>5.9060216182828906</v>
      </c>
      <c r="G54" s="113">
        <f t="shared" si="39"/>
        <v>5.7860216182828905</v>
      </c>
      <c r="H54" s="113">
        <f t="shared" si="39"/>
        <v>8.4153693638048175</v>
      </c>
      <c r="I54" s="113">
        <f t="shared" si="39"/>
        <v>8.5516161549312244</v>
      </c>
      <c r="J54" s="27"/>
      <c r="K54" s="113">
        <f t="shared" ref="K54:T54" si="40">IFERROR(K52/K12,0)</f>
        <v>8.5516161549312244</v>
      </c>
      <c r="L54" s="113">
        <f t="shared" si="40"/>
        <v>11.104851878142561</v>
      </c>
      <c r="M54" s="113">
        <f t="shared" ref="M54:O55" si="41">IFERROR(M52/M12,0)</f>
        <v>11.012800642584216</v>
      </c>
      <c r="N54" s="113">
        <f t="shared" si="41"/>
        <v>13.662374482953824</v>
      </c>
      <c r="O54" s="113">
        <f t="shared" si="41"/>
        <v>12.80454002319885</v>
      </c>
      <c r="P54" s="113">
        <f t="shared" si="40"/>
        <v>12.478066292981234</v>
      </c>
      <c r="Q54" s="113">
        <f>IFERROR(Q52/Q12,0)</f>
        <v>13.030059643111718</v>
      </c>
      <c r="R54" s="113">
        <f t="shared" si="40"/>
        <v>13.114425773024294</v>
      </c>
      <c r="S54" s="113">
        <f>IFERROR(S52/S12,0)</f>
        <v>13.286100625381531</v>
      </c>
      <c r="T54" s="113">
        <f t="shared" si="40"/>
        <v>14.484088178454057</v>
      </c>
      <c r="U54" s="113">
        <f>IFERROR(U52/U12,0)</f>
        <v>0</v>
      </c>
      <c r="V54" s="31"/>
    </row>
    <row r="55" spans="1:22" s="26" customFormat="1" ht="12.75" x14ac:dyDescent="0.2">
      <c r="A55" s="31"/>
      <c r="B55" s="57" t="s">
        <v>235</v>
      </c>
      <c r="C55" s="205"/>
      <c r="D55" s="57" t="s">
        <v>157</v>
      </c>
      <c r="E55" s="209"/>
      <c r="F55" s="113">
        <f t="shared" si="39"/>
        <v>4.5260216182828907</v>
      </c>
      <c r="G55" s="113">
        <f t="shared" si="39"/>
        <v>4.4300216182828898</v>
      </c>
      <c r="H55" s="113">
        <f t="shared" si="39"/>
        <v>6.5073693638048171</v>
      </c>
      <c r="I55" s="113">
        <f t="shared" si="39"/>
        <v>6.6215397542612262</v>
      </c>
      <c r="J55" s="27"/>
      <c r="K55" s="113">
        <f t="shared" ref="K55:T55" si="42">IFERROR(K53/K13,0)</f>
        <v>6.6215397542612262</v>
      </c>
      <c r="L55" s="113">
        <f t="shared" si="42"/>
        <v>8.705416394354847</v>
      </c>
      <c r="M55" s="113">
        <f t="shared" si="41"/>
        <v>8.4956047001320023</v>
      </c>
      <c r="N55" s="113">
        <f t="shared" si="41"/>
        <v>10.500573436950896</v>
      </c>
      <c r="O55" s="113">
        <f t="shared" si="41"/>
        <v>9.8035943577862135</v>
      </c>
      <c r="P55" s="113">
        <f t="shared" si="42"/>
        <v>9.5737808938045479</v>
      </c>
      <c r="Q55" s="113">
        <f>IFERROR(Q53/Q13,0)</f>
        <v>9.9029095394177755</v>
      </c>
      <c r="R55" s="113">
        <f t="shared" si="42"/>
        <v>9.8990111467388058</v>
      </c>
      <c r="S55" s="113">
        <f>IFERROR(S53/S13,0)</f>
        <v>10.018665782600447</v>
      </c>
      <c r="T55" s="113">
        <f t="shared" si="42"/>
        <v>10.923303669691526</v>
      </c>
      <c r="U55" s="113">
        <f>IFERROR(U53/U13,0)</f>
        <v>0</v>
      </c>
      <c r="V55" s="31"/>
    </row>
    <row r="56" spans="1:22" s="26" customFormat="1" ht="12.75" x14ac:dyDescent="0.2">
      <c r="A56" s="31"/>
      <c r="B56" s="242" t="s">
        <v>184</v>
      </c>
      <c r="C56" s="242"/>
      <c r="D56" s="242"/>
      <c r="E56" s="242"/>
      <c r="F56" s="242"/>
      <c r="G56" s="242"/>
      <c r="H56" s="242"/>
      <c r="I56" s="242"/>
      <c r="J56" s="242"/>
      <c r="K56" s="242"/>
      <c r="L56" s="242"/>
      <c r="M56" s="242"/>
      <c r="N56" s="242"/>
      <c r="O56" s="242"/>
      <c r="P56" s="242"/>
      <c r="Q56" s="242"/>
      <c r="R56" s="242"/>
      <c r="S56" s="242"/>
      <c r="T56" s="242"/>
      <c r="U56" s="243"/>
      <c r="V56" s="31"/>
    </row>
    <row r="57" spans="1:22" s="26" customFormat="1" ht="12.75" x14ac:dyDescent="0.2">
      <c r="A57" s="31"/>
      <c r="B57" s="57" t="s">
        <v>236</v>
      </c>
      <c r="C57" s="57"/>
      <c r="D57" s="57" t="s">
        <v>157</v>
      </c>
      <c r="E57" s="57"/>
      <c r="F57" s="113">
        <f>F54+F55</f>
        <v>10.432043236565782</v>
      </c>
      <c r="G57" s="113">
        <f>G54+G55</f>
        <v>10.216043236565781</v>
      </c>
      <c r="H57" s="113">
        <f>H54+H55</f>
        <v>14.922738727609634</v>
      </c>
      <c r="I57" s="113">
        <f>I54+I55</f>
        <v>15.173155909192451</v>
      </c>
      <c r="J57" s="27"/>
      <c r="K57" s="113">
        <f>K54+K55</f>
        <v>15.173155909192451</v>
      </c>
      <c r="L57" s="113">
        <f t="shared" ref="L57:U57" si="43">L54+L55</f>
        <v>19.81026827249741</v>
      </c>
      <c r="M57" s="113">
        <f t="shared" si="43"/>
        <v>19.508405342716216</v>
      </c>
      <c r="N57" s="113">
        <f>N54+N55</f>
        <v>24.16294791990472</v>
      </c>
      <c r="O57" s="113">
        <f t="shared" si="43"/>
        <v>22.608134380985064</v>
      </c>
      <c r="P57" s="113">
        <f t="shared" si="43"/>
        <v>22.051847186785782</v>
      </c>
      <c r="Q57" s="113">
        <f t="shared" si="43"/>
        <v>22.932969182529494</v>
      </c>
      <c r="R57" s="113">
        <f t="shared" si="43"/>
        <v>23.013436919763102</v>
      </c>
      <c r="S57" s="113">
        <f t="shared" si="43"/>
        <v>23.30476640798198</v>
      </c>
      <c r="T57" s="113">
        <f t="shared" si="43"/>
        <v>25.407391848145583</v>
      </c>
      <c r="U57" s="113">
        <f t="shared" si="43"/>
        <v>0</v>
      </c>
      <c r="V57" s="31"/>
    </row>
    <row r="58" spans="1:22" s="31" customFormat="1" ht="12.75" x14ac:dyDescent="0.2">
      <c r="B58" s="63"/>
      <c r="C58" s="63"/>
      <c r="D58" s="63"/>
      <c r="E58" s="63"/>
      <c r="F58" s="63"/>
      <c r="G58" s="63"/>
      <c r="H58" s="63"/>
      <c r="I58" s="63"/>
      <c r="J58" s="63"/>
      <c r="K58" s="182"/>
      <c r="L58" s="63"/>
      <c r="M58" s="63"/>
      <c r="N58" s="63"/>
      <c r="O58" s="183"/>
      <c r="P58" s="63"/>
      <c r="Q58" s="63"/>
      <c r="R58" s="63"/>
      <c r="S58" s="63"/>
      <c r="T58" s="63"/>
      <c r="U58" s="63"/>
    </row>
    <row r="59" spans="1:22" s="175" customFormat="1" x14ac:dyDescent="0.2"/>
    <row r="60" spans="1:22" s="175" customFormat="1" x14ac:dyDescent="0.2"/>
    <row r="61" spans="1:22" s="175" customFormat="1" x14ac:dyDescent="0.2">
      <c r="B61" s="175" t="s">
        <v>186</v>
      </c>
    </row>
    <row r="62" spans="1:22" s="175" customFormat="1" ht="13.5" customHeight="1" x14ac:dyDescent="0.2">
      <c r="B62" s="240" t="s">
        <v>237</v>
      </c>
      <c r="C62" s="240"/>
      <c r="D62" s="240"/>
      <c r="E62" s="240"/>
      <c r="F62" s="240"/>
      <c r="G62" s="240"/>
      <c r="H62" s="240"/>
      <c r="I62" s="240"/>
      <c r="J62" s="240"/>
      <c r="K62" s="240"/>
    </row>
    <row r="63" spans="1:22" s="175" customFormat="1" x14ac:dyDescent="0.2">
      <c r="B63" s="63" t="s">
        <v>238</v>
      </c>
      <c r="C63" s="63"/>
      <c r="D63" s="63"/>
      <c r="E63" s="63"/>
      <c r="F63" s="63"/>
      <c r="G63" s="63"/>
      <c r="H63" s="63"/>
      <c r="I63" s="63"/>
      <c r="J63" s="63"/>
      <c r="K63" s="63"/>
    </row>
    <row r="64" spans="1:22" s="175" customFormat="1" x14ac:dyDescent="0.2">
      <c r="B64" s="63" t="s">
        <v>239</v>
      </c>
      <c r="C64" s="63"/>
      <c r="D64" s="63"/>
      <c r="E64" s="63"/>
      <c r="F64" s="63"/>
      <c r="G64" s="63"/>
      <c r="H64" s="63"/>
      <c r="I64" s="63"/>
      <c r="J64" s="63"/>
      <c r="K64" s="63"/>
    </row>
    <row r="65" spans="2:11" s="175" customFormat="1" x14ac:dyDescent="0.2">
      <c r="B65" s="63" t="s">
        <v>240</v>
      </c>
      <c r="C65" s="63"/>
      <c r="D65" s="63"/>
      <c r="E65" s="63"/>
      <c r="F65" s="63"/>
      <c r="G65" s="63"/>
      <c r="H65" s="63"/>
      <c r="I65" s="63"/>
      <c r="J65" s="63"/>
      <c r="K65" s="63"/>
    </row>
    <row r="66" spans="2:11" s="175" customFormat="1" x14ac:dyDescent="0.2"/>
    <row r="67" spans="2:11" s="175" customFormat="1" x14ac:dyDescent="0.2"/>
  </sheetData>
  <mergeCells count="15">
    <mergeCell ref="B11:U11"/>
    <mergeCell ref="B39:U39"/>
    <mergeCell ref="B6:B10"/>
    <mergeCell ref="C6:C10"/>
    <mergeCell ref="D6:D10"/>
    <mergeCell ref="E6:E7"/>
    <mergeCell ref="K6:U6"/>
    <mergeCell ref="K7:U7"/>
    <mergeCell ref="F6:I6"/>
    <mergeCell ref="F7:I7"/>
    <mergeCell ref="B56:U56"/>
    <mergeCell ref="C40:C55"/>
    <mergeCell ref="E12:E38"/>
    <mergeCell ref="E40:E55"/>
    <mergeCell ref="B62:K62"/>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79998168889431442"/>
    <pageSetUpPr autoPageBreaks="0"/>
  </sheetPr>
  <dimension ref="A1:AC31"/>
  <sheetViews>
    <sheetView workbookViewId="0"/>
  </sheetViews>
  <sheetFormatPr defaultColWidth="0" defaultRowHeight="12.75" zeroHeight="1" x14ac:dyDescent="0.2"/>
  <cols>
    <col min="1" max="1" width="9" style="31" customWidth="1"/>
    <col min="2" max="2" width="48.140625" style="31" bestFit="1" customWidth="1"/>
    <col min="3" max="3" width="37" style="31" customWidth="1"/>
    <col min="4" max="4" width="11.5703125" style="31" bestFit="1" customWidth="1"/>
    <col min="5" max="5" width="26.42578125" style="31" customWidth="1"/>
    <col min="6" max="9" width="19.5703125" style="31" customWidth="1"/>
    <col min="10" max="10" width="1.140625" style="31" customWidth="1"/>
    <col min="11" max="21" width="19.5703125" style="31" customWidth="1"/>
    <col min="22" max="22" width="9" style="31" customWidth="1"/>
    <col min="23" max="29" width="0" style="31" hidden="1" customWidth="1"/>
    <col min="30" max="16384" width="9" style="31" hidden="1"/>
  </cols>
  <sheetData>
    <row r="1" spans="1:29" s="25" customFormat="1" ht="12.75" customHeight="1" x14ac:dyDescent="0.2">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s="25" customFormat="1" ht="18.75" customHeight="1" x14ac:dyDescent="0.25">
      <c r="B2" s="5" t="s">
        <v>241</v>
      </c>
      <c r="C2" s="30"/>
      <c r="D2" s="30"/>
      <c r="E2" s="30"/>
      <c r="F2" s="30"/>
      <c r="G2" s="30"/>
      <c r="H2" s="30"/>
      <c r="I2" s="30"/>
      <c r="J2" s="30"/>
      <c r="K2" s="30"/>
      <c r="L2" s="74"/>
      <c r="M2" s="74"/>
      <c r="N2" s="74"/>
      <c r="O2" s="74"/>
      <c r="P2" s="74"/>
      <c r="Q2" s="74"/>
      <c r="R2" s="74"/>
      <c r="S2" s="74"/>
      <c r="T2" s="74"/>
      <c r="U2" s="74"/>
      <c r="V2" s="74"/>
      <c r="W2" s="74"/>
      <c r="X2" s="74"/>
      <c r="Y2" s="74"/>
      <c r="Z2" s="74"/>
      <c r="AA2" s="74"/>
      <c r="AB2" s="74"/>
      <c r="AC2" s="74"/>
    </row>
    <row r="3" spans="1:29" s="25" customFormat="1" ht="14.25" customHeight="1" x14ac:dyDescent="0.2">
      <c r="B3" s="210" t="s">
        <v>242</v>
      </c>
      <c r="C3" s="210"/>
      <c r="D3" s="210"/>
      <c r="E3" s="210"/>
      <c r="F3" s="119"/>
      <c r="G3" s="119"/>
      <c r="H3" s="119"/>
      <c r="I3" s="119"/>
      <c r="J3" s="119"/>
      <c r="K3" s="119"/>
      <c r="L3" s="119"/>
      <c r="M3" s="119"/>
      <c r="N3" s="74"/>
      <c r="O3" s="74"/>
      <c r="P3" s="74"/>
      <c r="Q3" s="74"/>
      <c r="R3" s="74"/>
      <c r="S3" s="74"/>
      <c r="T3" s="74"/>
      <c r="U3" s="74"/>
      <c r="V3" s="74"/>
      <c r="W3" s="74"/>
      <c r="X3" s="74"/>
      <c r="Y3" s="75"/>
      <c r="Z3" s="75"/>
      <c r="AA3" s="75"/>
      <c r="AB3" s="75"/>
      <c r="AC3" s="75"/>
    </row>
    <row r="4" spans="1:29" s="25" customFormat="1" ht="12.75" customHeight="1" x14ac:dyDescent="0.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1:29" x14ac:dyDescent="0.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row>
    <row r="6" spans="1:29" s="26" customFormat="1" ht="12" customHeight="1" x14ac:dyDescent="0.2">
      <c r="A6" s="31"/>
      <c r="B6" s="247" t="s">
        <v>29</v>
      </c>
      <c r="C6" s="247" t="s">
        <v>151</v>
      </c>
      <c r="D6" s="247" t="s">
        <v>74</v>
      </c>
      <c r="E6" s="250"/>
      <c r="F6" s="211" t="s">
        <v>75</v>
      </c>
      <c r="G6" s="212"/>
      <c r="H6" s="212"/>
      <c r="I6" s="213"/>
      <c r="J6" s="27"/>
      <c r="K6" s="251" t="s">
        <v>76</v>
      </c>
      <c r="L6" s="252"/>
      <c r="M6" s="252"/>
      <c r="N6" s="252"/>
      <c r="O6" s="252"/>
      <c r="P6" s="252"/>
      <c r="Q6" s="252"/>
      <c r="R6" s="252"/>
      <c r="S6" s="252"/>
      <c r="T6" s="252"/>
      <c r="U6" s="253"/>
      <c r="V6" s="63"/>
      <c r="W6" s="62"/>
      <c r="X6" s="62"/>
      <c r="Y6" s="62"/>
      <c r="Z6" s="62"/>
      <c r="AA6" s="62"/>
      <c r="AB6" s="62"/>
      <c r="AC6" s="62"/>
    </row>
    <row r="7" spans="1:29" s="26" customFormat="1" ht="30" customHeight="1" x14ac:dyDescent="0.2">
      <c r="A7" s="31"/>
      <c r="B7" s="248"/>
      <c r="C7" s="248"/>
      <c r="D7" s="248"/>
      <c r="E7" s="250"/>
      <c r="F7" s="257" t="s">
        <v>152</v>
      </c>
      <c r="G7" s="258"/>
      <c r="H7" s="258"/>
      <c r="I7" s="259"/>
      <c r="J7" s="27"/>
      <c r="K7" s="254" t="s">
        <v>78</v>
      </c>
      <c r="L7" s="255"/>
      <c r="M7" s="255"/>
      <c r="N7" s="255"/>
      <c r="O7" s="255"/>
      <c r="P7" s="255"/>
      <c r="Q7" s="255"/>
      <c r="R7" s="255"/>
      <c r="S7" s="255"/>
      <c r="T7" s="255"/>
      <c r="U7" s="256"/>
      <c r="V7" s="63"/>
      <c r="W7" s="62"/>
      <c r="X7" s="62"/>
      <c r="Y7" s="62"/>
      <c r="Z7" s="62"/>
      <c r="AA7" s="62"/>
      <c r="AB7" s="62"/>
      <c r="AC7" s="62"/>
    </row>
    <row r="8" spans="1:29" s="26" customFormat="1" ht="25.5" x14ac:dyDescent="0.2">
      <c r="A8" s="31"/>
      <c r="B8" s="248"/>
      <c r="C8" s="248"/>
      <c r="D8" s="248"/>
      <c r="E8" s="99" t="s">
        <v>153</v>
      </c>
      <c r="F8" s="77" t="s">
        <v>80</v>
      </c>
      <c r="G8" s="77" t="s">
        <v>81</v>
      </c>
      <c r="H8" s="77" t="s">
        <v>82</v>
      </c>
      <c r="I8" s="77" t="s">
        <v>83</v>
      </c>
      <c r="J8" s="27"/>
      <c r="K8" s="77" t="s">
        <v>84</v>
      </c>
      <c r="L8" s="77" t="s">
        <v>85</v>
      </c>
      <c r="M8" s="77" t="s">
        <v>86</v>
      </c>
      <c r="N8" s="77" t="s">
        <v>87</v>
      </c>
      <c r="O8" s="77" t="s">
        <v>88</v>
      </c>
      <c r="P8" s="77" t="s">
        <v>89</v>
      </c>
      <c r="Q8" s="77" t="s">
        <v>90</v>
      </c>
      <c r="R8" s="77" t="s">
        <v>91</v>
      </c>
      <c r="S8" s="77" t="s">
        <v>92</v>
      </c>
      <c r="T8" s="77" t="s">
        <v>93</v>
      </c>
      <c r="U8" s="77" t="s">
        <v>94</v>
      </c>
      <c r="V8" s="63"/>
      <c r="W8" s="62"/>
      <c r="X8" s="62"/>
      <c r="Y8" s="62"/>
      <c r="Z8" s="62"/>
      <c r="AA8" s="62"/>
      <c r="AB8" s="62"/>
      <c r="AC8" s="62"/>
    </row>
    <row r="9" spans="1:29" s="26" customFormat="1" x14ac:dyDescent="0.2">
      <c r="A9" s="31"/>
      <c r="B9" s="248"/>
      <c r="C9" s="248"/>
      <c r="D9" s="248"/>
      <c r="E9" s="100" t="s">
        <v>95</v>
      </c>
      <c r="F9" s="80" t="s">
        <v>96</v>
      </c>
      <c r="G9" s="80" t="s">
        <v>97</v>
      </c>
      <c r="H9" s="80" t="s">
        <v>98</v>
      </c>
      <c r="I9" s="81" t="s">
        <v>99</v>
      </c>
      <c r="J9" s="27"/>
      <c r="K9" s="82" t="s">
        <v>100</v>
      </c>
      <c r="L9" s="80" t="s">
        <v>101</v>
      </c>
      <c r="M9" s="80" t="s">
        <v>102</v>
      </c>
      <c r="N9" s="80" t="s">
        <v>103</v>
      </c>
      <c r="O9" s="80" t="s">
        <v>104</v>
      </c>
      <c r="P9" s="80" t="s">
        <v>105</v>
      </c>
      <c r="Q9" s="80" t="s">
        <v>106</v>
      </c>
      <c r="R9" s="80" t="s">
        <v>107</v>
      </c>
      <c r="S9" s="80" t="s">
        <v>108</v>
      </c>
      <c r="T9" s="80" t="s">
        <v>109</v>
      </c>
      <c r="U9" s="80" t="s">
        <v>110</v>
      </c>
      <c r="V9" s="63"/>
      <c r="W9" s="62"/>
      <c r="X9" s="62"/>
      <c r="Y9" s="62"/>
      <c r="Z9" s="62"/>
      <c r="AA9" s="62"/>
      <c r="AB9" s="62"/>
      <c r="AC9" s="62"/>
    </row>
    <row r="10" spans="1:29" s="26" customFormat="1" x14ac:dyDescent="0.2">
      <c r="A10" s="31"/>
      <c r="B10" s="249"/>
      <c r="C10" s="249"/>
      <c r="D10" s="249"/>
      <c r="E10" s="100" t="s">
        <v>111</v>
      </c>
      <c r="F10" s="83" t="s">
        <v>112</v>
      </c>
      <c r="G10" s="80" t="s">
        <v>112</v>
      </c>
      <c r="H10" s="80" t="s">
        <v>113</v>
      </c>
      <c r="I10" s="80" t="s">
        <v>113</v>
      </c>
      <c r="J10" s="27"/>
      <c r="K10" s="80" t="s">
        <v>114</v>
      </c>
      <c r="L10" s="80" t="s">
        <v>115</v>
      </c>
      <c r="M10" s="80" t="s">
        <v>115</v>
      </c>
      <c r="N10" s="80" t="s">
        <v>116</v>
      </c>
      <c r="O10" s="80" t="s">
        <v>116</v>
      </c>
      <c r="P10" s="80" t="s">
        <v>117</v>
      </c>
      <c r="Q10" s="80" t="s">
        <v>117</v>
      </c>
      <c r="R10" s="80" t="s">
        <v>118</v>
      </c>
      <c r="S10" s="80" t="s">
        <v>118</v>
      </c>
      <c r="T10" s="80" t="s">
        <v>119</v>
      </c>
      <c r="U10" s="80" t="s">
        <v>119</v>
      </c>
      <c r="V10" s="63"/>
      <c r="W10" s="62"/>
      <c r="X10" s="62"/>
      <c r="Y10" s="62"/>
      <c r="Z10" s="62"/>
      <c r="AA10" s="62"/>
      <c r="AB10" s="62"/>
      <c r="AC10" s="62"/>
    </row>
    <row r="11" spans="1:29" s="26" customFormat="1" x14ac:dyDescent="0.2">
      <c r="A11" s="31"/>
      <c r="B11" s="242" t="s">
        <v>154</v>
      </c>
      <c r="C11" s="242"/>
      <c r="D11" s="242"/>
      <c r="E11" s="242"/>
      <c r="F11" s="242"/>
      <c r="G11" s="242"/>
      <c r="H11" s="242"/>
      <c r="I11" s="242"/>
      <c r="J11" s="242"/>
      <c r="K11" s="242"/>
      <c r="L11" s="242"/>
      <c r="M11" s="242"/>
      <c r="N11" s="242"/>
      <c r="O11" s="242"/>
      <c r="P11" s="242"/>
      <c r="Q11" s="242"/>
      <c r="R11" s="242"/>
      <c r="S11" s="242"/>
      <c r="T11" s="242"/>
      <c r="U11" s="243"/>
      <c r="V11" s="63"/>
      <c r="W11" s="62"/>
      <c r="X11" s="62"/>
      <c r="Y11" s="62"/>
      <c r="Z11" s="62"/>
      <c r="AA11" s="62"/>
      <c r="AB11" s="62"/>
      <c r="AC11" s="62"/>
    </row>
    <row r="12" spans="1:29" s="26" customFormat="1" x14ac:dyDescent="0.2">
      <c r="A12" s="31"/>
      <c r="B12" s="57" t="s">
        <v>243</v>
      </c>
      <c r="C12" s="57" t="s">
        <v>244</v>
      </c>
      <c r="D12" s="57" t="s">
        <v>157</v>
      </c>
      <c r="E12" s="62"/>
      <c r="F12" s="103">
        <v>250000</v>
      </c>
      <c r="G12" s="103">
        <v>250000</v>
      </c>
      <c r="H12" s="103">
        <v>250000</v>
      </c>
      <c r="I12" s="103">
        <v>250000</v>
      </c>
      <c r="J12" s="27"/>
      <c r="K12" s="103">
        <v>250000</v>
      </c>
      <c r="L12" s="103">
        <v>250000</v>
      </c>
      <c r="M12" s="103">
        <v>250000</v>
      </c>
      <c r="N12" s="103">
        <v>250000</v>
      </c>
      <c r="O12" s="103">
        <v>250000</v>
      </c>
      <c r="P12" s="120">
        <v>250000</v>
      </c>
      <c r="Q12" s="120">
        <v>250000</v>
      </c>
      <c r="R12" s="120">
        <v>250000</v>
      </c>
      <c r="S12" s="156">
        <v>250000</v>
      </c>
      <c r="T12" s="156">
        <v>250000</v>
      </c>
      <c r="U12" s="121"/>
      <c r="V12" s="63"/>
      <c r="W12" s="62"/>
      <c r="X12" s="62"/>
      <c r="Y12" s="62"/>
      <c r="Z12" s="62"/>
      <c r="AA12" s="62"/>
      <c r="AB12" s="62"/>
      <c r="AC12" s="62"/>
    </row>
    <row r="13" spans="1:29" s="26" customFormat="1" x14ac:dyDescent="0.2">
      <c r="A13" s="31"/>
      <c r="B13" s="57" t="s">
        <v>160</v>
      </c>
      <c r="C13" s="57" t="s">
        <v>161</v>
      </c>
      <c r="D13" s="57" t="s">
        <v>162</v>
      </c>
      <c r="E13" s="62"/>
      <c r="F13" s="103">
        <v>28094000</v>
      </c>
      <c r="G13" s="103">
        <v>28094000</v>
      </c>
      <c r="H13" s="103">
        <v>28094000</v>
      </c>
      <c r="I13" s="103">
        <v>28094000</v>
      </c>
      <c r="J13" s="27"/>
      <c r="K13" s="103">
        <v>28094000</v>
      </c>
      <c r="L13" s="103">
        <v>28254000</v>
      </c>
      <c r="M13" s="103">
        <v>28254000</v>
      </c>
      <c r="N13" s="103">
        <v>28402000</v>
      </c>
      <c r="O13" s="103">
        <v>28402000</v>
      </c>
      <c r="P13" s="120">
        <v>28712000</v>
      </c>
      <c r="Q13" s="120">
        <v>28712000</v>
      </c>
      <c r="R13" s="120">
        <v>28946000</v>
      </c>
      <c r="S13" s="156">
        <v>28946000</v>
      </c>
      <c r="T13" s="103">
        <v>29179000</v>
      </c>
      <c r="U13" s="121"/>
      <c r="V13" s="63"/>
      <c r="W13" s="62"/>
      <c r="X13" s="62"/>
      <c r="Y13" s="62"/>
      <c r="Z13" s="62"/>
      <c r="AA13" s="62"/>
      <c r="AB13" s="62"/>
      <c r="AC13" s="62"/>
    </row>
    <row r="14" spans="1:29" s="26" customFormat="1" x14ac:dyDescent="0.2">
      <c r="A14" s="31"/>
      <c r="B14" s="57" t="s">
        <v>163</v>
      </c>
      <c r="C14" s="57" t="s">
        <v>161</v>
      </c>
      <c r="D14" s="57" t="s">
        <v>162</v>
      </c>
      <c r="E14" s="62"/>
      <c r="F14" s="103">
        <v>23714000</v>
      </c>
      <c r="G14" s="103">
        <v>23714000</v>
      </c>
      <c r="H14" s="103">
        <v>23714000</v>
      </c>
      <c r="I14" s="103">
        <v>23714000</v>
      </c>
      <c r="J14" s="27"/>
      <c r="K14" s="103">
        <v>23714000</v>
      </c>
      <c r="L14" s="103">
        <v>23915000</v>
      </c>
      <c r="M14" s="103">
        <v>23915000</v>
      </c>
      <c r="N14" s="103">
        <v>24177000</v>
      </c>
      <c r="O14" s="103">
        <v>24177000</v>
      </c>
      <c r="P14" s="120">
        <v>24096000</v>
      </c>
      <c r="Q14" s="120">
        <v>24096000</v>
      </c>
      <c r="R14" s="120">
        <v>24152000</v>
      </c>
      <c r="S14" s="156">
        <v>24152000</v>
      </c>
      <c r="T14" s="103">
        <v>24336000</v>
      </c>
      <c r="U14" s="121"/>
      <c r="V14" s="63"/>
      <c r="W14" s="62"/>
      <c r="X14" s="62"/>
      <c r="Y14" s="62"/>
      <c r="Z14" s="62"/>
      <c r="AA14" s="62"/>
      <c r="AB14" s="62"/>
      <c r="AC14" s="62"/>
    </row>
    <row r="15" spans="1:29" s="26" customFormat="1" x14ac:dyDescent="0.2">
      <c r="A15" s="31"/>
      <c r="B15" s="242" t="s">
        <v>168</v>
      </c>
      <c r="C15" s="242"/>
      <c r="D15" s="242"/>
      <c r="E15" s="242"/>
      <c r="F15" s="242"/>
      <c r="G15" s="242"/>
      <c r="H15" s="242"/>
      <c r="I15" s="242"/>
      <c r="J15" s="242"/>
      <c r="K15" s="242"/>
      <c r="L15" s="242"/>
      <c r="M15" s="242"/>
      <c r="N15" s="242"/>
      <c r="O15" s="242"/>
      <c r="P15" s="242"/>
      <c r="Q15" s="242"/>
      <c r="R15" s="242"/>
      <c r="S15" s="242"/>
      <c r="T15" s="242"/>
      <c r="U15" s="243"/>
      <c r="V15" s="63"/>
      <c r="W15" s="62"/>
      <c r="X15" s="62"/>
      <c r="Y15" s="62"/>
      <c r="Z15" s="62"/>
      <c r="AA15" s="62"/>
      <c r="AB15" s="62"/>
      <c r="AC15" s="62"/>
    </row>
    <row r="16" spans="1:29" s="26" customFormat="1" x14ac:dyDescent="0.2">
      <c r="A16" s="31"/>
      <c r="B16" s="57" t="s">
        <v>173</v>
      </c>
      <c r="C16" s="204"/>
      <c r="D16" s="57" t="s">
        <v>166</v>
      </c>
      <c r="E16" s="62"/>
      <c r="F16" s="109">
        <f>IFERROR(F$13/SUM(F$13:F$14),"")</f>
        <v>0.54227146386658431</v>
      </c>
      <c r="G16" s="109">
        <f>IFERROR(G$13/SUM(G$13:G$14),"")</f>
        <v>0.54227146386658431</v>
      </c>
      <c r="H16" s="109">
        <f>IFERROR(H$13/SUM(H$13:H$14),"")</f>
        <v>0.54227146386658431</v>
      </c>
      <c r="I16" s="109">
        <f>IFERROR(I$13/SUM(I$13:I$14),"")</f>
        <v>0.54227146386658431</v>
      </c>
      <c r="J16" s="27"/>
      <c r="K16" s="109">
        <f>IFERROR(K$13/SUM(K$13:K$14),"")</f>
        <v>0.54227146386658431</v>
      </c>
      <c r="L16" s="109">
        <f>IFERROR(L$13/SUM(L$13:L$14),"")</f>
        <v>0.54158599934827201</v>
      </c>
      <c r="M16" s="109">
        <f t="shared" ref="M16:U16" si="0">IFERROR(M$13/SUM(M$13:M$14),"")</f>
        <v>0.54158599934827201</v>
      </c>
      <c r="N16" s="109">
        <f>IFERROR(N$13/SUM(N$13:N$14),"")</f>
        <v>0.54017763745982239</v>
      </c>
      <c r="O16" s="109">
        <f t="shared" si="0"/>
        <v>0.54017763745982239</v>
      </c>
      <c r="P16" s="109">
        <f t="shared" si="0"/>
        <v>0.54370549916679289</v>
      </c>
      <c r="Q16" s="109">
        <f t="shared" si="0"/>
        <v>0.54370549916679289</v>
      </c>
      <c r="R16" s="109">
        <f t="shared" si="0"/>
        <v>0.54514294323703338</v>
      </c>
      <c r="S16" s="109">
        <f t="shared" si="0"/>
        <v>0.54514294323703338</v>
      </c>
      <c r="T16" s="109">
        <f t="shared" si="0"/>
        <v>0.54524899560870788</v>
      </c>
      <c r="U16" s="109" t="str">
        <f t="shared" si="0"/>
        <v/>
      </c>
      <c r="V16" s="63"/>
      <c r="W16" s="62"/>
      <c r="X16" s="62"/>
      <c r="Y16" s="62"/>
      <c r="Z16" s="62"/>
      <c r="AA16" s="62"/>
      <c r="AB16" s="62"/>
      <c r="AC16" s="62"/>
    </row>
    <row r="17" spans="1:22" s="26" customFormat="1" x14ac:dyDescent="0.2">
      <c r="A17" s="31"/>
      <c r="B17" s="57" t="s">
        <v>174</v>
      </c>
      <c r="C17" s="209"/>
      <c r="D17" s="57" t="s">
        <v>166</v>
      </c>
      <c r="E17" s="62"/>
      <c r="F17" s="109">
        <f>IFERROR(F14/SUM(F$13:F$14),"")</f>
        <v>0.45772853613341569</v>
      </c>
      <c r="G17" s="109">
        <f>IFERROR(G14/SUM(G$13:G$14),"")</f>
        <v>0.45772853613341569</v>
      </c>
      <c r="H17" s="109">
        <f>IFERROR(H14/SUM(H$13:H$14),"")</f>
        <v>0.45772853613341569</v>
      </c>
      <c r="I17" s="109">
        <f>IFERROR(I14/SUM(I$13:I$14),"")</f>
        <v>0.45772853613341569</v>
      </c>
      <c r="J17" s="27"/>
      <c r="K17" s="109">
        <f t="shared" ref="K17:U17" si="1">IFERROR(K14/SUM(K$13:K$14),"")</f>
        <v>0.45772853613341569</v>
      </c>
      <c r="L17" s="109">
        <f t="shared" si="1"/>
        <v>0.45841400065172805</v>
      </c>
      <c r="M17" s="109">
        <f t="shared" si="1"/>
        <v>0.45841400065172805</v>
      </c>
      <c r="N17" s="109">
        <f>IFERROR(N14/SUM(N$13:N$14),"")</f>
        <v>0.45982236254017766</v>
      </c>
      <c r="O17" s="109">
        <f t="shared" si="1"/>
        <v>0.45982236254017766</v>
      </c>
      <c r="P17" s="109">
        <f t="shared" si="1"/>
        <v>0.45629450083320711</v>
      </c>
      <c r="Q17" s="109">
        <f t="shared" si="1"/>
        <v>0.45629450083320711</v>
      </c>
      <c r="R17" s="109">
        <f t="shared" si="1"/>
        <v>0.45485705676296662</v>
      </c>
      <c r="S17" s="109">
        <f t="shared" si="1"/>
        <v>0.45485705676296662</v>
      </c>
      <c r="T17" s="109">
        <f t="shared" si="1"/>
        <v>0.45475100439129218</v>
      </c>
      <c r="U17" s="109" t="str">
        <f t="shared" si="1"/>
        <v/>
      </c>
      <c r="V17" s="31"/>
    </row>
    <row r="18" spans="1:22" s="26" customFormat="1" x14ac:dyDescent="0.2">
      <c r="A18" s="31"/>
      <c r="B18" s="57" t="s">
        <v>182</v>
      </c>
      <c r="C18" s="209"/>
      <c r="D18" s="57" t="s">
        <v>157</v>
      </c>
      <c r="E18" s="62"/>
      <c r="F18" s="110">
        <f>IFERROR(F12*F16/F13,0)</f>
        <v>4.8255095738109948E-3</v>
      </c>
      <c r="G18" s="110">
        <f>IFERROR(G12*G16/G13,0)</f>
        <v>4.8255095738109948E-3</v>
      </c>
      <c r="H18" s="110">
        <f>IFERROR(H12*H16/H13,0)</f>
        <v>4.8255095738109948E-3</v>
      </c>
      <c r="I18" s="110">
        <f>IFERROR(I12*I16/I13,0)</f>
        <v>4.8255095738109948E-3</v>
      </c>
      <c r="J18" s="27"/>
      <c r="K18" s="110">
        <f>IFERROR(K12*K16/K13,0)</f>
        <v>4.8255095738109948E-3</v>
      </c>
      <c r="L18" s="110">
        <f>IFERROR(L12*L16/L13,0)</f>
        <v>4.792117924437885E-3</v>
      </c>
      <c r="M18" s="110">
        <f>IFERROR(M12*M16/M13,0)</f>
        <v>4.792117924437885E-3</v>
      </c>
      <c r="N18" s="110">
        <f>IFERROR(N12*N16/N13,0)</f>
        <v>4.7547499952452499E-3</v>
      </c>
      <c r="O18" s="110">
        <f t="shared" ref="O18:U18" si="2">IFERROR(O12*O16/O13,0)</f>
        <v>4.7547499952452499E-3</v>
      </c>
      <c r="P18" s="110">
        <f t="shared" si="2"/>
        <v>4.7341311922435986E-3</v>
      </c>
      <c r="Q18" s="110">
        <f t="shared" si="2"/>
        <v>4.7341311922435986E-3</v>
      </c>
      <c r="R18" s="110">
        <f t="shared" si="2"/>
        <v>4.7082752646050701E-3</v>
      </c>
      <c r="S18" s="110">
        <f t="shared" si="2"/>
        <v>4.7082752646050701E-3</v>
      </c>
      <c r="T18" s="110">
        <f t="shared" si="2"/>
        <v>4.6715874054003553E-3</v>
      </c>
      <c r="U18" s="110">
        <f t="shared" si="2"/>
        <v>0</v>
      </c>
      <c r="V18" s="31"/>
    </row>
    <row r="19" spans="1:22" s="26" customFormat="1" x14ac:dyDescent="0.2">
      <c r="A19" s="31"/>
      <c r="B19" s="57" t="s">
        <v>183</v>
      </c>
      <c r="C19" s="205"/>
      <c r="D19" s="57" t="s">
        <v>157</v>
      </c>
      <c r="E19" s="62"/>
      <c r="F19" s="110">
        <f>IFERROR(F12*F17/F14,0)</f>
        <v>4.8255095738109948E-3</v>
      </c>
      <c r="G19" s="110">
        <f>IFERROR(G12*G17/G14,0)</f>
        <v>4.8255095738109948E-3</v>
      </c>
      <c r="H19" s="110">
        <f>IFERROR(H12*H17/H14,0)</f>
        <v>4.8255095738109948E-3</v>
      </c>
      <c r="I19" s="110">
        <f>IFERROR(I12*I17/I14,0)</f>
        <v>4.8255095738109948E-3</v>
      </c>
      <c r="J19" s="27"/>
      <c r="K19" s="110">
        <f>IFERROR(K12*K17/K14,0)</f>
        <v>4.8255095738109948E-3</v>
      </c>
      <c r="L19" s="110">
        <f>IFERROR(L12*L17/L14,0)</f>
        <v>4.792117924437885E-3</v>
      </c>
      <c r="M19" s="110">
        <f>IFERROR(M12*M17/M14,0)</f>
        <v>4.792117924437885E-3</v>
      </c>
      <c r="N19" s="110">
        <f>IFERROR(N12*N17/N14,0)</f>
        <v>4.7547499952452499E-3</v>
      </c>
      <c r="O19" s="110">
        <f t="shared" ref="O19:U19" si="3">IFERROR(O12*O17/O14,0)</f>
        <v>4.7547499952452499E-3</v>
      </c>
      <c r="P19" s="110">
        <f t="shared" si="3"/>
        <v>4.7341311922435994E-3</v>
      </c>
      <c r="Q19" s="110">
        <f t="shared" si="3"/>
        <v>4.7341311922435994E-3</v>
      </c>
      <c r="R19" s="110">
        <f t="shared" si="3"/>
        <v>4.7082752646050701E-3</v>
      </c>
      <c r="S19" s="110">
        <f t="shared" si="3"/>
        <v>4.7082752646050701E-3</v>
      </c>
      <c r="T19" s="110">
        <f t="shared" si="3"/>
        <v>4.6715874054003553E-3</v>
      </c>
      <c r="U19" s="110">
        <f t="shared" si="3"/>
        <v>0</v>
      </c>
      <c r="V19" s="31"/>
    </row>
    <row r="20" spans="1:22" s="26" customFormat="1" x14ac:dyDescent="0.2">
      <c r="A20" s="31"/>
      <c r="B20" s="242" t="s">
        <v>184</v>
      </c>
      <c r="C20" s="242"/>
      <c r="D20" s="242"/>
      <c r="E20" s="242"/>
      <c r="F20" s="242"/>
      <c r="G20" s="242"/>
      <c r="H20" s="242"/>
      <c r="I20" s="242"/>
      <c r="J20" s="242"/>
      <c r="K20" s="242"/>
      <c r="L20" s="242"/>
      <c r="M20" s="242"/>
      <c r="N20" s="242"/>
      <c r="O20" s="242"/>
      <c r="P20" s="242"/>
      <c r="Q20" s="242"/>
      <c r="R20" s="242"/>
      <c r="S20" s="242"/>
      <c r="T20" s="242"/>
      <c r="U20" s="243"/>
      <c r="V20" s="31"/>
    </row>
    <row r="21" spans="1:22" s="26" customFormat="1" x14ac:dyDescent="0.2">
      <c r="A21" s="31"/>
      <c r="B21" s="57" t="s">
        <v>245</v>
      </c>
      <c r="C21" s="57"/>
      <c r="D21" s="57" t="s">
        <v>157</v>
      </c>
      <c r="E21" s="57"/>
      <c r="F21" s="113">
        <f>F18+F19</f>
        <v>9.6510191476219895E-3</v>
      </c>
      <c r="G21" s="113">
        <f>G18+G19</f>
        <v>9.6510191476219895E-3</v>
      </c>
      <c r="H21" s="113">
        <f>H18+H19</f>
        <v>9.6510191476219895E-3</v>
      </c>
      <c r="I21" s="113">
        <f>I18+I19</f>
        <v>9.6510191476219895E-3</v>
      </c>
      <c r="J21" s="27"/>
      <c r="K21" s="113">
        <f t="shared" ref="K21:U21" si="4">K18+K19</f>
        <v>9.6510191476219895E-3</v>
      </c>
      <c r="L21" s="113">
        <f t="shared" si="4"/>
        <v>9.58423584887577E-3</v>
      </c>
      <c r="M21" s="113">
        <f t="shared" si="4"/>
        <v>9.58423584887577E-3</v>
      </c>
      <c r="N21" s="113">
        <f>N18+N19</f>
        <v>9.5094999904904998E-3</v>
      </c>
      <c r="O21" s="113">
        <f t="shared" si="4"/>
        <v>9.5094999904904998E-3</v>
      </c>
      <c r="P21" s="113">
        <f t="shared" si="4"/>
        <v>9.4682623844871971E-3</v>
      </c>
      <c r="Q21" s="113">
        <f t="shared" si="4"/>
        <v>9.4682623844871971E-3</v>
      </c>
      <c r="R21" s="113">
        <f t="shared" si="4"/>
        <v>9.4165505292101402E-3</v>
      </c>
      <c r="S21" s="113">
        <f t="shared" si="4"/>
        <v>9.4165505292101402E-3</v>
      </c>
      <c r="T21" s="113">
        <f t="shared" si="4"/>
        <v>9.3431748108007105E-3</v>
      </c>
      <c r="U21" s="113">
        <f t="shared" si="4"/>
        <v>0</v>
      </c>
      <c r="V21" s="31"/>
    </row>
    <row r="22" spans="1:22" x14ac:dyDescent="0.2">
      <c r="B22" s="63"/>
      <c r="C22" s="63"/>
      <c r="D22" s="63"/>
      <c r="E22" s="63"/>
      <c r="F22" s="63"/>
      <c r="G22" s="63"/>
      <c r="H22" s="63"/>
      <c r="I22" s="63"/>
      <c r="J22" s="63"/>
      <c r="K22" s="63"/>
      <c r="L22" s="63"/>
      <c r="M22" s="63"/>
      <c r="N22" s="63"/>
      <c r="O22" s="63"/>
      <c r="P22" s="63"/>
      <c r="Q22" s="63"/>
      <c r="R22" s="63"/>
      <c r="S22" s="63"/>
      <c r="T22" s="63"/>
      <c r="U22" s="63"/>
    </row>
    <row r="23" spans="1:22" x14ac:dyDescent="0.2">
      <c r="B23" s="63"/>
      <c r="C23" s="63"/>
      <c r="D23" s="63"/>
      <c r="E23" s="63"/>
      <c r="F23" s="63"/>
      <c r="G23" s="63"/>
      <c r="H23" s="63"/>
      <c r="I23" s="63"/>
      <c r="J23" s="63"/>
      <c r="K23" s="63"/>
      <c r="L23" s="63"/>
      <c r="M23" s="63"/>
      <c r="N23" s="63"/>
      <c r="O23" s="63"/>
      <c r="P23" s="63"/>
      <c r="Q23" s="63"/>
      <c r="R23" s="63"/>
      <c r="S23" s="63"/>
      <c r="T23" s="63"/>
      <c r="U23" s="63"/>
    </row>
    <row r="24" spans="1:22" x14ac:dyDescent="0.2">
      <c r="B24" s="63"/>
      <c r="C24" s="63"/>
      <c r="D24" s="63"/>
      <c r="E24" s="63"/>
      <c r="F24" s="63"/>
      <c r="G24" s="63"/>
      <c r="H24" s="63"/>
      <c r="I24" s="63"/>
      <c r="J24" s="63"/>
      <c r="K24" s="63"/>
      <c r="L24" s="63"/>
      <c r="M24" s="63"/>
      <c r="N24" s="63"/>
      <c r="O24" s="63"/>
      <c r="P24" s="63"/>
      <c r="Q24" s="63"/>
      <c r="R24" s="63"/>
      <c r="S24" s="63"/>
      <c r="T24" s="63"/>
      <c r="U24" s="63"/>
    </row>
    <row r="25" spans="1:22" x14ac:dyDescent="0.2">
      <c r="B25" s="63"/>
      <c r="C25" s="63"/>
      <c r="D25" s="63"/>
      <c r="E25" s="63"/>
      <c r="F25" s="63"/>
      <c r="G25" s="63"/>
      <c r="H25" s="63"/>
      <c r="I25" s="63"/>
      <c r="J25" s="63"/>
      <c r="K25" s="63"/>
      <c r="L25" s="63"/>
      <c r="M25" s="63"/>
      <c r="N25" s="63"/>
      <c r="O25" s="63"/>
      <c r="P25" s="63"/>
      <c r="Q25" s="63"/>
      <c r="R25" s="63"/>
      <c r="S25" s="63"/>
      <c r="T25" s="63"/>
      <c r="U25" s="63"/>
    </row>
    <row r="26" spans="1:22" ht="65.25" customHeight="1" x14ac:dyDescent="0.2">
      <c r="B26" s="63"/>
      <c r="C26" s="63"/>
      <c r="D26" s="63"/>
      <c r="E26" s="63"/>
      <c r="F26" s="63"/>
      <c r="G26" s="63"/>
      <c r="H26" s="63"/>
      <c r="I26" s="63"/>
      <c r="J26" s="63"/>
      <c r="K26" s="63"/>
      <c r="L26" s="63"/>
      <c r="M26" s="63"/>
      <c r="N26" s="63"/>
      <c r="O26" s="63"/>
      <c r="P26" s="63"/>
      <c r="Q26" s="63"/>
      <c r="R26" s="63"/>
      <c r="S26" s="63"/>
      <c r="T26" s="63"/>
      <c r="U26" s="63"/>
    </row>
    <row r="27" spans="1:22" ht="31.5" customHeight="1" x14ac:dyDescent="0.2">
      <c r="B27" s="63"/>
      <c r="C27" s="63"/>
      <c r="D27" s="63"/>
      <c r="E27" s="63"/>
      <c r="F27" s="63"/>
      <c r="G27" s="63"/>
      <c r="H27" s="63"/>
      <c r="I27" s="63"/>
      <c r="J27" s="63"/>
      <c r="K27" s="63"/>
      <c r="L27" s="63"/>
      <c r="M27" s="63"/>
      <c r="N27" s="63"/>
      <c r="O27" s="63"/>
      <c r="P27" s="63"/>
      <c r="Q27" s="63"/>
      <c r="R27" s="63"/>
      <c r="S27" s="63"/>
      <c r="T27" s="63"/>
      <c r="U27" s="63"/>
    </row>
    <row r="28" spans="1:22" ht="17.25" customHeight="1" x14ac:dyDescent="0.2">
      <c r="B28" s="63"/>
      <c r="C28" s="63"/>
      <c r="D28" s="63"/>
      <c r="E28" s="63"/>
      <c r="F28" s="63"/>
      <c r="G28" s="63"/>
      <c r="H28" s="63"/>
      <c r="I28" s="63"/>
      <c r="J28" s="63"/>
      <c r="K28" s="63"/>
      <c r="L28" s="63"/>
      <c r="M28" s="63"/>
      <c r="N28" s="63"/>
      <c r="O28" s="63"/>
      <c r="P28" s="63"/>
      <c r="Q28" s="63"/>
      <c r="R28" s="63"/>
      <c r="S28" s="63"/>
      <c r="T28" s="63"/>
      <c r="U28" s="63"/>
    </row>
    <row r="29" spans="1:22" ht="54" customHeight="1" x14ac:dyDescent="0.2">
      <c r="B29" s="63"/>
      <c r="C29" s="63"/>
      <c r="D29" s="63"/>
      <c r="E29" s="63"/>
      <c r="F29" s="63"/>
      <c r="G29" s="63"/>
      <c r="H29" s="63"/>
      <c r="I29" s="63"/>
      <c r="J29" s="63"/>
      <c r="K29" s="63"/>
      <c r="L29" s="63"/>
      <c r="M29" s="63"/>
      <c r="N29" s="63"/>
      <c r="O29" s="63"/>
      <c r="P29" s="63"/>
      <c r="Q29" s="63"/>
      <c r="R29" s="63"/>
      <c r="S29" s="63"/>
      <c r="T29" s="63"/>
      <c r="U29" s="63"/>
    </row>
    <row r="30" spans="1:22" x14ac:dyDescent="0.2">
      <c r="B30" s="63"/>
      <c r="C30" s="63"/>
      <c r="D30" s="63"/>
      <c r="E30" s="63"/>
      <c r="F30" s="63"/>
      <c r="G30" s="63"/>
      <c r="H30" s="63"/>
      <c r="I30" s="63"/>
      <c r="J30" s="63"/>
      <c r="K30" s="63"/>
      <c r="L30" s="63"/>
      <c r="M30" s="63"/>
      <c r="N30" s="63"/>
      <c r="O30" s="63"/>
      <c r="P30" s="63"/>
      <c r="Q30" s="63"/>
      <c r="R30" s="63"/>
      <c r="S30" s="63"/>
      <c r="T30" s="63"/>
      <c r="U30" s="63"/>
    </row>
    <row r="31" spans="1:22" x14ac:dyDescent="0.2">
      <c r="B31" s="63"/>
      <c r="C31" s="63"/>
      <c r="D31" s="63"/>
      <c r="E31" s="63"/>
      <c r="F31" s="63"/>
      <c r="G31" s="63"/>
      <c r="H31" s="63"/>
      <c r="I31" s="63"/>
      <c r="J31" s="63"/>
      <c r="K31" s="63"/>
      <c r="L31" s="63"/>
      <c r="M31" s="63"/>
      <c r="N31" s="63"/>
      <c r="O31" s="63"/>
      <c r="P31" s="63"/>
      <c r="Q31" s="63"/>
      <c r="R31" s="63"/>
      <c r="S31" s="63"/>
      <c r="T31" s="63"/>
      <c r="U31" s="63"/>
    </row>
  </sheetData>
  <mergeCells count="13">
    <mergeCell ref="B20:U20"/>
    <mergeCell ref="B3:E3"/>
    <mergeCell ref="C16:C19"/>
    <mergeCell ref="B6:B10"/>
    <mergeCell ref="C6:C10"/>
    <mergeCell ref="D6:D10"/>
    <mergeCell ref="E6:E7"/>
    <mergeCell ref="F6:I6"/>
    <mergeCell ref="K6:U6"/>
    <mergeCell ref="F7:I7"/>
    <mergeCell ref="K7:U7"/>
    <mergeCell ref="B11:U11"/>
    <mergeCell ref="B15:U15"/>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298fc-6a88-4548-b7d9-3b164918c4a3">
      <Value>1</Value>
    </TaxCatchAll>
    <BJSCInternalLabel xmlns="b14ea4d7-bede-421e-a538-c782e68c0173">&lt;?xml version="1.0" encoding="us-ascii"?&gt;&lt;sisl xmlns:xsi="http://www.w3.org/2001/XMLSchema-instance" xmlns:xsd="http://www.w3.org/2001/XMLSchema" sislVersion="0" policy="973096ae-7329-4b3b-9368-47aeba6959e1" xmlns="http://www.boldonjames.com/2008/01/sie/i</BJSCInternalLabel>
    <BJSC514bdf30_x002D_2227_x002D_4016_x xmlns="b14ea4d7-bede-421e-a538-c782e68c0173" xsi:nil="true"/>
    <BJSCdd9eba61_x002D_d6b9_x002D_469b_x xmlns="b14ea4d7-bede-421e-a538-c782e68c0173" xsi:nil="true"/>
    <BJSCSummaryMarking xmlns="b14ea4d7-bede-421e-a538-c782e68c0173">This item has no classification</BJSCSummaryMarking>
    <Document_x0020_Type_T xmlns="b14ea4d7-bede-421e-a538-c782e68c0173">Annex 5 SMNCC - master economic model</Document_x0020_Type_T>
    <mdac69383724431b843977f20a58bfe2 xmlns="2093c7c7-efcb-4260-b1c3-5ef81253e418">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mdac69383724431b843977f20a58bfe2>
    <BJSCid_group_classification xmlns="b14ea4d7-bede-421e-a538-c782e68c0173" xsi:nil="true"/>
    <BJSCc5a055b0_x002D_1bed_x002D_4579_x xmlns="b14ea4d7-bede-421e-a538-c782e68c01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riff_CT" ma:contentTypeID="0x0101006EEC18B0704C8046A47AF6EC5E8E5CAB0048E4E180B714C540B89EC690F6696B3E" ma:contentTypeVersion="14" ma:contentTypeDescription="" ma:contentTypeScope="" ma:versionID="11d04461f301ceda171d4d4923a79c6b">
  <xsd:schema xmlns:xsd="http://www.w3.org/2001/XMLSchema" xmlns:xs="http://www.w3.org/2001/XMLSchema" xmlns:p="http://schemas.microsoft.com/office/2006/metadata/properties" xmlns:ns2="2093c7c7-efcb-4260-b1c3-5ef81253e418" xmlns:ns3="631298fc-6a88-4548-b7d9-3b164918c4a3" xmlns:ns4="b14ea4d7-bede-421e-a538-c782e68c0173" targetNamespace="http://schemas.microsoft.com/office/2006/metadata/properties" ma:root="true" ma:fieldsID="5686a575db8d5102287f2940fdf10df0" ns2:_="" ns3:_="" ns4:_="">
    <xsd:import namespace="2093c7c7-efcb-4260-b1c3-5ef81253e418"/>
    <xsd:import namespace="631298fc-6a88-4548-b7d9-3b164918c4a3"/>
    <xsd:import namespace="b14ea4d7-bede-421e-a538-c782e68c0173"/>
    <xsd:element name="properties">
      <xsd:complexType>
        <xsd:sequence>
          <xsd:element name="documentManagement">
            <xsd:complexType>
              <xsd:all>
                <xsd:element ref="ns2:mdac69383724431b843977f20a58bfe2" minOccurs="0"/>
                <xsd:element ref="ns3:TaxCatchAll" minOccurs="0"/>
                <xsd:element ref="ns3:TaxCatchAllLabel" minOccurs="0"/>
                <xsd:element ref="ns4:Document_x0020_Type_T" minOccurs="0"/>
                <xsd:element ref="ns4:BJSCInternalLabel" minOccurs="0"/>
                <xsd:element ref="ns4:BJSCid_group_classification" minOccurs="0"/>
                <xsd:element ref="ns4:BJSC514bdf30_x002D_2227_x002D_4016_x" minOccurs="0"/>
                <xsd:element ref="ns4:BJSCdd9eba61_x002D_d6b9_x002D_469b_x" minOccurs="0"/>
                <xsd:element ref="ns4:BJSCc5a055b0_x002D_1bed_x002D_4579_x" minOccurs="0"/>
                <xsd:element ref="ns4:BJSCSummaryMa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3c7c7-efcb-4260-b1c3-5ef81253e418" elementFormDefault="qualified">
    <xsd:import namespace="http://schemas.microsoft.com/office/2006/documentManagement/types"/>
    <xsd:import namespace="http://schemas.microsoft.com/office/infopath/2007/PartnerControls"/>
    <xsd:element name="mdac69383724431b843977f20a58bfe2" ma:index="8" ma:taxonomy="true" ma:internalName="mdac69383724431b843977f20a58bfe2" ma:taxonomyFieldName="Organisation1" ma:displayName="Organisation" ma:default="1;#Ofgem|8b4368c1-752b-461b-aa1f-79fb1ab95926" ma:fieldId="{6dac6938-3724-431b-8439-77f20a58bfe2}" ma:taxonomyMulti="true" ma:sspId="ca9306fc-8436-45f0-b931-e34f519be3a3"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46df75f-ddfb-458d-8d4e-1cf751ca51c8}" ma:internalName="TaxCatchAll" ma:showField="CatchAllData" ma:web="2093c7c7-efcb-4260-b1c3-5ef81253e4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46df75f-ddfb-458d-8d4e-1cf751ca51c8}" ma:internalName="TaxCatchAllLabel" ma:readOnly="true" ma:showField="CatchAllDataLabel" ma:web="2093c7c7-efcb-4260-b1c3-5ef81253e4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4ea4d7-bede-421e-a538-c782e68c0173" elementFormDefault="qualified">
    <xsd:import namespace="http://schemas.microsoft.com/office/2006/documentManagement/types"/>
    <xsd:import namespace="http://schemas.microsoft.com/office/infopath/2007/PartnerControls"/>
    <xsd:element name="Document_x0020_Type_T" ma:index="12" nillable="true" ma:displayName="Document Type_" ma:format="Dropdown" ma:internalName="Document_x0020_Type_T">
      <xsd:simpleType>
        <xsd:restriction base="dms:Choice">
          <xsd:enumeration value="Default tariff cap - master economic model"/>
          <xsd:enumeration value="Default tariff cap - supporting info and analysis"/>
          <xsd:enumeration value="Default tariff cap - data"/>
          <xsd:enumeration value="Default tariff cap - archive"/>
          <xsd:enumeration value="Annex 2 wholesale - master economic model"/>
          <xsd:enumeration value="Annex 2 wholesale - supporting info and analysis"/>
          <xsd:enumeration value="Annex 2 wholesale - data"/>
          <xsd:enumeration value="Annex 2 wholesale - archive"/>
          <xsd:enumeration value="Annex 3 networks elec - master economic modelSmar"/>
          <xsd:enumeration value="Annex 3 networks elec - supporting info and analysis"/>
          <xsd:enumeration value="Annex 3 networks elec - data"/>
          <xsd:enumeration value="Annex 3 networks elec - archive"/>
          <xsd:enumeration value="Annex 3 networks gas - master economic model"/>
          <xsd:enumeration value="Annex 3 networks gas - supporting info and analysis"/>
          <xsd:enumeration value="Annex 3 networks gas - data"/>
          <xsd:enumeration value="Annex 3 networks gas - archive"/>
          <xsd:enumeration value="Annex 4 policy - master economic model"/>
          <xsd:enumeration value="Annex 4 policy - supporting info and analysis"/>
          <xsd:enumeration value="Annex 4 policy - data"/>
          <xsd:enumeration value="Annex 4 policy - archive"/>
          <xsd:enumeration value="Annex 5 SMNCC - master economic model"/>
          <xsd:enumeration value="Annex 5 SMNCC - supporting info and analysis"/>
          <xsd:enumeration value="Annex 5 SMNCC - data"/>
          <xsd:enumeration value="Annex 5 SMNCC - archive"/>
          <xsd:enumeration value="Annex 8 Adjustment Allowance - master economic model"/>
          <xsd:enumeration value="Annex 8 Adjustment Allowance - archive"/>
          <xsd:enumeration value="Demand and losses - master economic model"/>
          <xsd:enumeration value="Demand and losses - supporting info and analysis"/>
          <xsd:enumeration value="Demand and losses - data"/>
          <xsd:enumeration value="Demand and losses - archive"/>
          <xsd:enumeration value="PMU - master economic model"/>
          <xsd:enumeration value="PMU - supporting info and analysis"/>
          <xsd:enumeration value="PMU - data"/>
          <xsd:enumeration value="PMU - archive"/>
          <xsd:enumeration value="Headroom - master economic model"/>
          <xsd:enumeration value="Headroom - supporting info and analysis"/>
          <xsd:enumeration value="Headroom - data"/>
          <xsd:enumeration value="Headroom - archive"/>
          <xsd:enumeration value="Smart - master economic model"/>
          <xsd:enumeration value="Smart - supporting info and analysis"/>
          <xsd:enumeration value="Smart - data"/>
          <xsd:enumeration value="Smart - archive"/>
          <xsd:enumeration value="Wholesale allowances - master economic model"/>
          <xsd:enumeration value="Wholesale allowances - supporting info and analysis"/>
          <xsd:enumeration value="Wholesale allowances - data"/>
          <xsd:enumeration value="Wholesale allowances - archive"/>
          <xsd:enumeration value="Standing charge - master economic model"/>
          <xsd:enumeration value="Standing charge - supporting info and analysis"/>
          <xsd:enumeration value="Standing charge - data"/>
          <xsd:enumeration value="Standing charge - archive"/>
          <xsd:enumeration value="Op costs - master economic model"/>
          <xsd:enumeration value="Op costs - supporting info and analysis"/>
          <xsd:enumeration value="Op costs - data"/>
          <xsd:enumeration value="Op costs - archive"/>
          <xsd:enumeration value="IA - master economic model"/>
          <xsd:enumeration value="IA - supporting info and analysis"/>
          <xsd:enumeration value="IA - data"/>
          <xsd:enumeration value="IA - archive"/>
          <xsd:enumeration value="Handover"/>
          <xsd:enumeration value="RTE – master economic model"/>
          <xsd:enumeration value="RTE – supporting information and analysis"/>
          <xsd:enumeration value="RTE – data"/>
          <xsd:enumeration value="PPM cap overall – archive"/>
          <xsd:enumeration value="PPM cap overall – master economic model"/>
          <xsd:enumeration value="PPM cap overall – supporting info and analysis"/>
          <xsd:enumeration value="PPM cap overall – data"/>
        </xsd:restriction>
      </xsd:simpleType>
    </xsd:element>
    <xsd:element name="BJSCInternalLabel" ma:index="13" nillable="true" ma:displayName="Classifier Label" ma:internalName="BJSCInternalLabel">
      <xsd:simpleType>
        <xsd:restriction base="dms:Unknown"/>
      </xsd:simpleType>
    </xsd:element>
    <xsd:element name="BJSCid_group_classification" ma:index="14" nillable="true" ma:displayName="Classification" ma:internalName="BJSCid_group_classification">
      <xsd:simpleType>
        <xsd:restriction base="dms:Text"/>
      </xsd:simpleType>
    </xsd:element>
    <xsd:element name="BJSC514bdf30_x002D_2227_x002D_4016_x" ma:index="15" nillable="true" ma:displayName="Descriptor" ma:internalName="BJSC514bdf30_x002D_2227_x002D_4016_x">
      <xsd:simpleType>
        <xsd:restriction base="dms:Text"/>
      </xsd:simpleType>
    </xsd:element>
    <xsd:element name="BJSCdd9eba61_x002D_d6b9_x002D_469b_x" ma:index="16" nillable="true" ma:displayName="Audience" ma:internalName="BJSCdd9eba61_x002D_d6b9_x002D_469b_x">
      <xsd:simpleType>
        <xsd:restriction base="dms:Text"/>
      </xsd:simpleType>
    </xsd:element>
    <xsd:element name="BJSCc5a055b0_x002D_1bed_x002D_4579_x" ma:index="17" nillable="true" ma:displayName="Visual marking" ma:internalName="BJSCc5a055b0_x002D_1bed_x002D_4579_x">
      <xsd:simpleType>
        <xsd:restriction base="dms:Text"/>
      </xsd:simpleType>
    </xsd:element>
    <xsd:element name="BJSCSummaryMarking" ma:index="18" nillable="true" ma:displayName="Summary Marking" ma:internalName="BJSCSummaryMarki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element uid="eaadb568-f939-47e9-ab90-f00bdd47735e" value=""/>
</sisl>
</file>

<file path=customXml/itemProps1.xml><?xml version="1.0" encoding="utf-8"?>
<ds:datastoreItem xmlns:ds="http://schemas.openxmlformats.org/officeDocument/2006/customXml" ds:itemID="{6CA4CB12-F788-4717-A2DD-0693BD43FE69}">
  <ds:schemaRefs>
    <ds:schemaRef ds:uri="http://schemas.microsoft.com/office/2006/documentManagement/types"/>
    <ds:schemaRef ds:uri="http://purl.org/dc/elements/1.1/"/>
    <ds:schemaRef ds:uri="631298fc-6a88-4548-b7d9-3b164918c4a3"/>
    <ds:schemaRef ds:uri="2093c7c7-efcb-4260-b1c3-5ef81253e418"/>
    <ds:schemaRef ds:uri="http://purl.org/dc/terms/"/>
    <ds:schemaRef ds:uri="http://schemas.microsoft.com/office/infopath/2007/PartnerControls"/>
    <ds:schemaRef ds:uri="http://schemas.openxmlformats.org/package/2006/metadata/core-properties"/>
    <ds:schemaRef ds:uri="http://schemas.microsoft.com/office/2006/metadata/properties"/>
    <ds:schemaRef ds:uri="b14ea4d7-bede-421e-a538-c782e68c0173"/>
    <ds:schemaRef ds:uri="http://www.w3.org/XML/1998/namespace"/>
    <ds:schemaRef ds:uri="http://purl.org/dc/dcmitype/"/>
  </ds:schemaRefs>
</ds:datastoreItem>
</file>

<file path=customXml/itemProps2.xml><?xml version="1.0" encoding="utf-8"?>
<ds:datastoreItem xmlns:ds="http://schemas.openxmlformats.org/officeDocument/2006/customXml" ds:itemID="{CEC46FF4-CFE1-41C8-89FA-ABE4549DE454}">
  <ds:schemaRefs>
    <ds:schemaRef ds:uri="http://schemas.microsoft.com/sharepoint/v3/contenttype/forms"/>
  </ds:schemaRefs>
</ds:datastoreItem>
</file>

<file path=customXml/itemProps3.xml><?xml version="1.0" encoding="utf-8"?>
<ds:datastoreItem xmlns:ds="http://schemas.openxmlformats.org/officeDocument/2006/customXml" ds:itemID="{2308E55A-C8F7-4E8B-BC5B-EB8BFDBB4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3c7c7-efcb-4260-b1c3-5ef81253e418"/>
    <ds:schemaRef ds:uri="631298fc-6a88-4548-b7d9-3b164918c4a3"/>
    <ds:schemaRef ds:uri="b14ea4d7-bede-421e-a538-c782e68c0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5C12AA-C264-4E35-B6E3-F3A3B5D3FAE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Front sheet</vt:lpstr>
      <vt:lpstr>Notes</vt:lpstr>
      <vt:lpstr>1 Outputs=&gt;</vt:lpstr>
      <vt:lpstr>1a SMNCC Values</vt:lpstr>
      <vt:lpstr>2 Inputs and calculations=&gt;</vt:lpstr>
      <vt:lpstr>2a Non pass-through costs</vt:lpstr>
      <vt:lpstr>2b SEGB</vt:lpstr>
      <vt:lpstr>2c DCC</vt:lpstr>
      <vt:lpstr>2d SMICoP</vt:lpstr>
      <vt:lpstr>2e CPIH</vt:lpstr>
      <vt:lpstr>2f Scaling factor</vt:lpstr>
      <vt:lpstr>2g PPM cost offset</vt:lpstr>
      <vt:lpstr>3 Forecasted Values = &gt;</vt:lpstr>
      <vt:lpstr>3a Forecasted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5 - Smart metering net cost change methodology v1.13</dc:title>
  <dc:subject/>
  <dc:creator>Jack.Woodnott@ofgem.gov.uk</dc:creator>
  <cp:keywords/>
  <dc:description/>
  <cp:lastModifiedBy>Scott McDougall</cp:lastModifiedBy>
  <cp:revision/>
  <dcterms:created xsi:type="dcterms:W3CDTF">2018-08-08T10:27:41Z</dcterms:created>
  <dcterms:modified xsi:type="dcterms:W3CDTF">2023-02-23T16:54:00Z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43298577-b30a-41f8-9b43-18be00b62255</vt:lpwstr>
  </property>
  <property fmtid="{D5CDD505-2E9C-101B-9397-08002B2CF9AE}" pid="3" name="bjSaver">
    <vt:lpwstr>lVB4Q6tL/mTyfizEv3euJT36iuGxT58Y</vt:lpwstr>
  </property>
  <property fmtid="{D5CDD505-2E9C-101B-9397-08002B2CF9AE}" pid="4" name="ContentTypeId">
    <vt:lpwstr>0x0101006EEC18B0704C8046A47AF6EC5E8E5CAB0048E4E180B714C540B89EC690F6696B3E</vt:lpwstr>
  </property>
  <property fmtid="{D5CDD505-2E9C-101B-9397-08002B2CF9AE}" pid="5" name="BJSCc5a055b0-1bed-4579_x">
    <vt:lpwstr/>
  </property>
  <property fmtid="{D5CDD505-2E9C-101B-9397-08002B2CF9AE}" pid="6" name="BJSCid_group_classification">
    <vt:lpwstr/>
  </property>
  <property fmtid="{D5CDD505-2E9C-101B-9397-08002B2CF9AE}" pid="7" name="BJSCdd9eba61-d6b9-469b_x">
    <vt:lpwstr/>
  </property>
  <property fmtid="{D5CDD505-2E9C-101B-9397-08002B2CF9AE}" pid="8" name="BJSCSummaryMarking">
    <vt:lpwstr>This item has no classification</vt:lpwstr>
  </property>
  <property fmtid="{D5CDD505-2E9C-101B-9397-08002B2CF9AE}" pid="9"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0" name="BJSC514bdf30-2227-4016_x">
    <vt:lpwstr/>
  </property>
  <property fmtid="{D5CDD505-2E9C-101B-9397-08002B2CF9AE}" pid="11" name="Folksonomy_PR">
    <vt:lpwstr>172;#Retail Price Cap|54ed571a-163e-420c-a83f-5af2b8df1680</vt:lpwstr>
  </property>
  <property fmtid="{D5CDD505-2E9C-101B-9397-08002B2CF9AE}" pid="12" name="Organisation1">
    <vt:lpwstr>1;#Ofgem|8b4368c1-752b-461b-aa1f-79fb1ab95926</vt:lpwstr>
  </property>
  <property fmtid="{D5CDD505-2E9C-101B-9397-08002B2CF9AE}" pid="13" name="Order">
    <vt:r8>155500</vt:r8>
  </property>
  <property fmtid="{D5CDD505-2E9C-101B-9397-08002B2CF9AE}" pid="14" name="ka4dfca548794c049a78c2e39dd8b568">
    <vt:lpwstr>Retail Price Cap|54ed571a-163e-420c-a83f-5af2b8df1680</vt:lpwstr>
  </property>
  <property fmtid="{D5CDD505-2E9C-101B-9397-08002B2CF9AE}" pid="15" name="Year">
    <vt:lpwstr>2018</vt:lpwstr>
  </property>
  <property fmtid="{D5CDD505-2E9C-101B-9397-08002B2CF9AE}" pid="16" name="Document Type">
    <vt:lpwstr>Decision - For publication</vt:lpwstr>
  </property>
  <property fmtid="{D5CDD505-2E9C-101B-9397-08002B2CF9AE}" pid="17" name="Workstream">
    <vt:lpwstr>Stakeholder Engagement</vt:lpwstr>
  </property>
  <property fmtid="{D5CDD505-2E9C-101B-9397-08002B2CF9AE}" pid="18" name="bjDocumentSecurityLabel">
    <vt:lpwstr>OFFICIAL Internal Only</vt:lpwstr>
  </property>
  <property fmtid="{D5CDD505-2E9C-101B-9397-08002B2CF9AE}" pid="19" name="bjCentreHeaderLabel">
    <vt:lpwstr>&amp;"Verdana,Regular"&amp;10&amp;K000000Internal Only</vt:lpwstr>
  </property>
  <property fmtid="{D5CDD505-2E9C-101B-9397-08002B2CF9AE}" pid="20" name="bjCentreFooterLabel">
    <vt:lpwstr>&amp;"Verdana,Regular"&amp;10&amp;K000000Internal Only</vt:lpwstr>
  </property>
  <property fmtid="{D5CDD505-2E9C-101B-9397-08002B2CF9AE}" pid="21"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22" name="bjDocumentLabelXML-0">
    <vt:lpwstr>ames.com/2008/01/sie/internal/label"&gt;&lt;element uid="id_classification_nonbusiness" value="" /&gt;&lt;element uid="eaadb568-f939-47e9-ab90-f00bdd47735e" value="" /&gt;&lt;/sisl&gt;</vt:lpwstr>
  </property>
  <property fmtid="{D5CDD505-2E9C-101B-9397-08002B2CF9AE}" pid="23" name="bjClsUserRVM">
    <vt:lpwstr>[]</vt:lpwstr>
  </property>
  <property fmtid="{D5CDD505-2E9C-101B-9397-08002B2CF9AE}" pid="24" name="bjCentreHeaderLabel-first">
    <vt:lpwstr>&amp;"Verdana,Regular"&amp;10&amp;K000000Internal Only</vt:lpwstr>
  </property>
  <property fmtid="{D5CDD505-2E9C-101B-9397-08002B2CF9AE}" pid="25" name="bjCentreFooterLabel-first">
    <vt:lpwstr>&amp;"Verdana,Regular"&amp;10&amp;K000000Internal Only</vt:lpwstr>
  </property>
  <property fmtid="{D5CDD505-2E9C-101B-9397-08002B2CF9AE}" pid="26" name="bjCentreHeaderLabel-even">
    <vt:lpwstr>&amp;"Verdana,Regular"&amp;10&amp;K000000Internal Only</vt:lpwstr>
  </property>
  <property fmtid="{D5CDD505-2E9C-101B-9397-08002B2CF9AE}" pid="27" name="bjCentreFooterLabel-even">
    <vt:lpwstr>&amp;"Verdana,Regular"&amp;10&amp;K000000Internal Only</vt:lpwstr>
  </property>
  <property fmtid="{D5CDD505-2E9C-101B-9397-08002B2CF9AE}" pid="28" name="MSIP_Label_38144ccb-b10a-4c0f-b070-7a3b00ac7463_Enabled">
    <vt:lpwstr>true</vt:lpwstr>
  </property>
  <property fmtid="{D5CDD505-2E9C-101B-9397-08002B2CF9AE}" pid="29" name="MSIP_Label_38144ccb-b10a-4c0f-b070-7a3b00ac7463_SetDate">
    <vt:lpwstr>2022-06-23T10:40:37Z</vt:lpwstr>
  </property>
  <property fmtid="{D5CDD505-2E9C-101B-9397-08002B2CF9AE}" pid="30" name="MSIP_Label_38144ccb-b10a-4c0f-b070-7a3b00ac7463_Method">
    <vt:lpwstr>Standard</vt:lpwstr>
  </property>
  <property fmtid="{D5CDD505-2E9C-101B-9397-08002B2CF9AE}" pid="31" name="MSIP_Label_38144ccb-b10a-4c0f-b070-7a3b00ac7463_Name">
    <vt:lpwstr>InternalOnly</vt:lpwstr>
  </property>
  <property fmtid="{D5CDD505-2E9C-101B-9397-08002B2CF9AE}" pid="32" name="MSIP_Label_38144ccb-b10a-4c0f-b070-7a3b00ac7463_SiteId">
    <vt:lpwstr>185562ad-39bc-4840-8e40-be6216340c52</vt:lpwstr>
  </property>
  <property fmtid="{D5CDD505-2E9C-101B-9397-08002B2CF9AE}" pid="33" name="MSIP_Label_38144ccb-b10a-4c0f-b070-7a3b00ac7463_ActionId">
    <vt:lpwstr>f9e4bcc3-c5c4-4a41-a0cb-512ec40db40e</vt:lpwstr>
  </property>
  <property fmtid="{D5CDD505-2E9C-101B-9397-08002B2CF9AE}" pid="34" name="MSIP_Label_38144ccb-b10a-4c0f-b070-7a3b00ac7463_ContentBits">
    <vt:lpwstr>2</vt:lpwstr>
  </property>
  <property fmtid="{D5CDD505-2E9C-101B-9397-08002B2CF9AE}" pid="35" name="MediaServiceImageTags">
    <vt:lpwstr/>
  </property>
</Properties>
</file>