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thc\Desktop\Web publications\"/>
    </mc:Choice>
  </mc:AlternateContent>
  <xr:revisionPtr revIDLastSave="0" documentId="13_ncr:1_{71E81522-5E74-4978-BEF5-44AA0530950F}" xr6:coauthVersionLast="47" xr6:coauthVersionMax="47" xr10:uidLastSave="{00000000-0000-0000-0000-000000000000}"/>
  <bookViews>
    <workbookView xWindow="-108" yWindow="-108" windowWidth="23256" windowHeight="12576" tabRatio="723" firstSheet="5" xr2:uid="{F732E5F0-87EE-44D0-BAEE-7B9137A9D62D}"/>
  </bookViews>
  <sheets>
    <sheet name="Cover" sheetId="1" r:id="rId1"/>
    <sheet name="Universal Data" sheetId="2" r:id="rId2"/>
    <sheet name="Index" sheetId="3" r:id="rId3"/>
    <sheet name="Output performance" sheetId="4" r:id="rId4"/>
    <sheet name="TO + SO Incentive Performance" sheetId="5" r:id="rId5"/>
    <sheet name="Totex Incentive Mechanism" sheetId="6" r:id="rId6"/>
    <sheet name="Totex Performance incl UMs" sheetId="7" r:id="rId7"/>
    <sheet name="TO Performance" sheetId="8" r:id="rId8"/>
    <sheet name="TO Breakdown" sheetId="9" r:id="rId9"/>
    <sheet name="SO Performance" sheetId="10" r:id="rId10"/>
    <sheet name="Return on Regulatory Equity" sheetId="11" r:id="rId11"/>
    <sheet name="Customer Bill Impact" sheetId="12" r:id="rId12"/>
    <sheet name="Stakeholder Engagement" sheetId="13" r:id="rId13"/>
    <sheet name="Stakeholder Satisfaction Survey" sheetId="14" r:id="rId14"/>
    <sheet name="Customer Satisfaction Survey" sheetId="15" r:id="rId15"/>
    <sheet name="NIA Activity" sheetId="17" r:id="rId16"/>
    <sheet name="BCF Emissions" sheetId="16" r:id="rId17"/>
  </sheets>
  <externalReferences>
    <externalReference r:id="rId18"/>
    <externalReference r:id="rId19"/>
  </externalReferences>
  <definedNames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0</definedName>
    <definedName name="AccessDatabase" hidden="1">"C:\My Documents\MAUI MALL1.mdb"</definedName>
    <definedName name="b" localSheetId="0" hidden="1">{#N/A,#N/A,FALSE,"DI 2 YEAR MASTER SCHEDULE"}</definedName>
    <definedName name="b" localSheetId="11" hidden="1">{#N/A,#N/A,FALSE,"DI 2 YEAR MASTER SCHEDULE"}</definedName>
    <definedName name="b" localSheetId="10" hidden="1">{#N/A,#N/A,FALSE,"DI 2 YEAR MASTER SCHEDULE"}</definedName>
    <definedName name="b" localSheetId="9" hidden="1">{#N/A,#N/A,FALSE,"DI 2 YEAR MASTER SCHEDULE"}</definedName>
    <definedName name="b" localSheetId="4" hidden="1">{#N/A,#N/A,FALSE,"DI 2 YEAR MASTER SCHEDULE"}</definedName>
    <definedName name="b" localSheetId="8" hidden="1">{#N/A,#N/A,FALSE,"DI 2 YEAR MASTER SCHEDULE"}</definedName>
    <definedName name="b" localSheetId="7" hidden="1">{#N/A,#N/A,FALSE,"DI 2 YEAR MASTER SCHEDULE"}</definedName>
    <definedName name="b" localSheetId="5" hidden="1">{#N/A,#N/A,FALSE,"DI 2 YEAR MASTER SCHEDULE"}</definedName>
    <definedName name="b" localSheetId="6" hidden="1">{#N/A,#N/A,FALSE,"DI 2 YEAR MASTER SCHEDULE"}</definedName>
    <definedName name="b" hidden="1">{#N/A,#N/A,FALSE,"DI 2 YEAR MASTER SCHEDULE"}</definedName>
    <definedName name="bb" localSheetId="0" hidden="1">{#N/A,#N/A,FALSE,"PRJCTED MNTHLY QTY's"}</definedName>
    <definedName name="bb" localSheetId="11" hidden="1">{#N/A,#N/A,FALSE,"PRJCTED MNTHLY QTY's"}</definedName>
    <definedName name="bb" localSheetId="10" hidden="1">{#N/A,#N/A,FALSE,"PRJCTED MNTHLY QTY's"}</definedName>
    <definedName name="bb" localSheetId="9" hidden="1">{#N/A,#N/A,FALSE,"PRJCTED MNTHLY QTY's"}</definedName>
    <definedName name="bb" localSheetId="4" hidden="1">{#N/A,#N/A,FALSE,"PRJCTED MNTHLY QTY's"}</definedName>
    <definedName name="bb" localSheetId="8" hidden="1">{#N/A,#N/A,FALSE,"PRJCTED MNTHLY QTY's"}</definedName>
    <definedName name="bb" localSheetId="7" hidden="1">{#N/A,#N/A,FALSE,"PRJCTED MNTHLY QTY's"}</definedName>
    <definedName name="bb" localSheetId="5" hidden="1">{#N/A,#N/A,FALSE,"PRJCTED MNTHLY QTY's"}</definedName>
    <definedName name="bb" localSheetId="6" hidden="1">{#N/A,#N/A,FALSE,"PRJCTED MNTHLY QTY's"}</definedName>
    <definedName name="bb" hidden="1">{#N/A,#N/A,FALSE,"PRJCTED MNTHLY QTY's"}</definedName>
    <definedName name="bbbb" localSheetId="0" hidden="1">{#N/A,#N/A,FALSE,"PRJCTED QTRLY QTY's"}</definedName>
    <definedName name="bbbb" localSheetId="11" hidden="1">{#N/A,#N/A,FALSE,"PRJCTED QTRLY QTY's"}</definedName>
    <definedName name="bbbb" localSheetId="10" hidden="1">{#N/A,#N/A,FALSE,"PRJCTED QTRLY QTY's"}</definedName>
    <definedName name="bbbb" localSheetId="9" hidden="1">{#N/A,#N/A,FALSE,"PRJCTED QTRLY QTY's"}</definedName>
    <definedName name="bbbb" localSheetId="4" hidden="1">{#N/A,#N/A,FALSE,"PRJCTED QTRLY QTY's"}</definedName>
    <definedName name="bbbb" localSheetId="8" hidden="1">{#N/A,#N/A,FALSE,"PRJCTED QTRLY QTY's"}</definedName>
    <definedName name="bbbb" localSheetId="7" hidden="1">{#N/A,#N/A,FALSE,"PRJCTED QTRLY QTY's"}</definedName>
    <definedName name="bbbb" localSheetId="5" hidden="1">{#N/A,#N/A,FALSE,"PRJCTED QTRLY QTY's"}</definedName>
    <definedName name="bbbb" localSheetId="6" hidden="1">{#N/A,#N/A,FALSE,"PRJCTED QTRLY QTY's"}</definedName>
    <definedName name="bbbb" hidden="1">{#N/A,#N/A,FALSE,"PRJCTED QTRLY QTY's"}</definedName>
    <definedName name="bbbbbb" localSheetId="0" hidden="1">{#N/A,#N/A,FALSE,"PRJCTED QTRLY QTY's"}</definedName>
    <definedName name="bbbbbb" localSheetId="11" hidden="1">{#N/A,#N/A,FALSE,"PRJCTED QTRLY QTY's"}</definedName>
    <definedName name="bbbbbb" localSheetId="10" hidden="1">{#N/A,#N/A,FALSE,"PRJCTED QTRLY QTY's"}</definedName>
    <definedName name="bbbbbb" localSheetId="9" hidden="1">{#N/A,#N/A,FALSE,"PRJCTED QTRLY QTY's"}</definedName>
    <definedName name="bbbbbb" localSheetId="4" hidden="1">{#N/A,#N/A,FALSE,"PRJCTED QTRLY QTY's"}</definedName>
    <definedName name="bbbbbb" localSheetId="8" hidden="1">{#N/A,#N/A,FALSE,"PRJCTED QTRLY QTY's"}</definedName>
    <definedName name="bbbbbb" localSheetId="7" hidden="1">{#N/A,#N/A,FALSE,"PRJCTED QTRLY QTY's"}</definedName>
    <definedName name="bbbbbb" localSheetId="5" hidden="1">{#N/A,#N/A,FALSE,"PRJCTED QTRLY QTY's"}</definedName>
    <definedName name="bbbbbb" localSheetId="6" hidden="1">{#N/A,#N/A,FALSE,"PRJCTED QTRLY QTY's"}</definedName>
    <definedName name="bbbbbb" hidden="1">{#N/A,#N/A,FALSE,"PRJCTED QTRLY QTY's"}</definedName>
    <definedName name="f" localSheetId="0" hidden="1">{"'PRODUCTIONCOST SHEET'!$B$3:$G$48"}</definedName>
    <definedName name="f" localSheetId="11" hidden="1">{"'PRODUCTIONCOST SHEET'!$B$3:$G$48"}</definedName>
    <definedName name="f" localSheetId="10" hidden="1">{"'PRODUCTIONCOST SHEET'!$B$3:$G$48"}</definedName>
    <definedName name="f" localSheetId="9" hidden="1">{"'PRODUCTIONCOST SHEET'!$B$3:$G$48"}</definedName>
    <definedName name="f" localSheetId="4" hidden="1">{"'PRODUCTIONCOST SHEET'!$B$3:$G$48"}</definedName>
    <definedName name="f" localSheetId="8" hidden="1">{"'PRODUCTIONCOST SHEET'!$B$3:$G$48"}</definedName>
    <definedName name="f" localSheetId="7" hidden="1">{"'PRODUCTIONCOST SHEET'!$B$3:$G$48"}</definedName>
    <definedName name="f" localSheetId="5" hidden="1">{"'PRODUCTIONCOST SHEET'!$B$3:$G$48"}</definedName>
    <definedName name="f" localSheetId="6" hidden="1">{"'PRODUCTIONCOST SHEET'!$B$3:$G$48"}</definedName>
    <definedName name="f" hidden="1">{"'PRODUCTIONCOST SHEET'!$B$3:$G$48"}</definedName>
    <definedName name="ff" localSheetId="0" hidden="1">{#N/A,#N/A,FALSE,"PRJCTED MNTHLY QTY's"}</definedName>
    <definedName name="ff" localSheetId="11" hidden="1">{#N/A,#N/A,FALSE,"PRJCTED MNTHLY QTY's"}</definedName>
    <definedName name="ff" localSheetId="10" hidden="1">{#N/A,#N/A,FALSE,"PRJCTED MNTHLY QTY's"}</definedName>
    <definedName name="ff" localSheetId="9" hidden="1">{#N/A,#N/A,FALSE,"PRJCTED MNTHLY QTY's"}</definedName>
    <definedName name="ff" localSheetId="4" hidden="1">{#N/A,#N/A,FALSE,"PRJCTED MNTHLY QTY's"}</definedName>
    <definedName name="ff" localSheetId="8" hidden="1">{#N/A,#N/A,FALSE,"PRJCTED MNTHLY QTY's"}</definedName>
    <definedName name="ff" localSheetId="7" hidden="1">{#N/A,#N/A,FALSE,"PRJCTED MNTHLY QTY's"}</definedName>
    <definedName name="ff" localSheetId="5" hidden="1">{#N/A,#N/A,FALSE,"PRJCTED MNTHLY QTY's"}</definedName>
    <definedName name="ff" localSheetId="6" hidden="1">{#N/A,#N/A,FALSE,"PRJCTED MNTHLY QTY's"}</definedName>
    <definedName name="ff" hidden="1">{#N/A,#N/A,FALSE,"PRJCTED MNTHLY QTY's"}</definedName>
    <definedName name="fffff" localSheetId="0" hidden="1">{#N/A,#N/A,FALSE,"PRJCTED QTRLY QTY's"}</definedName>
    <definedName name="fffff" localSheetId="11" hidden="1">{#N/A,#N/A,FALSE,"PRJCTED QTRLY QTY's"}</definedName>
    <definedName name="fffff" localSheetId="10" hidden="1">{#N/A,#N/A,FALSE,"PRJCTED QTRLY QTY's"}</definedName>
    <definedName name="fffff" localSheetId="9" hidden="1">{#N/A,#N/A,FALSE,"PRJCTED QTRLY QTY's"}</definedName>
    <definedName name="fffff" localSheetId="4" hidden="1">{#N/A,#N/A,FALSE,"PRJCTED QTRLY QTY's"}</definedName>
    <definedName name="fffff" localSheetId="8" hidden="1">{#N/A,#N/A,FALSE,"PRJCTED QTRLY QTY's"}</definedName>
    <definedName name="fffff" localSheetId="7" hidden="1">{#N/A,#N/A,FALSE,"PRJCTED QTRLY QTY's"}</definedName>
    <definedName name="fffff" localSheetId="5" hidden="1">{#N/A,#N/A,FALSE,"PRJCTED QTRLY QTY's"}</definedName>
    <definedName name="fffff" localSheetId="6" hidden="1">{#N/A,#N/A,FALSE,"PRJCTED QTRLY QTY's"}</definedName>
    <definedName name="fffff" hidden="1">{#N/A,#N/A,FALSE,"PRJCTED QTRLY QTY's"}</definedName>
    <definedName name="gjk" localSheetId="0" hidden="1">{#N/A,#N/A,FALSE,"DI 2 YEAR MASTER SCHEDULE"}</definedName>
    <definedName name="gjk" localSheetId="11" hidden="1">{#N/A,#N/A,FALSE,"DI 2 YEAR MASTER SCHEDULE"}</definedName>
    <definedName name="gjk" localSheetId="10" hidden="1">{#N/A,#N/A,FALSE,"DI 2 YEAR MASTER SCHEDULE"}</definedName>
    <definedName name="gjk" localSheetId="9" hidden="1">{#N/A,#N/A,FALSE,"DI 2 YEAR MASTER SCHEDULE"}</definedName>
    <definedName name="gjk" localSheetId="4" hidden="1">{#N/A,#N/A,FALSE,"DI 2 YEAR MASTER SCHEDULE"}</definedName>
    <definedName name="gjk" localSheetId="8" hidden="1">{#N/A,#N/A,FALSE,"DI 2 YEAR MASTER SCHEDULE"}</definedName>
    <definedName name="gjk" localSheetId="7" hidden="1">{#N/A,#N/A,FALSE,"DI 2 YEAR MASTER SCHEDULE"}</definedName>
    <definedName name="gjk" localSheetId="5" hidden="1">{#N/A,#N/A,FALSE,"DI 2 YEAR MASTER SCHEDULE"}</definedName>
    <definedName name="gjk" localSheetId="6" hidden="1">{#N/A,#N/A,FALSE,"DI 2 YEAR MASTER SCHEDULE"}</definedName>
    <definedName name="gjk" hidden="1">{#N/A,#N/A,FALSE,"DI 2 YEAR MASTER SCHEDULE"}</definedName>
    <definedName name="hh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1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1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9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6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0" hidden="1">{"'PRODUCTIONCOST SHEET'!$B$3:$G$48"}</definedName>
    <definedName name="HTML_Control" localSheetId="11" hidden="1">{"'PRODUCTIONCOST SHEET'!$B$3:$G$48"}</definedName>
    <definedName name="HTML_Control" localSheetId="10" hidden="1">{"'PRODUCTIONCOST SHEET'!$B$3:$G$48"}</definedName>
    <definedName name="HTML_Control" localSheetId="9" hidden="1">{"'PRODUCTIONCOST SHEET'!$B$3:$G$48"}</definedName>
    <definedName name="HTML_Control" localSheetId="4" hidden="1">{"'PRODUCTIONCOST SHEET'!$B$3:$G$48"}</definedName>
    <definedName name="HTML_Control" localSheetId="8" hidden="1">{"'PRODUCTIONCOST SHEET'!$B$3:$G$48"}</definedName>
    <definedName name="HTML_Control" localSheetId="7" hidden="1">{"'PRODUCTIONCOST SHEET'!$B$3:$G$48"}</definedName>
    <definedName name="HTML_Control" localSheetId="5" hidden="1">{"'PRODUCTIONCOST SHEET'!$B$3:$G$48"}</definedName>
    <definedName name="HTML_Control" localSheetId="6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" localSheetId="0" hidden="1">{#N/A,#N/A,FALSE,"DI 2 YEAR MASTER SCHEDULE"}</definedName>
    <definedName name="l" localSheetId="11" hidden="1">{#N/A,#N/A,FALSE,"DI 2 YEAR MASTER SCHEDULE"}</definedName>
    <definedName name="l" localSheetId="10" hidden="1">{#N/A,#N/A,FALSE,"DI 2 YEAR MASTER SCHEDULE"}</definedName>
    <definedName name="l" localSheetId="9" hidden="1">{#N/A,#N/A,FALSE,"DI 2 YEAR MASTER SCHEDULE"}</definedName>
    <definedName name="l" localSheetId="4" hidden="1">{#N/A,#N/A,FALSE,"DI 2 YEAR MASTER SCHEDULE"}</definedName>
    <definedName name="l" localSheetId="8" hidden="1">{#N/A,#N/A,FALSE,"DI 2 YEAR MASTER SCHEDULE"}</definedName>
    <definedName name="l" localSheetId="7" hidden="1">{#N/A,#N/A,FALSE,"DI 2 YEAR MASTER SCHEDULE"}</definedName>
    <definedName name="l" localSheetId="5" hidden="1">{#N/A,#N/A,FALSE,"DI 2 YEAR MASTER SCHEDULE"}</definedName>
    <definedName name="l" localSheetId="6" hidden="1">{#N/A,#N/A,FALSE,"DI 2 YEAR MASTER SCHEDULE"}</definedName>
    <definedName name="l" hidden="1">{#N/A,#N/A,FALSE,"DI 2 YEAR MASTER SCHEDULE"}</definedName>
    <definedName name="lkl" localSheetId="0" hidden="1">{#N/A,#N/A,FALSE,"DI 2 YEAR MASTER SCHEDULE"}</definedName>
    <definedName name="lkl" localSheetId="11" hidden="1">{#N/A,#N/A,FALSE,"DI 2 YEAR MASTER SCHEDULE"}</definedName>
    <definedName name="lkl" localSheetId="10" hidden="1">{#N/A,#N/A,FALSE,"DI 2 YEAR MASTER SCHEDULE"}</definedName>
    <definedName name="lkl" localSheetId="9" hidden="1">{#N/A,#N/A,FALSE,"DI 2 YEAR MASTER SCHEDULE"}</definedName>
    <definedName name="lkl" localSheetId="4" hidden="1">{#N/A,#N/A,FALSE,"DI 2 YEAR MASTER SCHEDULE"}</definedName>
    <definedName name="lkl" localSheetId="8" hidden="1">{#N/A,#N/A,FALSE,"DI 2 YEAR MASTER SCHEDULE"}</definedName>
    <definedName name="lkl" localSheetId="7" hidden="1">{#N/A,#N/A,FALSE,"DI 2 YEAR MASTER SCHEDULE"}</definedName>
    <definedName name="lkl" localSheetId="5" hidden="1">{#N/A,#N/A,FALSE,"DI 2 YEAR MASTER SCHEDULE"}</definedName>
    <definedName name="lkl" localSheetId="6" hidden="1">{#N/A,#N/A,FALSE,"DI 2 YEAR MASTER SCHEDULE"}</definedName>
    <definedName name="lkl" hidden="1">{#N/A,#N/A,FALSE,"DI 2 YEAR MASTER SCHEDULE"}</definedName>
    <definedName name="mm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1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1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9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6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1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1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9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localSheetId="0" hidden="1">{#N/A,#N/A,FALSE,"PRJCTED QTRLY $'s"}</definedName>
    <definedName name="nn" localSheetId="11" hidden="1">{#N/A,#N/A,FALSE,"PRJCTED QTRLY $'s"}</definedName>
    <definedName name="nn" localSheetId="10" hidden="1">{#N/A,#N/A,FALSE,"PRJCTED QTRLY $'s"}</definedName>
    <definedName name="nn" localSheetId="9" hidden="1">{#N/A,#N/A,FALSE,"PRJCTED QTRLY $'s"}</definedName>
    <definedName name="nn" localSheetId="4" hidden="1">{#N/A,#N/A,FALSE,"PRJCTED QTRLY $'s"}</definedName>
    <definedName name="nn" localSheetId="8" hidden="1">{#N/A,#N/A,FALSE,"PRJCTED QTRLY $'s"}</definedName>
    <definedName name="nn" localSheetId="7" hidden="1">{#N/A,#N/A,FALSE,"PRJCTED QTRLY $'s"}</definedName>
    <definedName name="nn" localSheetId="5" hidden="1">{#N/A,#N/A,FALSE,"PRJCTED QTRLY $'s"}</definedName>
    <definedName name="nn" localSheetId="6" hidden="1">{#N/A,#N/A,FALSE,"PRJCTED QTRLY $'s"}</definedName>
    <definedName name="nn" hidden="1">{#N/A,#N/A,FALSE,"PRJCTED QTRLY $'s"}</definedName>
    <definedName name="Output_level_1">'[1]4.2_LRScheme_Expenditure'!$B$533:$B$557</definedName>
    <definedName name="Output_level_3">'[1]4.2_LRScheme_Expenditure'!$B$583:$B$584</definedName>
    <definedName name="Pal_Workbook_GUID" hidden="1">"LJ9YVKRJVQ1A1KNUG7XIT5A9"</definedName>
    <definedName name="qs" localSheetId="0" hidden="1">{#N/A,#N/A,FALSE,"PRJCTED MNTHLY QTY's"}</definedName>
    <definedName name="qs" localSheetId="11" hidden="1">{#N/A,#N/A,FALSE,"PRJCTED MNTHLY QTY's"}</definedName>
    <definedName name="qs" localSheetId="10" hidden="1">{#N/A,#N/A,FALSE,"PRJCTED MNTHLY QTY's"}</definedName>
    <definedName name="qs" localSheetId="9" hidden="1">{#N/A,#N/A,FALSE,"PRJCTED MNTHLY QTY's"}</definedName>
    <definedName name="qs" localSheetId="4" hidden="1">{#N/A,#N/A,FALSE,"PRJCTED MNTHLY QTY's"}</definedName>
    <definedName name="qs" localSheetId="8" hidden="1">{#N/A,#N/A,FALSE,"PRJCTED MNTHLY QTY's"}</definedName>
    <definedName name="qs" localSheetId="7" hidden="1">{#N/A,#N/A,FALSE,"PRJCTED MNTHLY QTY's"}</definedName>
    <definedName name="qs" localSheetId="5" hidden="1">{#N/A,#N/A,FALSE,"PRJCTED MNTHLY QTY's"}</definedName>
    <definedName name="qs" localSheetId="6" hidden="1">{#N/A,#N/A,FALSE,"PRJCTED MNTHLY QTY's"}</definedName>
    <definedName name="qs" hidden="1">{#N/A,#N/A,FALSE,"PRJCTED MNTHLY QTY's"}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"Wide"</definedName>
    <definedName name="SAPsysID" hidden="1">"708C5W7SBKP804JT78WJ0JNKI"</definedName>
    <definedName name="SAPwbID" hidden="1">"ARS"</definedName>
    <definedName name="Scheme_status">'[1]4.2_LRScheme_Expenditure'!$B$522:$B$530</definedName>
    <definedName name="SSSP">'[2]R5 Input page'!$D$64:$M$64</definedName>
    <definedName name="Status">'[1]4.8_Physical_Security_Capex'!$T$15:$T$18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u" localSheetId="0" hidden="1">{#VALUE!,#N/A,FALSE,0}</definedName>
    <definedName name="u" localSheetId="11" hidden="1">{#VALUE!,#N/A,FALSE,0}</definedName>
    <definedName name="u" localSheetId="10" hidden="1">{#VALUE!,#N/A,FALSE,0}</definedName>
    <definedName name="u" localSheetId="9" hidden="1">{#VALUE!,#N/A,FALSE,0}</definedName>
    <definedName name="u" localSheetId="4" hidden="1">{#VALUE!,#N/A,FALSE,0}</definedName>
    <definedName name="u" localSheetId="8" hidden="1">{#VALUE!,#N/A,FALSE,0}</definedName>
    <definedName name="u" localSheetId="7" hidden="1">{#VALUE!,#N/A,FALSE,0}</definedName>
    <definedName name="u" localSheetId="5" hidden="1">{#VALUE!,#N/A,FALSE,0}</definedName>
    <definedName name="u" localSheetId="6" hidden="1">{#VALUE!,#N/A,FALSE,0}</definedName>
    <definedName name="u" hidden="1">{#VALUE!,#N/A,FALSE,0}</definedName>
    <definedName name="UAG" localSheetId="0" hidden="1">{#N/A,#N/A,FALSE,"DI 2 YEAR MASTER SCHEDULE"}</definedName>
    <definedName name="UAG" localSheetId="11" hidden="1">{#N/A,#N/A,FALSE,"DI 2 YEAR MASTER SCHEDULE"}</definedName>
    <definedName name="UAG" localSheetId="10" hidden="1">{#N/A,#N/A,FALSE,"DI 2 YEAR MASTER SCHEDULE"}</definedName>
    <definedName name="UAG" localSheetId="9" hidden="1">{#N/A,#N/A,FALSE,"DI 2 YEAR MASTER SCHEDULE"}</definedName>
    <definedName name="UAG" localSheetId="4" hidden="1">{#N/A,#N/A,FALSE,"DI 2 YEAR MASTER SCHEDULE"}</definedName>
    <definedName name="UAG" localSheetId="8" hidden="1">{#N/A,#N/A,FALSE,"DI 2 YEAR MASTER SCHEDULE"}</definedName>
    <definedName name="UAG" localSheetId="7" hidden="1">{#N/A,#N/A,FALSE,"DI 2 YEAR MASTER SCHEDULE"}</definedName>
    <definedName name="UAG" localSheetId="5" hidden="1">{#N/A,#N/A,FALSE,"DI 2 YEAR MASTER SCHEDULE"}</definedName>
    <definedName name="UAG" localSheetId="6" hidden="1">{#N/A,#N/A,FALSE,"DI 2 YEAR MASTER SCHEDULE"}</definedName>
    <definedName name="UAG" hidden="1">{#N/A,#N/A,FALSE,"DI 2 YEAR MASTER SCHEDULE"}</definedName>
    <definedName name="v" localSheetId="0" hidden="1">{"Japan_Capers_Ed_Pub",#N/A,FALSE,"DI 2 YEAR MASTER SCHEDULE"}</definedName>
    <definedName name="v" localSheetId="11" hidden="1">{"Japan_Capers_Ed_Pub",#N/A,FALSE,"DI 2 YEAR MASTER SCHEDULE"}</definedName>
    <definedName name="v" localSheetId="10" hidden="1">{"Japan_Capers_Ed_Pub",#N/A,FALSE,"DI 2 YEAR MASTER SCHEDULE"}</definedName>
    <definedName name="v" localSheetId="9" hidden="1">{"Japan_Capers_Ed_Pub",#N/A,FALSE,"DI 2 YEAR MASTER SCHEDULE"}</definedName>
    <definedName name="v" localSheetId="4" hidden="1">{"Japan_Capers_Ed_Pub",#N/A,FALSE,"DI 2 YEAR MASTER SCHEDULE"}</definedName>
    <definedName name="v" localSheetId="8" hidden="1">{"Japan_Capers_Ed_Pub",#N/A,FALSE,"DI 2 YEAR MASTER SCHEDULE"}</definedName>
    <definedName name="v" localSheetId="7" hidden="1">{"Japan_Capers_Ed_Pub",#N/A,FALSE,"DI 2 YEAR MASTER SCHEDULE"}</definedName>
    <definedName name="v" localSheetId="5" hidden="1">{"Japan_Capers_Ed_Pub",#N/A,FALSE,"DI 2 YEAR MASTER SCHEDULE"}</definedName>
    <definedName name="v" localSheetId="6" hidden="1">{"Japan_Capers_Ed_Pub",#N/A,FALSE,"DI 2 YEAR MASTER SCHEDULE"}</definedName>
    <definedName name="v" hidden="1">{"Japan_Capers_Ed_Pub",#N/A,FALSE,"DI 2 YEAR MASTER SCHEDULE"}</definedName>
    <definedName name="wrn.CapersPlotter." localSheetId="0" hidden="1">{#N/A,#N/A,FALSE,"DI 2 YEAR MASTER SCHEDULE"}</definedName>
    <definedName name="wrn.CapersPlotter." localSheetId="11" hidden="1">{#N/A,#N/A,FALSE,"DI 2 YEAR MASTER SCHEDULE"}</definedName>
    <definedName name="wrn.CapersPlotter." localSheetId="10" hidden="1">{#N/A,#N/A,FALSE,"DI 2 YEAR MASTER SCHEDULE"}</definedName>
    <definedName name="wrn.CapersPlotter." localSheetId="9" hidden="1">{#N/A,#N/A,FALSE,"DI 2 YEAR MASTER SCHEDULE"}</definedName>
    <definedName name="wrn.CapersPlotter." localSheetId="4" hidden="1">{#N/A,#N/A,FALSE,"DI 2 YEAR MASTER SCHEDULE"}</definedName>
    <definedName name="wrn.CapersPlotter." localSheetId="8" hidden="1">{#N/A,#N/A,FALSE,"DI 2 YEAR MASTER SCHEDULE"}</definedName>
    <definedName name="wrn.CapersPlotter." localSheetId="7" hidden="1">{#N/A,#N/A,FALSE,"DI 2 YEAR MASTER SCHEDULE"}</definedName>
    <definedName name="wrn.CapersPlotter." localSheetId="5" hidden="1">{#N/A,#N/A,FALSE,"DI 2 YEAR MASTER SCHEDULE"}</definedName>
    <definedName name="wrn.CapersPlotter." localSheetId="6" hidden="1">{#N/A,#N/A,FALSE,"DI 2 YEAR MASTER SCHEDULE"}</definedName>
    <definedName name="wrn.CapersPlotter." hidden="1">{#N/A,#N/A,FALSE,"DI 2 YEAR MASTER SCHEDULE"}</definedName>
    <definedName name="wrn.Edutainment._.Priority._.List." localSheetId="0" hidden="1">{#N/A,#N/A,FALSE,"DI 2 YEAR MASTER SCHEDULE"}</definedName>
    <definedName name="wrn.Edutainment._.Priority._.List." localSheetId="11" hidden="1">{#N/A,#N/A,FALSE,"DI 2 YEAR MASTER SCHEDULE"}</definedName>
    <definedName name="wrn.Edutainment._.Priority._.List." localSheetId="10" hidden="1">{#N/A,#N/A,FALSE,"DI 2 YEAR MASTER SCHEDULE"}</definedName>
    <definedName name="wrn.Edutainment._.Priority._.List." localSheetId="9" hidden="1">{#N/A,#N/A,FALSE,"DI 2 YEAR MASTER SCHEDULE"}</definedName>
    <definedName name="wrn.Edutainment._.Priority._.List." localSheetId="4" hidden="1">{#N/A,#N/A,FALSE,"DI 2 YEAR MASTER SCHEDULE"}</definedName>
    <definedName name="wrn.Edutainment._.Priority._.List." localSheetId="8" hidden="1">{#N/A,#N/A,FALSE,"DI 2 YEAR MASTER SCHEDULE"}</definedName>
    <definedName name="wrn.Edutainment._.Priority._.List." localSheetId="7" hidden="1">{#N/A,#N/A,FALSE,"DI 2 YEAR MASTER SCHEDULE"}</definedName>
    <definedName name="wrn.Edutainment._.Priority._.List." localSheetId="5" hidden="1">{#N/A,#N/A,FALSE,"DI 2 YEAR MASTER SCHEDULE"}</definedName>
    <definedName name="wrn.Edutainment._.Priority._.List." localSheetId="6" hidden="1">{#N/A,#N/A,FALSE,"DI 2 YEAR MASTER SCHEDULE"}</definedName>
    <definedName name="wrn.Edutainment._.Priority._.List." hidden="1">{#N/A,#N/A,FALSE,"DI 2 YEAR MASTER SCHEDULE"}</definedName>
    <definedName name="wrn.Japan_Capers_Ed._.Pub." localSheetId="0" hidden="1">{"Japan_Capers_Ed_Pub",#N/A,FALSE,"DI 2 YEAR MASTER SCHEDULE"}</definedName>
    <definedName name="wrn.Japan_Capers_Ed._.Pub." localSheetId="11" hidden="1">{"Japan_Capers_Ed_Pub",#N/A,FALSE,"DI 2 YEAR MASTER SCHEDULE"}</definedName>
    <definedName name="wrn.Japan_Capers_Ed._.Pub." localSheetId="10" hidden="1">{"Japan_Capers_Ed_Pub",#N/A,FALSE,"DI 2 YEAR MASTER SCHEDULE"}</definedName>
    <definedName name="wrn.Japan_Capers_Ed._.Pub." localSheetId="9" hidden="1">{"Japan_Capers_Ed_Pub",#N/A,FALSE,"DI 2 YEAR MASTER SCHEDULE"}</definedName>
    <definedName name="wrn.Japan_Capers_Ed._.Pub." localSheetId="4" hidden="1">{"Japan_Capers_Ed_Pub",#N/A,FALSE,"DI 2 YEAR MASTER SCHEDULE"}</definedName>
    <definedName name="wrn.Japan_Capers_Ed._.Pub." localSheetId="8" hidden="1">{"Japan_Capers_Ed_Pub",#N/A,FALSE,"DI 2 YEAR MASTER SCHEDULE"}</definedName>
    <definedName name="wrn.Japan_Capers_Ed._.Pub." localSheetId="7" hidden="1">{"Japan_Capers_Ed_Pub",#N/A,FALSE,"DI 2 YEAR MASTER SCHEDULE"}</definedName>
    <definedName name="wrn.Japan_Capers_Ed._.Pub." localSheetId="5" hidden="1">{"Japan_Capers_Ed_Pub",#N/A,FALSE,"DI 2 YEAR MASTER SCHEDULE"}</definedName>
    <definedName name="wrn.Japan_Capers_Ed._.Pub." localSheetId="6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0" hidden="1">{#N/A,#N/A,FALSE,"DI 2 YEAR MASTER SCHEDULE"}</definedName>
    <definedName name="wrn.Priority._.list." localSheetId="11" hidden="1">{#N/A,#N/A,FALSE,"DI 2 YEAR MASTER SCHEDULE"}</definedName>
    <definedName name="wrn.Priority._.list." localSheetId="10" hidden="1">{#N/A,#N/A,FALSE,"DI 2 YEAR MASTER SCHEDULE"}</definedName>
    <definedName name="wrn.Priority._.list." localSheetId="9" hidden="1">{#N/A,#N/A,FALSE,"DI 2 YEAR MASTER SCHEDULE"}</definedName>
    <definedName name="wrn.Priority._.list." localSheetId="4" hidden="1">{#N/A,#N/A,FALSE,"DI 2 YEAR MASTER SCHEDULE"}</definedName>
    <definedName name="wrn.Priority._.list." localSheetId="8" hidden="1">{#N/A,#N/A,FALSE,"DI 2 YEAR MASTER SCHEDULE"}</definedName>
    <definedName name="wrn.Priority._.list." localSheetId="7" hidden="1">{#N/A,#N/A,FALSE,"DI 2 YEAR MASTER SCHEDULE"}</definedName>
    <definedName name="wrn.Priority._.list." localSheetId="5" hidden="1">{#N/A,#N/A,FALSE,"DI 2 YEAR MASTER SCHEDULE"}</definedName>
    <definedName name="wrn.Priority._.list." localSheetId="6" hidden="1">{#N/A,#N/A,FALSE,"DI 2 YEAR MASTER SCHEDULE"}</definedName>
    <definedName name="wrn.Priority._.list." hidden="1">{#N/A,#N/A,FALSE,"DI 2 YEAR MASTER SCHEDULE"}</definedName>
    <definedName name="wrn.Prjcted._.Mnthly._.Qtys." localSheetId="0" hidden="1">{#N/A,#N/A,FALSE,"PRJCTED MNTHLY QTY's"}</definedName>
    <definedName name="wrn.Prjcted._.Mnthly._.Qtys." localSheetId="11" hidden="1">{#N/A,#N/A,FALSE,"PRJCTED MNTHLY QTY's"}</definedName>
    <definedName name="wrn.Prjcted._.Mnthly._.Qtys." localSheetId="10" hidden="1">{#N/A,#N/A,FALSE,"PRJCTED MNTHLY QTY's"}</definedName>
    <definedName name="wrn.Prjcted._.Mnthly._.Qtys." localSheetId="9" hidden="1">{#N/A,#N/A,FALSE,"PRJCTED MNTHLY QTY's"}</definedName>
    <definedName name="wrn.Prjcted._.Mnthly._.Qtys." localSheetId="4" hidden="1">{#N/A,#N/A,FALSE,"PRJCTED MNTHLY QTY's"}</definedName>
    <definedName name="wrn.Prjcted._.Mnthly._.Qtys." localSheetId="8" hidden="1">{#N/A,#N/A,FALSE,"PRJCTED MNTHLY QTY's"}</definedName>
    <definedName name="wrn.Prjcted._.Mnthly._.Qtys." localSheetId="7" hidden="1">{#N/A,#N/A,FALSE,"PRJCTED MNTHLY QTY's"}</definedName>
    <definedName name="wrn.Prjcted._.Mnthly._.Qtys." localSheetId="5" hidden="1">{#N/A,#N/A,FALSE,"PRJCTED MNTHLY QTY's"}</definedName>
    <definedName name="wrn.Prjcted._.Mnthly._.Qtys." localSheetId="6" hidden="1">{#N/A,#N/A,FALSE,"PRJCTED MNTHLY QTY's"}</definedName>
    <definedName name="wrn.Prjcted._.Mnthly._.Qtys." hidden="1">{#N/A,#N/A,FALSE,"PRJCTED MNTHLY QTY's"}</definedName>
    <definedName name="wrn.Prjcted._.Qtrly._.Dollars." localSheetId="0" hidden="1">{#N/A,#N/A,FALSE,"PRJCTED QTRLY $'s"}</definedName>
    <definedName name="wrn.Prjcted._.Qtrly._.Dollars." localSheetId="11" hidden="1">{#N/A,#N/A,FALSE,"PRJCTED QTRLY $'s"}</definedName>
    <definedName name="wrn.Prjcted._.Qtrly._.Dollars." localSheetId="10" hidden="1">{#N/A,#N/A,FALSE,"PRJCTED QTRLY $'s"}</definedName>
    <definedName name="wrn.Prjcted._.Qtrly._.Dollars." localSheetId="9" hidden="1">{#N/A,#N/A,FALSE,"PRJCTED QTRLY $'s"}</definedName>
    <definedName name="wrn.Prjcted._.Qtrly._.Dollars." localSheetId="4" hidden="1">{#N/A,#N/A,FALSE,"PRJCTED QTRLY $'s"}</definedName>
    <definedName name="wrn.Prjcted._.Qtrly._.Dollars." localSheetId="8" hidden="1">{#N/A,#N/A,FALSE,"PRJCTED QTRLY $'s"}</definedName>
    <definedName name="wrn.Prjcted._.Qtrly._.Dollars." localSheetId="7" hidden="1">{#N/A,#N/A,FALSE,"PRJCTED QTRLY $'s"}</definedName>
    <definedName name="wrn.Prjcted._.Qtrly._.Dollars." localSheetId="5" hidden="1">{#N/A,#N/A,FALSE,"PRJCTED QTRLY $'s"}</definedName>
    <definedName name="wrn.Prjcted._.Qtrly._.Dollars." localSheetId="6" hidden="1">{#N/A,#N/A,FALSE,"PRJCTED QTRLY $'s"}</definedName>
    <definedName name="wrn.Prjcted._.Qtrly._.Dollars." hidden="1">{#N/A,#N/A,FALSE,"PRJCTED QTRLY $'s"}</definedName>
    <definedName name="wrn.Prjcted._.Qtrly._.Qtys." localSheetId="0" hidden="1">{#N/A,#N/A,FALSE,"PRJCTED QTRLY QTY's"}</definedName>
    <definedName name="wrn.Prjcted._.Qtrly._.Qtys." localSheetId="11" hidden="1">{#N/A,#N/A,FALSE,"PRJCTED QTRLY QTY's"}</definedName>
    <definedName name="wrn.Prjcted._.Qtrly._.Qtys." localSheetId="10" hidden="1">{#N/A,#N/A,FALSE,"PRJCTED QTRLY QTY's"}</definedName>
    <definedName name="wrn.Prjcted._.Qtrly._.Qtys." localSheetId="9" hidden="1">{#N/A,#N/A,FALSE,"PRJCTED QTRLY QTY's"}</definedName>
    <definedName name="wrn.Prjcted._.Qtrly._.Qtys." localSheetId="4" hidden="1">{#N/A,#N/A,FALSE,"PRJCTED QTRLY QTY's"}</definedName>
    <definedName name="wrn.Prjcted._.Qtrly._.Qtys." localSheetId="8" hidden="1">{#N/A,#N/A,FALSE,"PRJCTED QTRLY QTY's"}</definedName>
    <definedName name="wrn.Prjcted._.Qtrly._.Qtys." localSheetId="7" hidden="1">{#N/A,#N/A,FALSE,"PRJCTED QTRLY QTY's"}</definedName>
    <definedName name="wrn.Prjcted._.Qtrly._.Qtys." localSheetId="5" hidden="1">{#N/A,#N/A,FALSE,"PRJCTED QTRLY QTY's"}</definedName>
    <definedName name="wrn.Prjcted._.Qtrly._.Qtys." localSheetId="6" hidden="1">{#N/A,#N/A,FALSE,"PRJCTED QTRLY QTY's"}</definedName>
    <definedName name="wrn.Prjcted._.Qtrly._.Qtys." hidden="1">{#N/A,#N/A,FALSE,"PRJCTED QTRLY QTY's"}</definedName>
    <definedName name="wvu.CapersView.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1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1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9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6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1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1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9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1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1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9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6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0" hidden="1">{#N/A,#N/A,FALSE,"DI 2 YEAR MASTER SCHEDULE"}</definedName>
    <definedName name="x" localSheetId="11" hidden="1">{#N/A,#N/A,FALSE,"DI 2 YEAR MASTER SCHEDULE"}</definedName>
    <definedName name="x" localSheetId="10" hidden="1">{#N/A,#N/A,FALSE,"DI 2 YEAR MASTER SCHEDULE"}</definedName>
    <definedName name="x" localSheetId="9" hidden="1">{#N/A,#N/A,FALSE,"DI 2 YEAR MASTER SCHEDULE"}</definedName>
    <definedName name="x" localSheetId="4" hidden="1">{#N/A,#N/A,FALSE,"DI 2 YEAR MASTER SCHEDULE"}</definedName>
    <definedName name="x" localSheetId="8" hidden="1">{#N/A,#N/A,FALSE,"DI 2 YEAR MASTER SCHEDULE"}</definedName>
    <definedName name="x" localSheetId="7" hidden="1">{#N/A,#N/A,FALSE,"DI 2 YEAR MASTER SCHEDULE"}</definedName>
    <definedName name="x" localSheetId="5" hidden="1">{#N/A,#N/A,FALSE,"DI 2 YEAR MASTER SCHEDULE"}</definedName>
    <definedName name="x" localSheetId="6" hidden="1">{#N/A,#N/A,FALSE,"DI 2 YEAR MASTER SCHEDULE"}</definedName>
    <definedName name="x" hidden="1">{#N/A,#N/A,FALSE,"DI 2 YEAR MASTER SCHEDULE"}</definedName>
    <definedName name="y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1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1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9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0" hidden="1">{#N/A,#N/A,FALSE,"DI 2 YEAR MASTER SCHEDULE"}</definedName>
    <definedName name="z" localSheetId="11" hidden="1">{#N/A,#N/A,FALSE,"DI 2 YEAR MASTER SCHEDULE"}</definedName>
    <definedName name="z" localSheetId="10" hidden="1">{#N/A,#N/A,FALSE,"DI 2 YEAR MASTER SCHEDULE"}</definedName>
    <definedName name="z" localSheetId="9" hidden="1">{#N/A,#N/A,FALSE,"DI 2 YEAR MASTER SCHEDULE"}</definedName>
    <definedName name="z" localSheetId="4" hidden="1">{#N/A,#N/A,FALSE,"DI 2 YEAR MASTER SCHEDULE"}</definedName>
    <definedName name="z" localSheetId="8" hidden="1">{#N/A,#N/A,FALSE,"DI 2 YEAR MASTER SCHEDULE"}</definedName>
    <definedName name="z" localSheetId="7" hidden="1">{#N/A,#N/A,FALSE,"DI 2 YEAR MASTER SCHEDULE"}</definedName>
    <definedName name="z" localSheetId="5" hidden="1">{#N/A,#N/A,FALSE,"DI 2 YEAR MASTER SCHEDULE"}</definedName>
    <definedName name="z" localSheetId="6" hidden="1">{#N/A,#N/A,FALSE,"DI 2 YEAR MASTER SCHEDULE"}</definedName>
    <definedName name="z" hidden="1">{#N/A,#N/A,FALSE,"DI 2 YEAR MASTER SCHEDULE"}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C54" i="2"/>
  <c r="B54" i="2"/>
  <c r="C51" i="2"/>
  <c r="C52" i="2" s="1"/>
  <c r="B52" i="2"/>
  <c r="B51" i="2"/>
  <c r="A3" i="2"/>
  <c r="J6" i="13"/>
  <c r="D6" i="10" l="1"/>
  <c r="C6" i="10"/>
  <c r="D18" i="5"/>
  <c r="C9" i="9" l="1"/>
  <c r="C18" i="5" l="1"/>
  <c r="E6" i="6"/>
  <c r="D7" i="6" l="1"/>
  <c r="C6" i="8" l="1"/>
  <c r="D8" i="6"/>
  <c r="D9" i="6" s="1"/>
  <c r="D5" i="10"/>
  <c r="D5" i="8"/>
  <c r="F12" i="7" l="1"/>
  <c r="D6" i="8"/>
  <c r="D12" i="7"/>
  <c r="E12" i="7"/>
  <c r="C5" i="10"/>
  <c r="C5" i="8"/>
  <c r="C7" i="6"/>
  <c r="C8" i="6" s="1"/>
  <c r="E5" i="6"/>
  <c r="E7" i="6" s="1"/>
  <c r="C13" i="7" l="1"/>
  <c r="C12" i="7"/>
  <c r="E8" i="6"/>
  <c r="E9" i="6" s="1"/>
  <c r="C9" i="6"/>
  <c r="H8" i="7" l="1"/>
  <c r="I8" i="16" l="1"/>
  <c r="I6" i="13" l="1"/>
  <c r="J8" i="16" l="1"/>
  <c r="H8" i="16"/>
  <c r="G8" i="16"/>
  <c r="F13" i="7"/>
  <c r="I7" i="7"/>
  <c r="J7" i="7" s="1"/>
  <c r="E13" i="7"/>
  <c r="F7" i="7"/>
  <c r="D13" i="7"/>
  <c r="I6" i="7"/>
  <c r="G8" i="7"/>
  <c r="C26" i="2"/>
  <c r="C25" i="2"/>
  <c r="C24" i="2"/>
  <c r="C23" i="2"/>
  <c r="C22" i="2"/>
  <c r="C21" i="2"/>
  <c r="C20" i="2"/>
  <c r="C19" i="2"/>
  <c r="C18" i="2"/>
  <c r="C17" i="2"/>
  <c r="C16" i="2"/>
  <c r="C15" i="2"/>
  <c r="F6" i="7" l="1"/>
  <c r="I8" i="7"/>
  <c r="J8" i="7" s="1"/>
  <c r="J6" i="7"/>
  <c r="C8" i="7"/>
  <c r="D8" i="7"/>
  <c r="F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tc={09E5F829-1AC5-46F5-892D-C14E256AABBA}</author>
  </authors>
  <commentList>
    <comment ref="F5" authorId="0" shapeId="0" xr:uid="{09E5F829-1AC5-46F5-892D-C14E256AABBA}">
      <text>
        <t>[Threaded comment]
Your version of Excel allows you to read this threaded comment; however, any edits to it will get removed if the file is opened in a newer version of Excel. Learn more: https://go.microsoft.com/fwlink/?linkid=870924
Comment:
    If you can locate where the stakeholder engagement is as well as the different caps greyed out.</t>
      </text>
    </comment>
  </commentList>
</comments>
</file>

<file path=xl/sharedStrings.xml><?xml version="1.0" encoding="utf-8"?>
<sst xmlns="http://schemas.openxmlformats.org/spreadsheetml/2006/main" count="254" uniqueCount="166">
  <si>
    <t>RIIO-T1 Regulatory Instructions and Guidance</t>
  </si>
  <si>
    <t>National Grid Gas Transmission</t>
  </si>
  <si>
    <t>Universal Data</t>
  </si>
  <si>
    <t>Company Name:</t>
  </si>
  <si>
    <t>Company Short Name:</t>
  </si>
  <si>
    <t>NGGT Transmission</t>
  </si>
  <si>
    <t>Reporting Year: (enter 2007 for 2006/07)</t>
  </si>
  <si>
    <t>Version (Number)</t>
  </si>
  <si>
    <t>Submitted Date:</t>
  </si>
  <si>
    <t>Reporting Year - 6</t>
  </si>
  <si>
    <t>Reporting Year - 5</t>
  </si>
  <si>
    <t>Reporting Year - 4</t>
  </si>
  <si>
    <t>Reporting Year - 3</t>
  </si>
  <si>
    <t>Reporting Year - 2</t>
  </si>
  <si>
    <t>Reporting Year - 1</t>
  </si>
  <si>
    <t>Reporting Year:</t>
  </si>
  <si>
    <t>Reporting Year + 1</t>
  </si>
  <si>
    <t>Reporting Year + 2</t>
  </si>
  <si>
    <t>Reporting Year + 3</t>
  </si>
  <si>
    <t>Reporting Year + 4</t>
  </si>
  <si>
    <t>Reporting Year + 5</t>
  </si>
  <si>
    <t>Error Limit lower than (Rounding)</t>
  </si>
  <si>
    <t>RPI Index</t>
  </si>
  <si>
    <t>Financial year average RPI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</si>
  <si>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</si>
  <si>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</si>
  <si>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</si>
  <si>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</si>
  <si>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</si>
  <si>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</si>
  <si>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</si>
  <si>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</si>
  <si>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</si>
  <si>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</si>
  <si>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</si>
  <si>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</si>
  <si>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</si>
  <si>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</si>
  <si>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</si>
  <si>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</si>
  <si>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</si>
  <si>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</si>
  <si>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Index</t>
  </si>
  <si>
    <t>Chapter</t>
  </si>
  <si>
    <t>Tab</t>
  </si>
  <si>
    <t>Output/Incentive Performance</t>
  </si>
  <si>
    <t>Output Performance</t>
  </si>
  <si>
    <t>TO + SO Incentive Performance</t>
  </si>
  <si>
    <t>Total Expenditure</t>
  </si>
  <si>
    <t>Totex Incentive Mechanism</t>
  </si>
  <si>
    <t>Totex Performance incl UMs</t>
  </si>
  <si>
    <t>Transmission Owner Performance</t>
  </si>
  <si>
    <t>TO Performance</t>
  </si>
  <si>
    <t>TO Breakdown</t>
  </si>
  <si>
    <t>System Operator Performance</t>
  </si>
  <si>
    <t>SO Performance</t>
  </si>
  <si>
    <t>Finance</t>
  </si>
  <si>
    <t>Return on Regulatory Equity</t>
  </si>
  <si>
    <t>Customer Bill Impact</t>
  </si>
  <si>
    <t>Surveys</t>
  </si>
  <si>
    <t>Stakeholder Engagement Results</t>
  </si>
  <si>
    <t>Stakeholder Satisfaction Survey Results</t>
  </si>
  <si>
    <t>Customer Satisfaction Survey Results</t>
  </si>
  <si>
    <t>Business Carbon Footprint</t>
  </si>
  <si>
    <t>BCF Emissions</t>
  </si>
  <si>
    <t>Innovation</t>
  </si>
  <si>
    <t>NIA Activity</t>
  </si>
  <si>
    <t>Reliability and availability</t>
  </si>
  <si>
    <t>Environment</t>
  </si>
  <si>
    <t>Safety</t>
  </si>
  <si>
    <t>Customer satisfaction</t>
  </si>
  <si>
    <t>Connections</t>
  </si>
  <si>
    <t>Minor issues:
see below</t>
  </si>
  <si>
    <t>No issues</t>
  </si>
  <si>
    <r>
      <t>Earned</t>
    </r>
    <r>
      <rPr>
        <b/>
        <vertAlign val="superscript"/>
        <sz val="10"/>
        <color theme="0"/>
        <rFont val="Verdana"/>
        <family val="2"/>
      </rPr>
      <t>1</t>
    </r>
  </si>
  <si>
    <t>CAP</t>
  </si>
  <si>
    <t>Transmission Owner</t>
  </si>
  <si>
    <r>
      <t xml:space="preserve">Stakeholder satisfaction output
</t>
    </r>
    <r>
      <rPr>
        <i/>
        <sz val="10"/>
        <color theme="1"/>
        <rFont val="Verdana"/>
        <family val="2"/>
      </rPr>
      <t>comprises:</t>
    </r>
    <r>
      <rPr>
        <sz val="10"/>
        <color theme="1"/>
        <rFont val="Verdana"/>
        <family val="2"/>
      </rPr>
      <t xml:space="preserve">
</t>
    </r>
    <r>
      <rPr>
        <i/>
        <sz val="10"/>
        <color theme="1"/>
        <rFont val="Verdana"/>
        <family val="2"/>
      </rPr>
      <t>- stakeholder engagement
- customer and stakeholder satisfaction survey</t>
    </r>
  </si>
  <si>
    <r>
      <rPr>
        <vertAlign val="superscript"/>
        <sz val="8"/>
        <rFont val="Verdana"/>
        <family val="2"/>
      </rPr>
      <t>1</t>
    </r>
    <r>
      <rPr>
        <sz val="8"/>
        <rFont val="Verdana"/>
        <family val="2"/>
      </rPr>
      <t xml:space="preserve"> There is a 2 year lag for earned incentives so 2019-20 performance will be paid in 2021-22</t>
    </r>
  </si>
  <si>
    <t>System Operator</t>
  </si>
  <si>
    <t>Capacity constraint management</t>
  </si>
  <si>
    <t>Demand forecasting</t>
  </si>
  <si>
    <t>National Transmission System (NTS) shrinkage</t>
  </si>
  <si>
    <t>Residual balancing</t>
  </si>
  <si>
    <t>Maintenance</t>
  </si>
  <si>
    <t>£1.50m</t>
  </si>
  <si>
    <r>
      <t>Greenhouse gas emissions</t>
    </r>
    <r>
      <rPr>
        <vertAlign val="superscript"/>
        <sz val="10"/>
        <color theme="1"/>
        <rFont val="Verdana"/>
        <family val="2"/>
      </rPr>
      <t>2</t>
    </r>
  </si>
  <si>
    <t>Total incentives</t>
  </si>
  <si>
    <r>
      <rPr>
        <vertAlign val="superscript"/>
        <sz val="8"/>
        <rFont val="Verdana"/>
        <family val="2"/>
      </rPr>
      <t>1</t>
    </r>
    <r>
      <rPr>
        <sz val="8"/>
        <rFont val="Verdana"/>
        <family val="2"/>
      </rPr>
      <t xml:space="preserve"> There is a 2 year lag for earned incentives so 2019-20 performance will be paid in 2020-21</t>
    </r>
  </si>
  <si>
    <r>
      <rPr>
        <vertAlign val="superscript"/>
        <sz val="8"/>
        <rFont val="Verdana"/>
        <family val="2"/>
      </rPr>
      <t>2</t>
    </r>
    <r>
      <rPr>
        <sz val="8"/>
        <rFont val="Verdana"/>
        <family val="2"/>
      </rPr>
      <t xml:space="preserve"> Penalty only. 2019-20 allowance was 2,897 tonnes with 2,500 tonnes emmitted.  Penalty over allowance is £1,447 per tonne.</t>
    </r>
  </si>
  <si>
    <t>Total</t>
  </si>
  <si>
    <t>Total allowed expenditure</t>
  </si>
  <si>
    <t>Actual expenditure</t>
  </si>
  <si>
    <r>
      <t>Overspend</t>
    </r>
    <r>
      <rPr>
        <b/>
        <sz val="10"/>
        <rFont val="Verdana"/>
        <family val="2"/>
      </rPr>
      <t xml:space="preserve"> (underspend)</t>
    </r>
  </si>
  <si>
    <t>Allowed expenditure after sharing</t>
  </si>
  <si>
    <t>RIIO-GT1: Full 8yrs</t>
  </si>
  <si>
    <t>Allowance</t>
  </si>
  <si>
    <t>Actual</t>
  </si>
  <si>
    <t xml:space="preserve">Difference </t>
  </si>
  <si>
    <t>% change</t>
  </si>
  <si>
    <t>Allowance*</t>
  </si>
  <si>
    <t>Forecast</t>
  </si>
  <si>
    <t>Transmission Owner Breakdown: RIIO-GT1 TO breakdown 8yrs*</t>
  </si>
  <si>
    <t>*includes uncertain expenditure - Asser Replacement Capex, Other Capex</t>
  </si>
  <si>
    <t xml:space="preserve">Other Capex includes: 
 - Emissions reduction
 - Security Resilience
 - Quarry &amp; Loss of development
 - Pipeline diversion
 - Innovation rollout mechanism (IRM)
</t>
  </si>
  <si>
    <t>RIIO-GT1 TO breakdown</t>
  </si>
  <si>
    <t>Load related capex</t>
  </si>
  <si>
    <t>Non load related capex</t>
  </si>
  <si>
    <t>Non operational capex</t>
  </si>
  <si>
    <t>Opex</t>
  </si>
  <si>
    <t>Return on Regulatory Equity (RoRE)</t>
  </si>
  <si>
    <t>RoRE breakdown (TO)</t>
  </si>
  <si>
    <t>Notionally geared company</t>
  </si>
  <si>
    <t>NGGT's actual</t>
  </si>
  <si>
    <t>Breakdown</t>
  </si>
  <si>
    <t>Allowed equity return (incl. IQI)</t>
  </si>
  <si>
    <t>Operational performance (totex and incentives)</t>
  </si>
  <si>
    <t>Operational performance (other)</t>
  </si>
  <si>
    <t>Operational RoRE</t>
  </si>
  <si>
    <t>Financing and tax performance</t>
  </si>
  <si>
    <t>Total RoRE</t>
  </si>
  <si>
    <t>RoRE based on a notionally geared company</t>
  </si>
  <si>
    <r>
      <rPr>
        <vertAlign val="superscript"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 The methodology chosen by Ofgem and NGGT have simplifying assumptions that may result in a different customer bill value</t>
    </r>
  </si>
  <si>
    <t xml:space="preserve">Company </t>
  </si>
  <si>
    <t>Stakeholder engagement score (out of 10)</t>
  </si>
  <si>
    <t>2013-14</t>
  </si>
  <si>
    <t>2014-15</t>
  </si>
  <si>
    <t>2015-16</t>
  </si>
  <si>
    <t>2016-17</t>
  </si>
  <si>
    <t>2017-18</t>
  </si>
  <si>
    <t>2018-19</t>
  </si>
  <si>
    <t>2019-20</t>
  </si>
  <si>
    <t>GDNs average</t>
  </si>
  <si>
    <t>NGET</t>
  </si>
  <si>
    <t>SPT</t>
  </si>
  <si>
    <t>NGGT</t>
  </si>
  <si>
    <t>SHE</t>
  </si>
  <si>
    <t>Company</t>
  </si>
  <si>
    <t>Stakeholder satisfaction survey score (out of 10)</t>
  </si>
  <si>
    <t>Customer satisfaction survey score (out of 10)</t>
  </si>
  <si>
    <t>N/A</t>
  </si>
  <si>
    <t>Business Carbon Footprint by Scope (tonnes of CO2 equivalent)</t>
  </si>
  <si>
    <t>Scope 1</t>
  </si>
  <si>
    <t>Scope 2</t>
  </si>
  <si>
    <t>Scope 3</t>
  </si>
  <si>
    <t>Total BCF</t>
  </si>
  <si>
    <t>Network Innovation Allowance</t>
  </si>
  <si>
    <t>NIA Expenditure (£m)</t>
  </si>
  <si>
    <t>Number of projects</t>
  </si>
  <si>
    <t>RIIO-GT1: 2014-2021</t>
  </si>
  <si>
    <t>Allowance
£2,988m</t>
  </si>
  <si>
    <t>Actual
£3240m</t>
  </si>
  <si>
    <t>2020-21</t>
  </si>
  <si>
    <t>Totex Incentive Mechanism: '20-'21</t>
  </si>
  <si>
    <t>Totex incentive mechanism (company share)</t>
  </si>
  <si>
    <r>
      <t>£5.4m
£0.0m</t>
    </r>
    <r>
      <rPr>
        <i/>
        <sz val="10"/>
        <color theme="1"/>
        <rFont val="Verdana"/>
        <family val="2"/>
      </rPr>
      <t xml:space="preserve">
£5.4m</t>
    </r>
  </si>
  <si>
    <t>System Operator Performance (8yr and RIIO-GT1)</t>
  </si>
  <si>
    <t>•   System issues impacted a minority of auctions</t>
  </si>
  <si>
    <t>Totex Performance including Uncertain Mechanism Expenditure (8yr and RIIO-GT1)</t>
  </si>
  <si>
    <t>Forecasting
£3,240m</t>
  </si>
  <si>
    <r>
      <rPr>
        <sz val="10"/>
        <rFont val="Verdana"/>
        <family val="2"/>
      </rPr>
      <t xml:space="preserve">£11.49m
</t>
    </r>
    <r>
      <rPr>
        <sz val="10"/>
        <color theme="2" tint="-0.249977111117893"/>
        <rFont val="Verdana"/>
        <family val="2"/>
      </rPr>
      <t xml:space="preserve">
</t>
    </r>
    <r>
      <rPr>
        <sz val="10"/>
        <rFont val="Verdana"/>
        <family val="2"/>
      </rPr>
      <t>£3.83m</t>
    </r>
    <r>
      <rPr>
        <i/>
        <sz val="10"/>
        <color theme="2" tint="-0.249977111117893"/>
        <rFont val="Verdana"/>
        <family val="2"/>
      </rPr>
      <t xml:space="preserve">
</t>
    </r>
    <r>
      <rPr>
        <i/>
        <sz val="10"/>
        <rFont val="Verdana"/>
        <family val="2"/>
      </rPr>
      <t>£7.66m</t>
    </r>
  </si>
  <si>
    <t>Incentive Performance: '20-'21</t>
  </si>
  <si>
    <r>
      <t>The average GB customer in 2021-22 will pay £6.3</t>
    </r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per annum in real 2020-21 price terms for gas transmission costs. Charges differ depending on the region in which a customer resides, ranging from £2.3</t>
    </r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in Scotland to £11.84</t>
    </r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in South Western England.</t>
    </r>
  </si>
  <si>
    <t>Output Performance: '20-'21</t>
  </si>
  <si>
    <t>Transmission Owner Performance (8yr and RIIO-GT1)</t>
  </si>
  <si>
    <t>•   Peterborough and Huntingdon Compressor Stations as part of IPPC legislation - Delays on the project has led to the recent mutually agreed exit from the contract with the provider. 
•   Marginally exceeded target for the amount of energy used to run the network. New programme underway with completion in 2023 in-line with emissions compliance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</si>
</sst>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[$-809]d\ mmmm\ yyyy;@"/>
    <numFmt numFmtId="166" formatCode="0.000"/>
    <numFmt numFmtId="167" formatCode="[$$-409]#,##0.00"/>
    <numFmt numFmtId="168" formatCode="&quot;£&quot;#,##0.0&quot;m&quot;;\-&quot;£&quot;#,##0.0&quot;m&quot;"/>
    <numFmt numFmtId="169" formatCode="_-* #,##0.0_-;\-* #,##0.0_-;_-* &quot;-&quot;??_-;_-@_-"/>
    <numFmt numFmtId="170" formatCode="&quot;£&quot;#,##0.00&quot;m&quot;;\-&quot;£&quot;#,##0.00&quot;m&quot;"/>
    <numFmt numFmtId="171" formatCode="_-* #,##0.0_-;\-* #,##0.0_-;_-* &quot;-&quot;?_-;_-@_-"/>
    <numFmt numFmtId="172" formatCode="&quot;£&quot;#,##0&quot;m&quot;;\-&quot;£&quot;#,##0&quot;m&quot;"/>
    <numFmt numFmtId="173" formatCode="0.0%"/>
    <numFmt numFmtId="174" formatCode="_-&quot;£&quot;* #,##0.000000_-;\-&quot;£&quot;* #,##0.000000_-;_-&quot;£&quot;* &quot;-&quot;??_-;_-@_-"/>
  </numFmts>
  <fonts count="43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Verdana"/>
      <family val="2"/>
    </font>
    <font>
      <b/>
      <sz val="20"/>
      <name val="CG Omega"/>
      <family val="2"/>
    </font>
    <font>
      <b/>
      <sz val="16"/>
      <name val="CG Omega"/>
      <family val="2"/>
    </font>
    <font>
      <b/>
      <sz val="10"/>
      <color indexed="8"/>
      <name val="CG Omega"/>
      <family val="2"/>
    </font>
    <font>
      <sz val="11"/>
      <name val="CG Omega"/>
      <family val="2"/>
    </font>
    <font>
      <b/>
      <sz val="16"/>
      <color rgb="FF3E3E3E"/>
      <name val="CG Omega"/>
      <family val="2"/>
    </font>
    <font>
      <b/>
      <sz val="10"/>
      <name val="Verdana"/>
      <family val="2"/>
    </font>
    <font>
      <b/>
      <sz val="14"/>
      <color theme="1"/>
      <name val="Gill Sans MT"/>
      <family val="2"/>
    </font>
    <font>
      <sz val="11"/>
      <name val="Verdana"/>
      <family val="2"/>
    </font>
    <font>
      <b/>
      <sz val="12"/>
      <name val="Verdana"/>
      <family val="2"/>
    </font>
    <font>
      <b/>
      <sz val="10"/>
      <color indexed="10"/>
      <name val="Verdana"/>
      <family val="2"/>
    </font>
    <font>
      <sz val="9"/>
      <color rgb="FF000000"/>
      <name val="Verdana"/>
      <family val="2"/>
    </font>
    <font>
      <sz val="9"/>
      <color theme="0"/>
      <name val="Verdana"/>
      <family val="2"/>
    </font>
    <font>
      <b/>
      <sz val="10"/>
      <color rgb="FFFF0000"/>
      <name val="Verdana"/>
      <family val="2"/>
    </font>
    <font>
      <b/>
      <vertAlign val="superscript"/>
      <sz val="10"/>
      <color theme="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  <font>
      <sz val="8"/>
      <name val="Verdana"/>
      <family val="2"/>
    </font>
    <font>
      <vertAlign val="superscript"/>
      <sz val="8"/>
      <name val="Verdana"/>
      <family val="2"/>
    </font>
    <font>
      <vertAlign val="superscript"/>
      <sz val="10"/>
      <color theme="1"/>
      <name val="Verdana"/>
      <family val="2"/>
    </font>
    <font>
      <sz val="10"/>
      <color rgb="FF000000"/>
      <name val="Segoe UI"/>
      <family val="2"/>
    </font>
    <font>
      <b/>
      <sz val="12"/>
      <color rgb="FF000000"/>
      <name val="Verdana"/>
      <family val="2"/>
    </font>
    <font>
      <sz val="10"/>
      <color rgb="FF00B0F0"/>
      <name val="Verdana"/>
      <family val="2"/>
    </font>
    <font>
      <b/>
      <sz val="11"/>
      <color rgb="FF1F497D"/>
      <name val="Calibri"/>
      <family val="2"/>
    </font>
    <font>
      <sz val="6"/>
      <color theme="1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sz val="8"/>
      <color theme="1"/>
      <name val="Verdana"/>
      <family val="2"/>
    </font>
    <font>
      <vertAlign val="superscript"/>
      <sz val="8"/>
      <color theme="1"/>
      <name val="Verdana"/>
      <family val="2"/>
    </font>
    <font>
      <b/>
      <sz val="10"/>
      <color theme="3" tint="0.39997558519241921"/>
      <name val="Verdana"/>
      <family val="2"/>
    </font>
    <font>
      <sz val="10"/>
      <color theme="3" tint="0.39997558519241921"/>
      <name val="Verdana"/>
      <family val="2"/>
    </font>
    <font>
      <sz val="11"/>
      <color theme="1"/>
      <name val="Calibri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2" tint="-0.249977111117893"/>
      <name val="Verdana"/>
      <family val="2"/>
    </font>
    <font>
      <i/>
      <sz val="10"/>
      <color theme="2" tint="-0.249977111117893"/>
      <name val="Verdana"/>
      <family val="2"/>
    </font>
    <font>
      <i/>
      <sz val="1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57F29"/>
        <bgColor indexed="64"/>
      </patternFill>
    </fill>
    <fill>
      <patternFill patternType="solid">
        <fgColor rgb="FF45216F"/>
        <bgColor indexed="64"/>
      </patternFill>
    </fill>
    <fill>
      <patternFill patternType="solid">
        <fgColor rgb="FFE2C700"/>
        <bgColor indexed="64"/>
      </patternFill>
    </fill>
    <fill>
      <patternFill patternType="solid">
        <fgColor rgb="FF2062AF"/>
        <bgColor indexed="64"/>
      </patternFill>
    </fill>
    <fill>
      <patternFill patternType="solid">
        <fgColor rgb="FF00B2BF"/>
        <bgColor indexed="64"/>
      </patternFill>
    </fill>
    <fill>
      <patternFill patternType="solid">
        <fgColor rgb="FFA1ABB2"/>
        <bgColor indexed="64"/>
      </patternFill>
    </fill>
    <fill>
      <patternFill patternType="solid">
        <fgColor rgb="FF9E712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57F29"/>
      </left>
      <right/>
      <top style="thick">
        <color rgb="FFF57F29"/>
      </top>
      <bottom style="thick">
        <color rgb="FFF57F29"/>
      </bottom>
      <diagonal/>
    </border>
    <border>
      <left/>
      <right/>
      <top style="thick">
        <color rgb="FFF57F29"/>
      </top>
      <bottom style="thick">
        <color rgb="FFF57F29"/>
      </bottom>
      <diagonal/>
    </border>
    <border>
      <left/>
      <right style="thick">
        <color rgb="FFF57F29"/>
      </right>
      <top style="thick">
        <color rgb="FFF57F29"/>
      </top>
      <bottom style="thick">
        <color rgb="FFF57F2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10" fillId="0" borderId="0"/>
    <xf numFmtId="0" fontId="10" fillId="0" borderId="0"/>
    <xf numFmtId="167" fontId="10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7" fillId="2" borderId="0" xfId="3" applyFont="1" applyFill="1" applyAlignment="1">
      <alignment horizontal="left"/>
    </xf>
    <xf numFmtId="0" fontId="0" fillId="2" borderId="0" xfId="0" applyFill="1"/>
    <xf numFmtId="0" fontId="8" fillId="2" borderId="1" xfId="3" applyFont="1" applyFill="1" applyBorder="1" applyAlignment="1">
      <alignment horizontal="left"/>
    </xf>
    <xf numFmtId="0" fontId="9" fillId="3" borderId="0" xfId="4" applyFont="1" applyFill="1"/>
    <xf numFmtId="0" fontId="11" fillId="4" borderId="0" xfId="5" applyFont="1" applyFill="1"/>
    <xf numFmtId="0" fontId="6" fillId="0" borderId="2" xfId="6" applyFont="1" applyBorder="1"/>
    <xf numFmtId="0" fontId="6" fillId="5" borderId="2" xfId="6" applyFont="1" applyFill="1" applyBorder="1" applyAlignment="1" applyProtection="1">
      <alignment horizontal="center"/>
      <protection locked="0"/>
    </xf>
    <xf numFmtId="164" fontId="6" fillId="6" borderId="2" xfId="6" applyNumberFormat="1" applyFont="1" applyFill="1" applyBorder="1" applyAlignment="1" applyProtection="1">
      <alignment horizontal="center"/>
      <protection locked="0"/>
    </xf>
    <xf numFmtId="165" fontId="6" fillId="6" borderId="2" xfId="6" applyNumberFormat="1" applyFont="1" applyFill="1" applyBorder="1" applyAlignment="1" applyProtection="1">
      <alignment horizontal="center"/>
      <protection locked="0"/>
    </xf>
    <xf numFmtId="0" fontId="6" fillId="7" borderId="2" xfId="6" applyFont="1" applyFill="1" applyBorder="1" applyAlignment="1">
      <alignment horizontal="center"/>
    </xf>
    <xf numFmtId="0" fontId="6" fillId="0" borderId="2" xfId="6" applyFont="1" applyBorder="1" applyAlignment="1">
      <alignment horizontal="right"/>
    </xf>
    <xf numFmtId="2" fontId="6" fillId="5" borderId="2" xfId="6" applyNumberFormat="1" applyFont="1" applyFill="1" applyBorder="1"/>
    <xf numFmtId="0" fontId="12" fillId="0" borderId="2" xfId="6" applyFont="1" applyBorder="1"/>
    <xf numFmtId="0" fontId="6" fillId="8" borderId="2" xfId="6" applyFont="1" applyFill="1" applyBorder="1" applyAlignment="1">
      <alignment horizontal="center"/>
    </xf>
    <xf numFmtId="166" fontId="6" fillId="8" borderId="2" xfId="6" applyNumberFormat="1" applyFont="1" applyFill="1" applyBorder="1"/>
    <xf numFmtId="166" fontId="6" fillId="8" borderId="2" xfId="7" applyNumberFormat="1" applyFont="1" applyFill="1" applyBorder="1"/>
    <xf numFmtId="0" fontId="13" fillId="0" borderId="0" xfId="0" applyFont="1" applyAlignment="1">
      <alignment vertical="center"/>
    </xf>
    <xf numFmtId="0" fontId="14" fillId="0" borderId="0" xfId="6" applyFont="1"/>
    <xf numFmtId="167" fontId="6" fillId="0" borderId="2" xfId="7" applyFont="1" applyBorder="1"/>
    <xf numFmtId="166" fontId="6" fillId="7" borderId="2" xfId="7" applyNumberFormat="1" applyFont="1" applyFill="1" applyBorder="1" applyAlignment="1">
      <alignment horizontal="center"/>
    </xf>
    <xf numFmtId="167" fontId="14" fillId="0" borderId="0" xfId="7" applyFont="1"/>
    <xf numFmtId="166" fontId="14" fillId="0" borderId="0" xfId="6" applyNumberFormat="1" applyFont="1"/>
    <xf numFmtId="0" fontId="15" fillId="0" borderId="0" xfId="0" applyFont="1"/>
    <xf numFmtId="0" fontId="16" fillId="0" borderId="0" xfId="0" quotePrefix="1" applyFont="1"/>
    <xf numFmtId="0" fontId="4" fillId="0" borderId="2" xfId="0" applyFont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/>
    </xf>
    <xf numFmtId="0" fontId="3" fillId="0" borderId="0" xfId="0" applyFont="1"/>
    <xf numFmtId="0" fontId="2" fillId="13" borderId="2" xfId="0" applyFont="1" applyFill="1" applyBorder="1" applyAlignment="1">
      <alignment horizontal="left" vertical="center"/>
    </xf>
    <xf numFmtId="0" fontId="2" fillId="14" borderId="2" xfId="0" applyFont="1" applyFill="1" applyBorder="1" applyAlignment="1">
      <alignment horizontal="left" vertical="center"/>
    </xf>
    <xf numFmtId="0" fontId="2" fillId="15" borderId="2" xfId="0" applyFont="1" applyFill="1" applyBorder="1" applyAlignment="1">
      <alignment horizontal="left" vertical="center"/>
    </xf>
    <xf numFmtId="0" fontId="2" fillId="16" borderId="2" xfId="0" applyFont="1" applyFill="1" applyBorder="1" applyAlignment="1">
      <alignment horizontal="left" vertical="center"/>
    </xf>
    <xf numFmtId="0" fontId="4" fillId="0" borderId="0" xfId="0" applyFont="1"/>
    <xf numFmtId="0" fontId="2" fillId="9" borderId="2" xfId="0" applyFont="1" applyFill="1" applyBorder="1" applyAlignment="1">
      <alignment horizontal="center" vertical="center" wrapText="1"/>
    </xf>
    <xf numFmtId="0" fontId="17" fillId="17" borderId="2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19" fillId="0" borderId="0" xfId="0" quotePrefix="1" applyFont="1"/>
    <xf numFmtId="0" fontId="2" fillId="9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horizontal="right" vertical="center"/>
    </xf>
    <xf numFmtId="49" fontId="0" fillId="0" borderId="2" xfId="0" quotePrefix="1" applyNumberFormat="1" applyBorder="1" applyAlignment="1">
      <alignment wrapText="1"/>
    </xf>
    <xf numFmtId="168" fontId="0" fillId="0" borderId="2" xfId="1" applyNumberFormat="1" applyFont="1" applyBorder="1" applyAlignment="1">
      <alignment horizontal="right" vertical="top" wrapText="1"/>
    </xf>
    <xf numFmtId="169" fontId="0" fillId="0" borderId="0" xfId="0" applyNumberFormat="1"/>
    <xf numFmtId="49" fontId="0" fillId="0" borderId="2" xfId="0" quotePrefix="1" applyNumberFormat="1" applyBorder="1"/>
    <xf numFmtId="168" fontId="0" fillId="0" borderId="2" xfId="1" applyNumberFormat="1" applyFont="1" applyBorder="1" applyAlignment="1">
      <alignment horizontal="right" vertical="top"/>
    </xf>
    <xf numFmtId="171" fontId="0" fillId="0" borderId="0" xfId="0" applyNumberFormat="1"/>
    <xf numFmtId="49" fontId="4" fillId="0" borderId="2" xfId="0" quotePrefix="1" applyNumberFormat="1" applyFont="1" applyBorder="1"/>
    <xf numFmtId="0" fontId="26" fillId="0" borderId="0" xfId="0" applyFont="1"/>
    <xf numFmtId="168" fontId="0" fillId="0" borderId="0" xfId="0" applyNumberFormat="1"/>
    <xf numFmtId="7" fontId="0" fillId="0" borderId="0" xfId="0" applyNumberFormat="1"/>
    <xf numFmtId="49" fontId="0" fillId="0" borderId="0" xfId="0" applyNumberFormat="1"/>
    <xf numFmtId="9" fontId="0" fillId="0" borderId="0" xfId="2" applyFont="1"/>
    <xf numFmtId="168" fontId="0" fillId="0" borderId="0" xfId="1" applyNumberFormat="1" applyFont="1" applyBorder="1" applyAlignment="1">
      <alignment vertical="top"/>
    </xf>
    <xf numFmtId="0" fontId="2" fillId="9" borderId="2" xfId="0" applyFont="1" applyFill="1" applyBorder="1"/>
    <xf numFmtId="0" fontId="0" fillId="0" borderId="2" xfId="0" applyBorder="1"/>
    <xf numFmtId="170" fontId="0" fillId="0" borderId="2" xfId="1" applyNumberFormat="1" applyFont="1" applyBorder="1"/>
    <xf numFmtId="1" fontId="0" fillId="0" borderId="0" xfId="0" applyNumberFormat="1"/>
    <xf numFmtId="0" fontId="4" fillId="0" borderId="2" xfId="0" applyFont="1" applyBorder="1"/>
    <xf numFmtId="170" fontId="12" fillId="0" borderId="2" xfId="1" applyNumberFormat="1" applyFont="1" applyBorder="1"/>
    <xf numFmtId="170" fontId="0" fillId="0" borderId="2" xfId="0" applyNumberFormat="1" applyBorder="1"/>
    <xf numFmtId="44" fontId="0" fillId="0" borderId="0" xfId="1" applyFont="1" applyAlignment="1"/>
    <xf numFmtId="44" fontId="0" fillId="0" borderId="0" xfId="0" applyNumberFormat="1"/>
    <xf numFmtId="43" fontId="0" fillId="0" borderId="0" xfId="0" applyNumberFormat="1"/>
    <xf numFmtId="0" fontId="27" fillId="0" borderId="0" xfId="0" applyFont="1" applyAlignment="1">
      <alignment horizontal="left" vertical="center" readingOrder="1"/>
    </xf>
    <xf numFmtId="172" fontId="0" fillId="0" borderId="2" xfId="1" applyNumberFormat="1" applyFont="1" applyBorder="1"/>
    <xf numFmtId="9" fontId="0" fillId="0" borderId="2" xfId="0" applyNumberFormat="1" applyBorder="1"/>
    <xf numFmtId="173" fontId="0" fillId="0" borderId="2" xfId="0" applyNumberFormat="1" applyBorder="1"/>
    <xf numFmtId="172" fontId="19" fillId="0" borderId="2" xfId="1" applyNumberFormat="1" applyFont="1" applyBorder="1"/>
    <xf numFmtId="164" fontId="0" fillId="0" borderId="0" xfId="0" applyNumberFormat="1"/>
    <xf numFmtId="172" fontId="0" fillId="0" borderId="0" xfId="0" applyNumberFormat="1"/>
    <xf numFmtId="0" fontId="2" fillId="9" borderId="7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right"/>
    </xf>
    <xf numFmtId="44" fontId="28" fillId="0" borderId="0" xfId="1" applyFont="1"/>
    <xf numFmtId="174" fontId="0" fillId="0" borderId="0" xfId="1" applyNumberFormat="1" applyFont="1"/>
    <xf numFmtId="173" fontId="0" fillId="0" borderId="0" xfId="0" applyNumberForma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0" fillId="0" borderId="0" xfId="0" applyFont="1" applyAlignment="1">
      <alignment wrapText="1"/>
    </xf>
    <xf numFmtId="0" fontId="4" fillId="0" borderId="0" xfId="0" applyFont="1" applyAlignment="1">
      <alignment horizontal="centerContinuous"/>
    </xf>
    <xf numFmtId="0" fontId="31" fillId="0" borderId="0" xfId="0" applyFont="1"/>
    <xf numFmtId="0" fontId="32" fillId="0" borderId="0" xfId="0" applyFont="1"/>
    <xf numFmtId="164" fontId="6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173" fontId="4" fillId="0" borderId="2" xfId="2" applyNumberFormat="1" applyFont="1" applyBorder="1"/>
    <xf numFmtId="173" fontId="0" fillId="0" borderId="2" xfId="2" applyNumberFormat="1" applyFont="1" applyBorder="1"/>
    <xf numFmtId="0" fontId="22" fillId="0" borderId="2" xfId="0" applyFont="1" applyBorder="1" applyAlignment="1">
      <alignment vertical="top"/>
    </xf>
    <xf numFmtId="173" fontId="22" fillId="0" borderId="2" xfId="2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33" fillId="0" borderId="0" xfId="0" applyFont="1"/>
    <xf numFmtId="0" fontId="2" fillId="9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2" fillId="0" borderId="2" xfId="0" applyFont="1" applyBorder="1" applyAlignment="1">
      <alignment horizontal="left" vertical="center" wrapText="1"/>
    </xf>
    <xf numFmtId="2" fontId="32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164" fontId="3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6" fillId="0" borderId="0" xfId="0" applyFont="1"/>
    <xf numFmtId="0" fontId="1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8" fillId="0" borderId="0" xfId="0" applyFont="1"/>
    <xf numFmtId="0" fontId="38" fillId="0" borderId="2" xfId="0" applyFont="1" applyBorder="1" applyAlignment="1">
      <alignment horizontal="right" vertical="center"/>
    </xf>
    <xf numFmtId="3" fontId="38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0" fillId="0" borderId="2" xfId="0" applyNumberFormat="1" applyBorder="1"/>
    <xf numFmtId="0" fontId="38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0" fontId="39" fillId="0" borderId="2" xfId="0" applyFont="1" applyBorder="1" applyAlignment="1">
      <alignment horizontal="right" vertic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0" fontId="2" fillId="9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70" fontId="6" fillId="0" borderId="2" xfId="1" applyNumberFormat="1" applyFont="1" applyBorder="1" applyAlignment="1">
      <alignment horizontal="right" vertical="top"/>
    </xf>
    <xf numFmtId="172" fontId="6" fillId="0" borderId="2" xfId="1" applyNumberFormat="1" applyFont="1" applyBorder="1"/>
    <xf numFmtId="0" fontId="2" fillId="9" borderId="2" xfId="0" applyFont="1" applyFill="1" applyBorder="1" applyAlignment="1">
      <alignment horizontal="center"/>
    </xf>
    <xf numFmtId="172" fontId="12" fillId="0" borderId="2" xfId="1" applyNumberFormat="1" applyFont="1" applyBorder="1"/>
    <xf numFmtId="3" fontId="0" fillId="0" borderId="0" xfId="0" applyNumberFormat="1"/>
    <xf numFmtId="0" fontId="0" fillId="4" borderId="2" xfId="0" applyFill="1" applyBorder="1"/>
    <xf numFmtId="168" fontId="6" fillId="0" borderId="2" xfId="1" applyNumberFormat="1" applyFont="1" applyBorder="1" applyAlignment="1">
      <alignment horizontal="right" vertical="top"/>
    </xf>
    <xf numFmtId="168" fontId="40" fillId="0" borderId="2" xfId="1" applyNumberFormat="1" applyFont="1" applyBorder="1" applyAlignment="1">
      <alignment horizontal="right" vertical="top" wrapText="1"/>
    </xf>
    <xf numFmtId="0" fontId="19" fillId="0" borderId="0" xfId="0" applyFont="1"/>
    <xf numFmtId="170" fontId="12" fillId="0" borderId="2" xfId="1" applyNumberFormat="1" applyFont="1" applyBorder="1" applyAlignment="1">
      <alignment horizontal="right" vertical="top"/>
    </xf>
    <xf numFmtId="170" fontId="6" fillId="0" borderId="2" xfId="1" applyNumberFormat="1" applyFont="1" applyBorder="1" applyAlignment="1">
      <alignment vertical="top"/>
    </xf>
    <xf numFmtId="170" fontId="12" fillId="0" borderId="2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2" fillId="9" borderId="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7" fillId="17" borderId="3" xfId="0" applyFont="1" applyFill="1" applyBorder="1" applyAlignment="1">
      <alignment horizontal="left" vertical="center" wrapText="1" indent="1"/>
    </xf>
    <xf numFmtId="0" fontId="17" fillId="17" borderId="4" xfId="0" applyFont="1" applyFill="1" applyBorder="1" applyAlignment="1">
      <alignment horizontal="left" vertical="center" wrapText="1" indent="1"/>
    </xf>
    <xf numFmtId="0" fontId="17" fillId="17" borderId="5" xfId="0" applyFont="1" applyFill="1" applyBorder="1" applyAlignment="1">
      <alignment horizontal="left" vertical="center" wrapText="1" indent="1"/>
    </xf>
    <xf numFmtId="0" fontId="23" fillId="0" borderId="0" xfId="0" applyFont="1"/>
    <xf numFmtId="49" fontId="21" fillId="0" borderId="3" xfId="0" quotePrefix="1" applyNumberFormat="1" applyFont="1" applyBorder="1"/>
    <xf numFmtId="49" fontId="21" fillId="0" borderId="4" xfId="0" quotePrefix="1" applyNumberFormat="1" applyFont="1" applyBorder="1"/>
    <xf numFmtId="49" fontId="21" fillId="0" borderId="5" xfId="0" quotePrefix="1" applyNumberFormat="1" applyFont="1" applyBorder="1"/>
    <xf numFmtId="0" fontId="23" fillId="0" borderId="6" xfId="0" applyFont="1" applyBorder="1"/>
    <xf numFmtId="0" fontId="2" fillId="9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</cellXfs>
  <cellStyles count="8">
    <cellStyle name="%" xfId="6" xr:uid="{D95A2B61-2238-4B9F-BAA7-64C0304F219F}"/>
    <cellStyle name="% 10 2 3" xfId="7" xr:uid="{429FF879-3170-48A3-A414-6FFC899AC2CC}"/>
    <cellStyle name="Currency" xfId="1" builtinId="4"/>
    <cellStyle name="Normal" xfId="0" builtinId="0"/>
    <cellStyle name="Normal 14 2_List of table gaps" xfId="5" xr:uid="{DFA150AF-2CA0-4B25-ABE5-3EA9E7A8375E}"/>
    <cellStyle name="Normal 2 5" xfId="4" xr:uid="{0BDF6363-CCCC-40B5-9D70-2C0FED806EDD}"/>
    <cellStyle name="Normal_Financial tables_NG 2" xfId="3" xr:uid="{C9364D41-5638-4875-A45F-32F7F679D47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baseline="0">
                <a:solidFill>
                  <a:schemeClr val="bg1">
                    <a:lumMod val="50000"/>
                  </a:schemeClr>
                </a:solidFill>
                <a:effectLst/>
              </a:rPr>
              <a:t>Totex Performance including Uncertain Expenditure</a:t>
            </a:r>
            <a:br>
              <a:rPr lang="en-GB" sz="1200" b="1" i="0" baseline="0">
                <a:solidFill>
                  <a:schemeClr val="bg1">
                    <a:lumMod val="50000"/>
                  </a:schemeClr>
                </a:solidFill>
                <a:effectLst/>
              </a:rPr>
            </a:br>
            <a:r>
              <a:rPr lang="en-GB" sz="1200" b="1" i="0" baseline="0">
                <a:solidFill>
                  <a:schemeClr val="bg1">
                    <a:lumMod val="50000"/>
                  </a:schemeClr>
                </a:solidFill>
                <a:effectLst/>
              </a:rPr>
              <a:t>(Full 8yrs of RIIO-GT1)</a:t>
            </a:r>
            <a:endParaRPr lang="en-GB" sz="1200">
              <a:solidFill>
                <a:schemeClr val="bg1">
                  <a:lumMod val="5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1.1937401232853331E-2"/>
          <c:y val="1.3040045597517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'Totex Performance incl UMs'!$B$12</c:f>
              <c:strCache>
                <c:ptCount val="1"/>
                <c:pt idx="0">
                  <c:v>Transmission Owner</c:v>
                </c:pt>
              </c:strCache>
            </c:strRef>
          </c:tx>
          <c:spPr>
            <a:solidFill>
              <a:srgbClr val="F57F2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'Totex Performance incl UMs'!$C$10:$F$11</c:f>
              <c:multiLvlStrCache>
                <c:ptCount val="4"/>
                <c:lvl>
                  <c:pt idx="0">
                    <c:v>Allowance
£2,988m</c:v>
                  </c:pt>
                  <c:pt idx="1">
                    <c:v>Actual
£3240m</c:v>
                  </c:pt>
                  <c:pt idx="2">
                    <c:v>Allowance
£2,988m</c:v>
                  </c:pt>
                  <c:pt idx="3">
                    <c:v>Forecasting
£3,240m</c:v>
                  </c:pt>
                </c:lvl>
                <c:lvl>
                  <c:pt idx="0">
                    <c:v>RIIO-GT1: 2014-2021</c:v>
                  </c:pt>
                  <c:pt idx="2">
                    <c:v>RIIO-GT1: Full 8yrs</c:v>
                  </c:pt>
                </c:lvl>
              </c:multiLvlStrCache>
              <c:extLst/>
            </c:multiLvlStrRef>
          </c:cat>
          <c:val>
            <c:numRef>
              <c:f>'Totex Performance incl UMs'!$C$12:$D$12</c:f>
              <c:numCache>
                <c:formatCode>"£"#,##0"m";\-"£"#,##0"m"</c:formatCode>
                <c:ptCount val="2"/>
                <c:pt idx="0">
                  <c:v>2097.8127341820546</c:v>
                </c:pt>
                <c:pt idx="1">
                  <c:v>2451.2719341514698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0A11-4B90-9665-99DCB1992CDA}"/>
            </c:ext>
          </c:extLst>
        </c:ser>
        <c:ser>
          <c:idx val="1"/>
          <c:order val="1"/>
          <c:tx>
            <c:strRef>
              <c:f>'Totex Performance incl UMs'!$B$13</c:f>
              <c:strCache>
                <c:ptCount val="1"/>
                <c:pt idx="0">
                  <c:v>System Operator</c:v>
                </c:pt>
              </c:strCache>
            </c:strRef>
          </c:tx>
          <c:spPr>
            <a:solidFill>
              <a:srgbClr val="45216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'Totex Performance incl UMs'!$C$10:$F$11</c:f>
              <c:multiLvlStrCache>
                <c:ptCount val="4"/>
                <c:lvl>
                  <c:pt idx="0">
                    <c:v>Allowance
£2,988m</c:v>
                  </c:pt>
                  <c:pt idx="1">
                    <c:v>Actual
£3240m</c:v>
                  </c:pt>
                  <c:pt idx="2">
                    <c:v>Allowance
£2,988m</c:v>
                  </c:pt>
                  <c:pt idx="3">
                    <c:v>Forecasting
£3,240m</c:v>
                  </c:pt>
                </c:lvl>
                <c:lvl>
                  <c:pt idx="0">
                    <c:v>RIIO-GT1: 2014-2021</c:v>
                  </c:pt>
                  <c:pt idx="2">
                    <c:v>RIIO-GT1: Full 8yrs</c:v>
                  </c:pt>
                </c:lvl>
              </c:multiLvlStrCache>
              <c:extLst/>
            </c:multiLvlStrRef>
          </c:cat>
          <c:val>
            <c:numRef>
              <c:f>'Totex Performance incl UMs'!$C$13:$D$13</c:f>
              <c:numCache>
                <c:formatCode>"£"#,##0"m";\-"£"#,##0"m"</c:formatCode>
                <c:ptCount val="2"/>
                <c:pt idx="0">
                  <c:v>889.89326562714803</c:v>
                </c:pt>
                <c:pt idx="1">
                  <c:v>788.320152846778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0A11-4B90-9665-99DCB1992CDA}"/>
            </c:ext>
          </c:extLst>
        </c:ser>
        <c:ser>
          <c:idx val="2"/>
          <c:order val="2"/>
          <c:tx>
            <c:strRef>
              <c:f>'Forecast allowed_actual totex'!#REF!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'Totex Performance incl UMs'!$C$10:$F$11</c:f>
              <c:multiLvlStrCache>
                <c:ptCount val="4"/>
                <c:lvl>
                  <c:pt idx="0">
                    <c:v>Allowance
£2,988m</c:v>
                  </c:pt>
                  <c:pt idx="1">
                    <c:v>Actual
£3240m</c:v>
                  </c:pt>
                  <c:pt idx="2">
                    <c:v>Allowance
£2,988m</c:v>
                  </c:pt>
                  <c:pt idx="3">
                    <c:v>Forecasting
£3,240m</c:v>
                  </c:pt>
                </c:lvl>
                <c:lvl>
                  <c:pt idx="0">
                    <c:v>RIIO-GT1: 2014-2021</c:v>
                  </c:pt>
                  <c:pt idx="2">
                    <c:v>RIIO-GT1: Full 8yrs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'Forecast allowed_actual totex'!#REF!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A11-4B90-9665-99DCB1992C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721813712"/>
        <c:axId val="721816336"/>
        <c:extLst/>
      </c:barChart>
      <c:catAx>
        <c:axId val="72181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816336"/>
        <c:crosses val="autoZero"/>
        <c:auto val="1"/>
        <c:lblAlgn val="ctr"/>
        <c:lblOffset val="100"/>
        <c:noMultiLvlLbl val="0"/>
      </c:catAx>
      <c:valAx>
        <c:axId val="721816336"/>
        <c:scaling>
          <c:orientation val="minMax"/>
        </c:scaling>
        <c:delete val="1"/>
        <c:axPos val="l"/>
        <c:numFmt formatCode="&quot;£&quot;#,##0&quot;m&quot;;\-&quot;£&quot;#,##0&quot;m&quot;" sourceLinked="1"/>
        <c:majorTickMark val="none"/>
        <c:minorTickMark val="none"/>
        <c:tickLblPos val="nextTo"/>
        <c:crossAx val="721813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GB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TO Performance (Full 8yrs of RIIO-GT1)</a:t>
            </a:r>
            <a:endParaRPr lang="en-GB" sz="12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6.7390568056555676E-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 Performance'!$B$5</c:f>
              <c:strCache>
                <c:ptCount val="1"/>
                <c:pt idx="0">
                  <c:v>Allowance</c:v>
                </c:pt>
              </c:strCache>
            </c:strRef>
          </c:tx>
          <c:spPr>
            <a:solidFill>
              <a:srgbClr val="F57F2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 Performance'!$C$4:$D$4</c15:sqref>
                  </c15:fullRef>
                </c:ext>
              </c:extLst>
              <c:f>'TO Performance'!$C$4</c:f>
              <c:strCache>
                <c:ptCount val="1"/>
                <c:pt idx="0">
                  <c:v>RIIO-GT1: 2014-2021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 Performance'!$C$5:$D$5</c15:sqref>
                  </c15:fullRef>
                </c:ext>
              </c:extLst>
              <c:f>'TO Performance'!$C$5</c:f>
              <c:numCache>
                <c:formatCode>"£"#,##0"m";\-"£"#,##0"m"</c:formatCode>
                <c:ptCount val="1"/>
                <c:pt idx="0">
                  <c:v>2097.8127341820546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6-495B-986D-C4180B9C019A}"/>
            </c:ext>
          </c:extLst>
        </c:ser>
        <c:ser>
          <c:idx val="1"/>
          <c:order val="1"/>
          <c:tx>
            <c:strRef>
              <c:f>'TO Performance'!$B$6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45216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 Performance'!$C$4:$D$4</c15:sqref>
                  </c15:fullRef>
                </c:ext>
              </c:extLst>
              <c:f>'TO Performance'!$C$4</c:f>
              <c:strCache>
                <c:ptCount val="1"/>
                <c:pt idx="0">
                  <c:v>RIIO-GT1: 2014-2021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 Performance'!$C$6:$D$6</c15:sqref>
                  </c15:fullRef>
                </c:ext>
              </c:extLst>
              <c:f>'TO Performance'!$C$6</c:f>
              <c:numCache>
                <c:formatCode>"£"#,##0"m";\-"£"#,##0"m"</c:formatCode>
                <c:ptCount val="1"/>
                <c:pt idx="0">
                  <c:v>2451.2719341514698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6-495B-986D-C4180B9C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922624"/>
        <c:axId val="92924160"/>
      </c:barChart>
      <c:catAx>
        <c:axId val="9292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2924160"/>
        <c:crosses val="autoZero"/>
        <c:auto val="1"/>
        <c:lblAlgn val="ctr"/>
        <c:lblOffset val="100"/>
        <c:noMultiLvlLbl val="0"/>
      </c:catAx>
      <c:valAx>
        <c:axId val="92924160"/>
        <c:scaling>
          <c:orientation val="minMax"/>
          <c:max val="2500"/>
        </c:scaling>
        <c:delete val="1"/>
        <c:axPos val="l"/>
        <c:numFmt formatCode="0" sourceLinked="0"/>
        <c:majorTickMark val="out"/>
        <c:minorTickMark val="none"/>
        <c:tickLblPos val="nextTo"/>
        <c:crossAx val="929226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GB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RIIO-GT1 TO </a:t>
            </a:r>
            <a:r>
              <a:rPr lang="en-US" sz="1200" b="0" i="0" u="none" strike="noStrike" baseline="0">
                <a:effectLst/>
              </a:rPr>
              <a:t>£2451m </a:t>
            </a:r>
            <a:r>
              <a:rPr lang="en-GB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breakdown of cost categories</a:t>
            </a:r>
            <a:endParaRPr lang="en-GB" sz="12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7.0899470899470898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7F2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9A-4DB5-9E6D-659BD2ED1183}"/>
              </c:ext>
            </c:extLst>
          </c:dPt>
          <c:dPt>
            <c:idx val="1"/>
            <c:bubble3D val="0"/>
            <c:spPr>
              <a:solidFill>
                <a:srgbClr val="45216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9A-4DB5-9E6D-659BD2ED1183}"/>
              </c:ext>
            </c:extLst>
          </c:dPt>
          <c:dPt>
            <c:idx val="2"/>
            <c:bubble3D val="0"/>
            <c:spPr>
              <a:solidFill>
                <a:srgbClr val="E2C7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9A-4DB5-9E6D-659BD2ED1183}"/>
              </c:ext>
            </c:extLst>
          </c:dPt>
          <c:dPt>
            <c:idx val="3"/>
            <c:bubble3D val="0"/>
            <c:spPr>
              <a:solidFill>
                <a:srgbClr val="CD1543"/>
              </a:solidFill>
            </c:spPr>
            <c:extLst>
              <c:ext xmlns:c16="http://schemas.microsoft.com/office/drawing/2014/chart" uri="{C3380CC4-5D6E-409C-BE32-E72D297353CC}">
                <c16:uniqueId val="{00000007-F89A-4DB5-9E6D-659BD2ED11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 Breakdown'!$B$5:$B$8</c:f>
              <c:strCache>
                <c:ptCount val="4"/>
                <c:pt idx="0">
                  <c:v>Load related capex</c:v>
                </c:pt>
                <c:pt idx="1">
                  <c:v>Non load related capex</c:v>
                </c:pt>
                <c:pt idx="2">
                  <c:v>Non operational capex</c:v>
                </c:pt>
                <c:pt idx="3">
                  <c:v>Opex</c:v>
                </c:pt>
              </c:strCache>
            </c:strRef>
          </c:cat>
          <c:val>
            <c:numRef>
              <c:f>'TO Breakdown'!$C$5:$C$8</c:f>
              <c:numCache>
                <c:formatCode>"£"#,##0"m";\-"£"#,##0"m"</c:formatCode>
                <c:ptCount val="4"/>
                <c:pt idx="0">
                  <c:v>28.32569806396836</c:v>
                </c:pt>
                <c:pt idx="1">
                  <c:v>1342.8902022588902</c:v>
                </c:pt>
                <c:pt idx="2">
                  <c:v>155.1485468768426</c:v>
                </c:pt>
                <c:pt idx="3">
                  <c:v>924.90748695177308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9A-4DB5-9E6D-659BD2ED11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GB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SO Performance (Full 8yrs of RIIO-GT1)</a:t>
            </a:r>
            <a:endParaRPr lang="en-GB" sz="12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5.7227457547678155E-3"/>
          <c:y val="1.4207528034221584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 Performance'!$B$5</c:f>
              <c:strCache>
                <c:ptCount val="1"/>
                <c:pt idx="0">
                  <c:v>Allowance</c:v>
                </c:pt>
              </c:strCache>
            </c:strRef>
          </c:tx>
          <c:spPr>
            <a:solidFill>
              <a:srgbClr val="F57F29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A60C32A-544A-489D-92F2-5113BCB5E07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340-4ADA-B1CC-25312C1CEF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'SO Performance'!$C$4:$D$4</c15:sqref>
                  </c15:fullRef>
                </c:ext>
              </c:extLst>
              <c:f>'SO Performance'!$C$4</c:f>
              <c:strCache>
                <c:ptCount val="1"/>
                <c:pt idx="0">
                  <c:v>RIIO-GT1: 2014-2021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 Performance'!$C$5:$D$5</c15:sqref>
                  </c15:fullRef>
                </c:ext>
              </c:extLst>
              <c:f>'SO Performance'!$C$5</c:f>
              <c:numCache>
                <c:formatCode>"£"#,##0"m";\-"£"#,##0"m"</c:formatCode>
                <c:ptCount val="1"/>
                <c:pt idx="0">
                  <c:v>889.89326562714803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'SO Performance'!$C$5:$D$5</c15:f>
                <c15:dlblRangeCache>
                  <c:ptCount val="2"/>
                  <c:pt idx="0">
                    <c:v>£890m</c:v>
                  </c:pt>
                  <c:pt idx="1">
                    <c:v>£890m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B340-4ADA-B1CC-25312C1CEFD1}"/>
            </c:ext>
          </c:extLst>
        </c:ser>
        <c:ser>
          <c:idx val="1"/>
          <c:order val="1"/>
          <c:tx>
            <c:strRef>
              <c:f>'SO Performance'!$B$6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45216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984E33F-C38F-4A0C-81B5-0514084C260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340-4ADA-B1CC-25312C1CEF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'SO Performance'!$C$4:$D$4</c15:sqref>
                  </c15:fullRef>
                </c:ext>
              </c:extLst>
              <c:f>'SO Performance'!$C$4</c:f>
              <c:strCache>
                <c:ptCount val="1"/>
                <c:pt idx="0">
                  <c:v>RIIO-GT1: 2014-2021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 Performance'!$C$6:$D$6</c15:sqref>
                  </c15:fullRef>
                </c:ext>
              </c:extLst>
              <c:f>'SO Performance'!$C$6</c:f>
              <c:numCache>
                <c:formatCode>"£"#,##0"m";\-"£"#,##0"m"</c:formatCode>
                <c:ptCount val="1"/>
                <c:pt idx="0">
                  <c:v>788.320152846778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'SO Performance'!$C$6:$D$6</c15:f>
                <c15:dlblRangeCache>
                  <c:ptCount val="2"/>
                  <c:pt idx="0">
                    <c:v>£788m</c:v>
                  </c:pt>
                  <c:pt idx="1">
                    <c:v>£788m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B340-4ADA-B1CC-25312C1CEF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189632"/>
        <c:axId val="93191168"/>
      </c:barChart>
      <c:catAx>
        <c:axId val="9318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3191168"/>
        <c:crosses val="autoZero"/>
        <c:auto val="1"/>
        <c:lblAlgn val="ctr"/>
        <c:lblOffset val="100"/>
        <c:noMultiLvlLbl val="0"/>
      </c:catAx>
      <c:valAx>
        <c:axId val="93191168"/>
        <c:scaling>
          <c:orientation val="minMax"/>
          <c:max val="9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9318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RoRE break down (TO)</a:t>
            </a:r>
          </a:p>
        </c:rich>
      </c:tx>
      <c:layout>
        <c:manualLayout>
          <c:xMode val="edge"/>
          <c:yMode val="edge"/>
          <c:x val="1.4488498529821991E-2"/>
          <c:y val="2.1338211662962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Allowed Equity Return + IQI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>NGGT (TO) 2018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NGGT (TO) 2019</c:v>
                </c:pt>
                <c:pt idx="1">
                  <c:v>NGGT (TO) 2020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0">
                        <c:v>6.7366227211082222E-2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6.7358556712791492E-2</c:v>
                </c:pt>
                <c:pt idx="1">
                  <c:v>6.736181662757211E-2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E-4DE5-B5DC-9E9DDA7EA10C}"/>
            </c:ext>
          </c:extLst>
        </c:ser>
        <c:ser>
          <c:idx val="1"/>
          <c:order val="1"/>
          <c:tx>
            <c:v>Operational performance - Totex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>NGGT (TO) 2018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NGGT (TO) 2019</c:v>
                </c:pt>
                <c:pt idx="1">
                  <c:v>NGGT (TO) 2020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0">
                        <c:v>-6.3589420564118095E-3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-9.6580533550988824E-3</c:v>
                </c:pt>
                <c:pt idx="1">
                  <c:v>-9.8644426545590209E-3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E-4DE5-B5DC-9E9DDA7EA10C}"/>
            </c:ext>
          </c:extLst>
        </c:ser>
        <c:ser>
          <c:idx val="2"/>
          <c:order val="2"/>
          <c:tx>
            <c:v>Operational performance - other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>NGGT (TO) 2018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NGGT (TO) 2019</c:v>
                </c:pt>
                <c:pt idx="1">
                  <c:v>NGGT (TO) 2020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0">
                        <c:v>3.2961278396251592E-3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3.0293234484694157E-3</c:v>
                </c:pt>
                <c:pt idx="1">
                  <c:v>2.9519048911612147E-3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E-4DE5-B5DC-9E9DDA7EA10C}"/>
            </c:ext>
          </c:extLst>
        </c:ser>
        <c:ser>
          <c:idx val="4"/>
          <c:order val="4"/>
          <c:tx>
            <c:v>Financing and tax performance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>NGGT (TO) 2018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NGGT (TO) 2019</c:v>
                </c:pt>
                <c:pt idx="1">
                  <c:v>NGGT (TO) 2020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0">
                        <c:v>5.7174285357387764E-3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1.0922047851184634E-2</c:v>
                </c:pt>
                <c:pt idx="1">
                  <c:v>6.1053235137894062E-3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E-4DE5-B5DC-9E9DDA7EA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24857183"/>
        <c:axId val="1924869663"/>
      </c:barChart>
      <c:lineChart>
        <c:grouping val="standard"/>
        <c:varyColors val="0"/>
        <c:ser>
          <c:idx val="3"/>
          <c:order val="3"/>
          <c:tx>
            <c:v>Operational RoRE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>NGGT (TO) 2018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NGGT (TO) 2019</c:v>
                </c:pt>
                <c:pt idx="1">
                  <c:v>NGGT (TO) 2020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0">
                        <c:v>6.4303412994295567E-2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6.0729826806162027E-2</c:v>
                </c:pt>
                <c:pt idx="1">
                  <c:v>6.0449278864174304E-2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9E-4DE5-B5DC-9E9DDA7EA10C}"/>
            </c:ext>
          </c:extLst>
        </c:ser>
        <c:ser>
          <c:idx val="5"/>
          <c:order val="5"/>
          <c:tx>
            <c:v>Total RoRE - with financing and tax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>NGGT (TO) 2018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NGGT (TO) 2019</c:v>
                </c:pt>
                <c:pt idx="1">
                  <c:v>NGGT (TO) 2020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0">
                        <c:v>7.002084153003435E-2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7.1651874657346654E-2</c:v>
                </c:pt>
                <c:pt idx="1">
                  <c:v>6.6554602377963706E-2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9E-4DE5-B5DC-9E9DDA7EA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857183"/>
        <c:axId val="1924869663"/>
      </c:lineChart>
      <c:catAx>
        <c:axId val="19248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869663"/>
        <c:crosses val="autoZero"/>
        <c:auto val="1"/>
        <c:lblAlgn val="ctr"/>
        <c:lblOffset val="100"/>
        <c:noMultiLvlLbl val="0"/>
      </c:catAx>
      <c:valAx>
        <c:axId val="192486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85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92995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8FA48C25-EADF-417A-8670-89FEB4530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36194" cy="716559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0</xdr:row>
      <xdr:rowOff>183509</xdr:rowOff>
    </xdr:from>
    <xdr:to>
      <xdr:col>6</xdr:col>
      <xdr:colOff>358717</xdr:colOff>
      <xdr:row>0</xdr:row>
      <xdr:rowOff>545459</xdr:rowOff>
    </xdr:to>
    <xdr:pic>
      <xdr:nvPicPr>
        <xdr:cNvPr id="3" name="Picture 2" title="white box">
          <a:extLst>
            <a:ext uri="{FF2B5EF4-FFF2-40B4-BE49-F238E27FC236}">
              <a16:creationId xmlns:a16="http://schemas.microsoft.com/office/drawing/2014/main" id="{62055A41-20DE-4276-92AB-87E069FCD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140" y="183509"/>
          <a:ext cx="865377" cy="361950"/>
        </a:xfrm>
        <a:prstGeom prst="rect">
          <a:avLst/>
        </a:prstGeom>
      </xdr:spPr>
    </xdr:pic>
    <xdr:clientData/>
  </xdr:twoCellAnchor>
  <xdr:twoCellAnchor>
    <xdr:from>
      <xdr:col>2</xdr:col>
      <xdr:colOff>441296</xdr:colOff>
      <xdr:row>7</xdr:row>
      <xdr:rowOff>0</xdr:rowOff>
    </xdr:from>
    <xdr:to>
      <xdr:col>19</xdr:col>
      <xdr:colOff>353910</xdr:colOff>
      <xdr:row>11</xdr:row>
      <xdr:rowOff>79817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AA26F8-726A-4D54-B865-4D2AB5A45D28}"/>
            </a:ext>
          </a:extLst>
        </xdr:cNvPr>
        <xdr:cNvSpPr txBox="1"/>
      </xdr:nvSpPr>
      <xdr:spPr>
        <a:xfrm>
          <a:off x="1812896" y="1685925"/>
          <a:ext cx="11571214" cy="7275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u="none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RIIO-GT1</a:t>
          </a:r>
          <a:r>
            <a:rPr lang="en-GB" sz="2400" u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Network </a:t>
          </a:r>
          <a:r>
            <a:rPr lang="en-GB" sz="2400" u="none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Performance Summary 2020-21 - </a:t>
          </a:r>
          <a:r>
            <a:rPr lang="en-GB" sz="2400" u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Supplementary Data File </a:t>
          </a:r>
          <a:endParaRPr lang="en-GB" sz="2400" u="none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7141</xdr:colOff>
      <xdr:row>14</xdr:row>
      <xdr:rowOff>119061</xdr:rowOff>
    </xdr:from>
    <xdr:to>
      <xdr:col>6</xdr:col>
      <xdr:colOff>9524</xdr:colOff>
      <xdr:row>37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4EBA27-953C-4ECE-BE4F-14081E1D5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8</xdr:row>
      <xdr:rowOff>14286</xdr:rowOff>
    </xdr:from>
    <xdr:to>
      <xdr:col>6</xdr:col>
      <xdr:colOff>263925</xdr:colOff>
      <xdr:row>30</xdr:row>
      <xdr:rowOff>86098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42EFB-CA9B-4FEB-AE90-FDFC87021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10</xdr:row>
      <xdr:rowOff>142874</xdr:rowOff>
    </xdr:from>
    <xdr:to>
      <xdr:col>5</xdr:col>
      <xdr:colOff>630637</xdr:colOff>
      <xdr:row>33</xdr:row>
      <xdr:rowOff>81337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21DEE6-4398-45CD-BBEB-5B0F19D39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700086</xdr:colOff>
      <xdr:row>8</xdr:row>
      <xdr:rowOff>14286</xdr:rowOff>
    </xdr:from>
    <xdr:to>
      <xdr:col>6</xdr:col>
      <xdr:colOff>268686</xdr:colOff>
      <xdr:row>30</xdr:row>
      <xdr:rowOff>109911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C43258-E737-45D6-A5D2-8CC386E77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146277</xdr:colOff>
      <xdr:row>35</xdr:row>
      <xdr:rowOff>13607</xdr:rowOff>
    </xdr:to>
    <xdr:graphicFrame macro="">
      <xdr:nvGraphicFramePr>
        <xdr:cNvPr id="2" name="Chart 9" descr="Comparison of RoRE, between 2017-18 reporting and 2018-19, for the RIIO-1 period based on notional gearing for RIIO-GT1, broken down by the following:&#10;- Allowed equity return and IQI;&#10;- Operational performance - Totex;&#10;- Operational performance - other; and&#10;- Financing and tax performance&#10;" title="Comparison of RoRE, between 2017-18 reporting and 2018-19, for the RIIO-1 period based on notional gearing for RIIO-GT1">
          <a:extLst>
            <a:ext uri="{FF2B5EF4-FFF2-40B4-BE49-F238E27FC236}">
              <a16:creationId xmlns:a16="http://schemas.microsoft.com/office/drawing/2014/main" id="{AA38F1A9-BF6C-4B2B-A328-C6E5EA5D0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CO/Cost_and_Outputs_Lib/Transmission/RIIO_Reporting/RIGs_Development/RIGs_2016_17/2_Notice/RIIO_T1_ET_Cost_and_Outputs_Reporting_Temp_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CO/Cost_and_Outputs_Lib/Assets_and_Outputs/RIIO-2020%20Review/Gas%20Transmission/Submission%20Copy/2019-20_NGGT_Revenue_return_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Index"/>
      <sheetName val="Universal data"/>
      <sheetName val="Allowances"/>
      <sheetName val="Previous years"/>
      <sheetName val="Check and Balances"/>
      <sheetName val="1.4_Rec_to_Reg_Accs"/>
      <sheetName val="1.5_Net_Debt_and_Tax_Clawback"/>
      <sheetName val="1.6_Disposals"/>
      <sheetName val="2.1_Totex_PCFM"/>
      <sheetName val="2.2_Totex_Forecast"/>
      <sheetName val="2.3a_Forecast_Allowances"/>
      <sheetName val="2.3b_Forecast_Volumes"/>
      <sheetName val="2.4_Totex"/>
      <sheetName val="2.5_Outputs"/>
      <sheetName val="2.6_Wider_Works"/>
      <sheetName val="2.7_Input_Prices"/>
      <sheetName val="3.1_Opex_summary"/>
      <sheetName val="3.2_Year_on_Year_Movt"/>
      <sheetName val="3.3_Asset_Management_Opex"/>
      <sheetName val="3.4_Business_support_group"/>
      <sheetName val="3.5_Business_support_allocation"/>
      <sheetName val="3.6_Business_support_supplement"/>
      <sheetName val="3.7_Operational_Training"/>
      <sheetName val="3.8_Salary_and_FTE_numbers"/>
      <sheetName val="3.9_Exc_&amp;_Demin"/>
      <sheetName val="3.10_Provisions"/>
      <sheetName val="3.11_Related_Party_Transactions"/>
      <sheetName val="3.12_IRM_Expenditure"/>
      <sheetName val="3.13_NIA_Expenditure"/>
      <sheetName val="3.14_NIC_Expenditure"/>
      <sheetName val="3.15_Physical_Security_Opex"/>
      <sheetName val="3.16_SO_EMR_Data"/>
      <sheetName val="4.1_Capex_Summary"/>
      <sheetName val="4.2_LRScheme_Expenditure"/>
      <sheetName val="4.3_NLRScheme_Expenditure"/>
      <sheetName val="4.3.1_NLR_Volume_Change"/>
      <sheetName val="4.3.2_T2_Output_Cost_Deferral"/>
      <sheetName val="4.3.3_Tower_Steelwork"/>
      <sheetName val="4.4_Uncertain_Costs"/>
      <sheetName val="4.5_Non_Op_Capex"/>
      <sheetName val="4.6_SO_Capex"/>
      <sheetName val="4.7_TIRG_Schemes"/>
      <sheetName val="4.8_Physical_Security_Capex"/>
      <sheetName val="5.1_System_Chars_and_Activity"/>
      <sheetName val="5.2_Faults_and_failures"/>
      <sheetName val="5.3_Boundary_Tran_Requirements"/>
      <sheetName val="5.4_Bound_Capab_Dev"/>
      <sheetName val="5.5_Demand_&amp;_Supply_Sub"/>
      <sheetName val="5.6_Lead_Adds_&amp;_Disps"/>
      <sheetName val="5.7_Non-lead_Adds_&amp;_Disps"/>
      <sheetName val="5.8_Lead_Unit_Cost_Actuals"/>
      <sheetName val="5.9_Non-lead_Unit_Costs"/>
      <sheetName val="5.10_ACU"/>
      <sheetName val="6.1_NGET_customer_satisfaction"/>
      <sheetName val="6.1_Scot_stakehldr_satisfaction"/>
      <sheetName val="6.2_BCF"/>
      <sheetName val="6.3_Reliability"/>
      <sheetName val="6.4_Scot_Timely_connections"/>
      <sheetName val="6.5_SF6_Incentive"/>
      <sheetName val="6.6_Visual_amenity_outputs"/>
      <sheetName val="6.7_BWW_and_SWW_outputs"/>
      <sheetName val="6.8_Pre-con_SWW"/>
      <sheetName val="6.9_SHE_Trans_Generation_conns"/>
      <sheetName val="6.10_SPTL_Generation_sole"/>
      <sheetName val="6.10_SPTL_Generation_shared"/>
      <sheetName val="6.11_NGET_Wider_Works_outputs"/>
      <sheetName val="6.12_NGET_planning_requirements"/>
      <sheetName val="6.13_NGET_Local_Generation"/>
      <sheetName val="6.14_NGET_Local_Demand"/>
      <sheetName val="6.15.1_NOMs_detail"/>
      <sheetName val="6.15.2_NOMs_RP"/>
      <sheetName val="6.16.1_Criticality_Substations"/>
      <sheetName val="6.16.2_Criticality_Circuits"/>
      <sheetName val="6.16.3_Criticality_SP"/>
      <sheetName val="6.17_Flood_Mitigation"/>
      <sheetName val="GRAPH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22">
          <cell r="B522" t="str">
            <v>Preconstruction</v>
          </cell>
        </row>
        <row r="523">
          <cell r="B523" t="str">
            <v>Under construction</v>
          </cell>
        </row>
        <row r="524">
          <cell r="B524" t="str">
            <v>Commissioned</v>
          </cell>
        </row>
        <row r="525">
          <cell r="B525" t="str">
            <v>Terminated/Cancelled</v>
          </cell>
        </row>
        <row r="526">
          <cell r="B526" t="str">
            <v>Moved to non-load</v>
          </cell>
        </row>
        <row r="527">
          <cell r="B527" t="str">
            <v>On hold</v>
          </cell>
        </row>
        <row r="528">
          <cell r="B528" t="str">
            <v>Deferred</v>
          </cell>
        </row>
        <row r="529">
          <cell r="B529" t="str">
            <v>Accelerated</v>
          </cell>
        </row>
        <row r="530">
          <cell r="B530" t="str">
            <v>Recategorised</v>
          </cell>
        </row>
        <row r="533">
          <cell r="B533" t="str">
            <v>Incremental_Wider_Works_NGET</v>
          </cell>
        </row>
        <row r="534">
          <cell r="B534" t="str">
            <v>Generation_connection_and_demand_related_infrastructure_NGET</v>
          </cell>
        </row>
        <row r="535">
          <cell r="B535" t="str">
            <v>Planning_Underground_cable_NGET</v>
          </cell>
        </row>
        <row r="536">
          <cell r="B536" t="str">
            <v>DNO_Mitigation</v>
          </cell>
        </row>
        <row r="537">
          <cell r="B537" t="str">
            <v>Capacity_MW</v>
          </cell>
        </row>
        <row r="538">
          <cell r="B538" t="str">
            <v>Capacity_MVA</v>
          </cell>
        </row>
        <row r="539">
          <cell r="B539" t="str">
            <v>Underground_cable_km</v>
          </cell>
        </row>
        <row r="540">
          <cell r="B540" t="str">
            <v>Overhead_line_km</v>
          </cell>
        </row>
        <row r="541">
          <cell r="B541" t="str">
            <v>Subsea_cable_km</v>
          </cell>
        </row>
        <row r="542">
          <cell r="B542" t="str">
            <v>Super_Grid_Transformer</v>
          </cell>
        </row>
        <row r="543">
          <cell r="B543" t="str">
            <v>400kV_132kV_substation</v>
          </cell>
        </row>
        <row r="544">
          <cell r="B544" t="str">
            <v>275kV_33kV_substation_transformer_feeder</v>
          </cell>
        </row>
        <row r="545">
          <cell r="B545" t="str">
            <v>275kV_33kV_substation_single_switch</v>
          </cell>
        </row>
        <row r="546">
          <cell r="B546" t="str">
            <v>132kV_33kV_substation_transformer_feeder</v>
          </cell>
        </row>
        <row r="547">
          <cell r="B547" t="str">
            <v>132kV_33kV_substation_single_switch</v>
          </cell>
        </row>
        <row r="548">
          <cell r="B548" t="str">
            <v>275kV_400kV_L8_construction_20km</v>
          </cell>
        </row>
        <row r="549">
          <cell r="B549" t="str">
            <v>L8_adjustment_per_km_more_or_less_than_20km</v>
          </cell>
        </row>
        <row r="550">
          <cell r="B550" t="str">
            <v>132kV_33kV_L7_construction_20km</v>
          </cell>
        </row>
        <row r="551">
          <cell r="B551" t="str">
            <v>L7_adjustment_per_km_or_less_than_on_20km</v>
          </cell>
        </row>
        <row r="552">
          <cell r="B552" t="str">
            <v>Overhead_line_synergies_adjustment</v>
          </cell>
        </row>
        <row r="553">
          <cell r="B553" t="str">
            <v>Removal_and_processing/disposal_of_rock_m3</v>
          </cell>
        </row>
        <row r="554">
          <cell r="B554" t="str">
            <v>Removal_and_off-site_disposal_of_peat_m3</v>
          </cell>
        </row>
        <row r="555">
          <cell r="B555" t="str">
            <v>Haulage_road_construction_km</v>
          </cell>
        </row>
        <row r="556">
          <cell r="B556" t="str">
            <v>Other_to_agree_with_Ofgem</v>
          </cell>
        </row>
        <row r="557">
          <cell r="B557" t="str">
            <v>No_output</v>
          </cell>
        </row>
        <row r="583">
          <cell r="B583" t="str">
            <v>Below baseline</v>
          </cell>
        </row>
        <row r="584">
          <cell r="B584" t="str">
            <v>Above baseline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5">
          <cell r="T15" t="str">
            <v>To be constructed</v>
          </cell>
        </row>
        <row r="16">
          <cell r="T16" t="str">
            <v>Under construction</v>
          </cell>
        </row>
        <row r="17">
          <cell r="T17" t="str">
            <v>Complete</v>
          </cell>
        </row>
        <row r="18">
          <cell r="T18" t="str">
            <v>Under review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TO Base revenue"/>
      <sheetName val="R7 TO pass through"/>
      <sheetName val="R8 TO Output incentives"/>
      <sheetName val="R9 TO Innovation incentive"/>
      <sheetName val="R10 TO Correction"/>
      <sheetName val="R11 TO MAR"/>
      <sheetName val="R12 Excluded Revenue"/>
      <sheetName val="R13 Rec to Stat Ac"/>
      <sheetName val="R14 SO Base Revenue"/>
      <sheetName val="R15 SO Constraint Management"/>
      <sheetName val="R16 SO TSS"/>
      <sheetName val="R17 SO Legacy Permits"/>
      <sheetName val="R1 SO External Cost Incentives"/>
      <sheetName val="R19 SO Correction (SOK)"/>
      <sheetName val="R20 SO MAR"/>
    </sheetNames>
    <sheetDataSet>
      <sheetData sheetId="0"/>
      <sheetData sheetId="1"/>
      <sheetData sheetId="2"/>
      <sheetData sheetId="3"/>
      <sheetData sheetId="4">
        <row r="64">
          <cell r="F64">
            <v>7.7919999999999998</v>
          </cell>
          <cell r="G64">
            <v>7.944</v>
          </cell>
          <cell r="H64">
            <v>8.02</v>
          </cell>
          <cell r="I64">
            <v>7.9820000000000002</v>
          </cell>
          <cell r="J64">
            <v>7.9619999999999997</v>
          </cell>
          <cell r="K64">
            <v>8.0790000000000006</v>
          </cell>
          <cell r="L64">
            <v>8.4019999999999992</v>
          </cell>
          <cell r="M64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Ovoke Arigbe" id="{83C5F7DA-2F98-478D-ABD8-003FF6A073FE}" userId="S::Ovoke.Arigbe@ofgem.gov.uk::5a9b3906-b028-4c70-9428-be611881f8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2-03-21T22:12:22.90" personId="{83C5F7DA-2F98-478D-ABD8-003FF6A073FE}" id="{09E5F829-1AC5-46F5-892D-C14E256AABBA}">
    <text>If you can locate where the stakeholder engagement is as well as the different caps greyed out.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46FC-DD5C-4AD9-ACB5-E86E791AE085}">
  <sheetPr>
    <tabColor rgb="FFFFFF00"/>
  </sheetPr>
  <dimension ref="A1:A2"/>
  <sheetViews>
    <sheetView showGridLines="0" tabSelected="1" zoomScaleNormal="100" workbookViewId="0">
      <selection activeCell="J2" sqref="J2"/>
    </sheetView>
  </sheetViews>
  <sheetFormatPr defaultColWidth="9" defaultRowHeight="12.6"/>
  <sheetData>
    <row r="1" spans="1:1" s="143" customFormat="1" ht="56.85" customHeight="1"/>
    <row r="2" spans="1:1">
      <c r="A2" s="1"/>
    </row>
  </sheetData>
  <mergeCells count="1">
    <mergeCell ref="A1:XFD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9415-D9FD-4289-BC72-1ABE4F3233DD}">
  <sheetPr>
    <tabColor rgb="FF2062AF"/>
  </sheetPr>
  <dimension ref="A1:F16"/>
  <sheetViews>
    <sheetView showGridLines="0" workbookViewId="0">
      <selection activeCell="G8" sqref="G8"/>
    </sheetView>
  </sheetViews>
  <sheetFormatPr defaultColWidth="9" defaultRowHeight="12.6"/>
  <cols>
    <col min="2" max="2" width="15.6328125" customWidth="1"/>
    <col min="3" max="4" width="20.6328125" customWidth="1"/>
  </cols>
  <sheetData>
    <row r="1" spans="1:6" ht="16.2">
      <c r="A1" s="24" t="s">
        <v>156</v>
      </c>
      <c r="C1" s="25"/>
    </row>
    <row r="2" spans="1:6">
      <c r="B2" s="36"/>
    </row>
    <row r="3" spans="1:6">
      <c r="E3" s="85"/>
      <c r="F3" s="85"/>
    </row>
    <row r="4" spans="1:6">
      <c r="B4" s="58"/>
      <c r="C4" s="78" t="s">
        <v>149</v>
      </c>
      <c r="D4" s="78" t="s">
        <v>95</v>
      </c>
      <c r="E4" s="36"/>
      <c r="F4" s="36"/>
    </row>
    <row r="5" spans="1:6" ht="12.45" customHeight="1">
      <c r="B5" s="62" t="s">
        <v>96</v>
      </c>
      <c r="C5" s="69">
        <f>'Totex Performance incl UMs'!C7</f>
        <v>889.89326562714803</v>
      </c>
      <c r="D5" s="132">
        <f>'Totex Performance incl UMs'!G7</f>
        <v>889.89326562714768</v>
      </c>
      <c r="E5" s="86"/>
    </row>
    <row r="6" spans="1:6" ht="12.45" customHeight="1">
      <c r="B6" s="62" t="s">
        <v>97</v>
      </c>
      <c r="C6" s="69">
        <f>'Totex Performance incl UMs'!D7</f>
        <v>788.320152846778</v>
      </c>
      <c r="D6" s="132">
        <f>'Totex Performance incl UMs'!H7</f>
        <v>788.320152846778</v>
      </c>
    </row>
    <row r="8" spans="1:6">
      <c r="B8" s="36"/>
      <c r="C8" s="87"/>
      <c r="D8" s="36"/>
      <c r="E8" s="36"/>
      <c r="F8" s="36"/>
    </row>
    <row r="15" spans="1:6">
      <c r="C15" s="88"/>
      <c r="D15" s="88"/>
    </row>
    <row r="16" spans="1:6">
      <c r="C16" s="88"/>
      <c r="D16" s="8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EC515-B334-4805-9A47-EE0F3CAEF6DA}">
  <sheetPr>
    <tabColor rgb="FF00B2BF"/>
  </sheetPr>
  <dimension ref="A1:D18"/>
  <sheetViews>
    <sheetView showGridLines="0" workbookViewId="0">
      <selection activeCell="D5" sqref="D5"/>
    </sheetView>
  </sheetViews>
  <sheetFormatPr defaultColWidth="9" defaultRowHeight="12.6"/>
  <cols>
    <col min="2" max="2" width="47.6328125" customWidth="1"/>
    <col min="3" max="3" width="23" customWidth="1"/>
    <col min="4" max="4" width="17.81640625" customWidth="1"/>
    <col min="5" max="5" width="17.6328125" customWidth="1"/>
    <col min="8" max="8" width="28" bestFit="1" customWidth="1"/>
    <col min="9" max="9" width="22.6328125" customWidth="1"/>
    <col min="10" max="10" width="22.6328125" bestFit="1" customWidth="1"/>
    <col min="11" max="12" width="9.26953125" customWidth="1"/>
  </cols>
  <sheetData>
    <row r="1" spans="1:4" ht="16.2">
      <c r="A1" s="41" t="s">
        <v>110</v>
      </c>
    </row>
    <row r="2" spans="1:4">
      <c r="A2" s="89"/>
    </row>
    <row r="3" spans="1:4" ht="16.95" customHeight="1">
      <c r="B3" s="90" t="s">
        <v>111</v>
      </c>
    </row>
    <row r="4" spans="1:4">
      <c r="B4" s="58"/>
      <c r="C4" s="78" t="s">
        <v>95</v>
      </c>
    </row>
    <row r="5" spans="1:4">
      <c r="B5" s="59" t="s">
        <v>112</v>
      </c>
      <c r="C5" s="91">
        <v>6.6489547724397871E-2</v>
      </c>
    </row>
    <row r="6" spans="1:4">
      <c r="B6" s="59" t="s">
        <v>113</v>
      </c>
      <c r="C6" s="92">
        <v>5.8380301956717388E-2</v>
      </c>
    </row>
    <row r="8" spans="1:4" ht="18.45" customHeight="1">
      <c r="B8" s="93" t="s">
        <v>112</v>
      </c>
      <c r="C8" s="94" t="s">
        <v>114</v>
      </c>
    </row>
    <row r="9" spans="1:4">
      <c r="B9" s="59" t="s">
        <v>115</v>
      </c>
      <c r="C9" s="92">
        <v>6.7361731648404963E-2</v>
      </c>
    </row>
    <row r="10" spans="1:4">
      <c r="B10" s="59" t="s">
        <v>116</v>
      </c>
      <c r="C10" s="92">
        <v>-1.0339298046031575E-2</v>
      </c>
      <c r="D10" s="31"/>
    </row>
    <row r="11" spans="1:4">
      <c r="B11" s="59" t="s">
        <v>117</v>
      </c>
      <c r="C11" s="92">
        <v>2.9519048911612099E-3</v>
      </c>
      <c r="D11" s="81"/>
    </row>
    <row r="12" spans="1:4">
      <c r="B12" s="62" t="s">
        <v>118</v>
      </c>
      <c r="C12" s="91">
        <v>6.0999999999999999E-2</v>
      </c>
    </row>
    <row r="13" spans="1:4">
      <c r="B13" s="59" t="s">
        <v>119</v>
      </c>
      <c r="C13" s="92">
        <v>5.8195249369442665E-3</v>
      </c>
    </row>
    <row r="14" spans="1:4">
      <c r="B14" s="62" t="s">
        <v>120</v>
      </c>
      <c r="C14" s="91">
        <v>6.6000000000000003E-2</v>
      </c>
    </row>
    <row r="15" spans="1:4">
      <c r="B15" s="31"/>
    </row>
    <row r="17" spans="2:2" ht="16.350000000000001" customHeight="1">
      <c r="B17" s="95" t="s">
        <v>121</v>
      </c>
    </row>
    <row r="18" spans="2:2" ht="16.95" customHeight="1"/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C092-18A5-4A33-B879-DC9295522051}">
  <sheetPr>
    <tabColor rgb="FF00B2BF"/>
  </sheetPr>
  <dimension ref="A1:E17"/>
  <sheetViews>
    <sheetView showGridLines="0" workbookViewId="0">
      <selection activeCell="B4" sqref="B4:E4"/>
    </sheetView>
  </sheetViews>
  <sheetFormatPr defaultColWidth="9" defaultRowHeight="12.6"/>
  <cols>
    <col min="2" max="2" width="47.6328125" customWidth="1"/>
    <col min="3" max="3" width="23" customWidth="1"/>
    <col min="4" max="4" width="17.81640625" customWidth="1"/>
    <col min="5" max="5" width="17.6328125" customWidth="1"/>
    <col min="8" max="8" width="28" bestFit="1" customWidth="1"/>
    <col min="9" max="9" width="22.6328125" customWidth="1"/>
    <col min="10" max="10" width="22.6328125" bestFit="1" customWidth="1"/>
  </cols>
  <sheetData>
    <row r="1" spans="1:5" ht="16.2">
      <c r="A1" s="41" t="s">
        <v>58</v>
      </c>
    </row>
    <row r="2" spans="1:5">
      <c r="A2" s="89"/>
    </row>
    <row r="3" spans="1:5" ht="16.95" customHeight="1" thickBot="1"/>
    <row r="4" spans="1:5" ht="31.95" customHeight="1" thickTop="1" thickBot="1">
      <c r="B4" s="160" t="s">
        <v>162</v>
      </c>
      <c r="C4" s="161"/>
      <c r="D4" s="161"/>
      <c r="E4" s="162"/>
    </row>
    <row r="5" spans="1:5" ht="15.75" customHeight="1" thickTop="1">
      <c r="B5" s="96" t="s">
        <v>122</v>
      </c>
    </row>
    <row r="7" spans="1:5">
      <c r="B7" s="31"/>
    </row>
    <row r="8" spans="1:5" ht="18.45" customHeight="1"/>
    <row r="9" spans="1:5">
      <c r="B9" s="31"/>
      <c r="C9" s="31"/>
    </row>
    <row r="16" spans="1:5" ht="16.350000000000001" customHeight="1"/>
    <row r="17" ht="16.95" customHeight="1"/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76C8-B8D3-40F6-82ED-FA2ED2952127}">
  <sheetPr>
    <tabColor rgb="FFA1ABB2"/>
  </sheetPr>
  <dimension ref="A1:J11"/>
  <sheetViews>
    <sheetView showGridLines="0" workbookViewId="0">
      <selection activeCell="J17" sqref="J17"/>
    </sheetView>
  </sheetViews>
  <sheetFormatPr defaultRowHeight="12.6"/>
  <cols>
    <col min="2" max="9" width="13.6328125" customWidth="1"/>
    <col min="10" max="10" width="20.08984375" customWidth="1"/>
  </cols>
  <sheetData>
    <row r="1" spans="1:10" ht="16.2">
      <c r="A1" s="24" t="s">
        <v>60</v>
      </c>
      <c r="C1" s="25"/>
    </row>
    <row r="2" spans="1:10">
      <c r="B2" s="36"/>
    </row>
    <row r="4" spans="1:10">
      <c r="B4" s="163" t="s">
        <v>123</v>
      </c>
      <c r="C4" s="165" t="s">
        <v>124</v>
      </c>
      <c r="D4" s="165"/>
      <c r="E4" s="165"/>
      <c r="F4" s="165"/>
      <c r="G4" s="165"/>
      <c r="H4" s="165"/>
      <c r="I4" s="165"/>
      <c r="J4" s="165"/>
    </row>
    <row r="5" spans="1:10">
      <c r="B5" s="164"/>
      <c r="C5" s="37" t="s">
        <v>125</v>
      </c>
      <c r="D5" s="37" t="s">
        <v>126</v>
      </c>
      <c r="E5" s="37" t="s">
        <v>127</v>
      </c>
      <c r="F5" s="37" t="s">
        <v>128</v>
      </c>
      <c r="G5" s="97" t="s">
        <v>129</v>
      </c>
      <c r="H5" s="97" t="s">
        <v>130</v>
      </c>
      <c r="I5" s="133" t="s">
        <v>131</v>
      </c>
      <c r="J5" s="97" t="s">
        <v>152</v>
      </c>
    </row>
    <row r="6" spans="1:10">
      <c r="B6" s="98" t="s">
        <v>132</v>
      </c>
      <c r="C6" s="99">
        <v>6.56</v>
      </c>
      <c r="D6" s="99">
        <v>6.21</v>
      </c>
      <c r="E6" s="99">
        <v>6.38</v>
      </c>
      <c r="F6" s="100">
        <v>6.7874999999999996</v>
      </c>
      <c r="G6" s="101">
        <v>5.85</v>
      </c>
      <c r="H6" s="101">
        <v>6.12</v>
      </c>
      <c r="I6" s="102">
        <f>AVERAGE(6.93,6.96,5.55,6.23)</f>
        <v>6.4175000000000004</v>
      </c>
      <c r="J6" s="102">
        <f>(6.78+7.2+6.21+4.85)/4</f>
        <v>6.26</v>
      </c>
    </row>
    <row r="7" spans="1:10">
      <c r="B7" s="98" t="s">
        <v>133</v>
      </c>
      <c r="C7" s="99">
        <v>5.75</v>
      </c>
      <c r="D7" s="99">
        <v>6</v>
      </c>
      <c r="E7" s="99">
        <v>6.25</v>
      </c>
      <c r="F7" s="100">
        <v>7</v>
      </c>
      <c r="G7" s="103">
        <v>5.0999999999999996</v>
      </c>
      <c r="H7" s="103">
        <v>5.54</v>
      </c>
      <c r="I7" s="103">
        <v>5.91</v>
      </c>
      <c r="J7" s="103">
        <v>5.46</v>
      </c>
    </row>
    <row r="8" spans="1:10">
      <c r="B8" s="98" t="s">
        <v>134</v>
      </c>
      <c r="C8" s="99">
        <v>4.9000000000000004</v>
      </c>
      <c r="D8" s="99">
        <v>5.5</v>
      </c>
      <c r="E8" s="99">
        <v>6.25</v>
      </c>
      <c r="F8" s="100">
        <v>6.25</v>
      </c>
      <c r="G8" s="103">
        <v>6.4</v>
      </c>
      <c r="H8" s="103">
        <v>4.9400000000000004</v>
      </c>
      <c r="I8" s="103">
        <v>5.94</v>
      </c>
      <c r="J8" s="103">
        <v>6.46</v>
      </c>
    </row>
    <row r="9" spans="1:10">
      <c r="B9" s="104" t="s">
        <v>135</v>
      </c>
      <c r="C9" s="105">
        <v>5.75</v>
      </c>
      <c r="D9" s="105">
        <v>6.25</v>
      </c>
      <c r="E9" s="105">
        <v>6.15</v>
      </c>
      <c r="F9" s="105">
        <v>6.5</v>
      </c>
      <c r="G9" s="106">
        <v>4.25</v>
      </c>
      <c r="H9" s="106">
        <v>4.8499999999999996</v>
      </c>
      <c r="I9" s="106">
        <v>3.11</v>
      </c>
      <c r="J9" s="106">
        <v>4.8099999999999996</v>
      </c>
    </row>
    <row r="10" spans="1:10">
      <c r="B10" s="98" t="s">
        <v>136</v>
      </c>
      <c r="C10" s="99">
        <v>5.4</v>
      </c>
      <c r="D10" s="99">
        <v>6</v>
      </c>
      <c r="E10" s="99">
        <v>6</v>
      </c>
      <c r="F10" s="100">
        <v>5.4</v>
      </c>
      <c r="G10" s="103">
        <v>3.25</v>
      </c>
      <c r="H10" s="103">
        <v>4.0599999999999996</v>
      </c>
      <c r="I10" s="103">
        <v>6.55</v>
      </c>
      <c r="J10" s="103">
        <v>6.34</v>
      </c>
    </row>
    <row r="11" spans="1:10">
      <c r="C11" s="107"/>
      <c r="D11" s="107"/>
      <c r="E11" s="107"/>
    </row>
  </sheetData>
  <mergeCells count="2">
    <mergeCell ref="B4:B5"/>
    <mergeCell ref="C4:J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A8F0-FDF7-4E72-9446-D8E36F6B3317}">
  <sheetPr>
    <tabColor rgb="FFA1ABB2"/>
  </sheetPr>
  <dimension ref="A1:J15"/>
  <sheetViews>
    <sheetView showGridLines="0" workbookViewId="0">
      <selection activeCell="B14" sqref="B14"/>
    </sheetView>
  </sheetViews>
  <sheetFormatPr defaultRowHeight="12.6"/>
  <cols>
    <col min="2" max="9" width="13.6328125" customWidth="1"/>
  </cols>
  <sheetData>
    <row r="1" spans="1:10" ht="16.2">
      <c r="A1" s="24" t="s">
        <v>61</v>
      </c>
      <c r="C1" s="25"/>
    </row>
    <row r="2" spans="1:10">
      <c r="B2" s="36"/>
      <c r="E2" s="31"/>
    </row>
    <row r="3" spans="1:10">
      <c r="B3" s="36"/>
    </row>
    <row r="4" spans="1:10">
      <c r="B4" s="163" t="s">
        <v>137</v>
      </c>
      <c r="C4" s="166" t="s">
        <v>138</v>
      </c>
      <c r="D4" s="167"/>
      <c r="E4" s="167"/>
      <c r="F4" s="167"/>
      <c r="G4" s="167"/>
      <c r="H4" s="167"/>
      <c r="I4" s="167"/>
      <c r="J4" s="167"/>
    </row>
    <row r="5" spans="1:10">
      <c r="B5" s="164"/>
      <c r="C5" s="37" t="s">
        <v>125</v>
      </c>
      <c r="D5" s="37" t="s">
        <v>126</v>
      </c>
      <c r="E5" s="37" t="s">
        <v>127</v>
      </c>
      <c r="F5" s="37" t="s">
        <v>128</v>
      </c>
      <c r="G5" s="97" t="s">
        <v>129</v>
      </c>
      <c r="H5" s="97" t="s">
        <v>130</v>
      </c>
      <c r="I5" s="133" t="s">
        <v>131</v>
      </c>
      <c r="J5" s="97" t="s">
        <v>152</v>
      </c>
    </row>
    <row r="6" spans="1:10">
      <c r="B6" s="98" t="s">
        <v>136</v>
      </c>
      <c r="C6" s="108">
        <v>6.5</v>
      </c>
      <c r="D6" s="108">
        <v>7.7</v>
      </c>
      <c r="E6" s="108">
        <v>8.1999999999999993</v>
      </c>
      <c r="F6" s="108">
        <v>8.6999999999999993</v>
      </c>
      <c r="G6" s="103">
        <v>8</v>
      </c>
      <c r="H6" s="103">
        <v>8.1999999999999993</v>
      </c>
      <c r="I6" s="103"/>
      <c r="J6" s="103"/>
    </row>
    <row r="7" spans="1:10">
      <c r="B7" s="104" t="s">
        <v>135</v>
      </c>
      <c r="C7" s="109">
        <v>7.8</v>
      </c>
      <c r="D7" s="109">
        <v>7.9</v>
      </c>
      <c r="E7" s="110">
        <v>8</v>
      </c>
      <c r="F7" s="110">
        <v>7.9820000000000002</v>
      </c>
      <c r="G7" s="106">
        <v>8</v>
      </c>
      <c r="H7" s="106">
        <v>8.1</v>
      </c>
      <c r="I7" s="106">
        <v>8.4</v>
      </c>
      <c r="J7" s="106">
        <v>8.4220000000000006</v>
      </c>
    </row>
    <row r="8" spans="1:10">
      <c r="B8" s="98" t="s">
        <v>133</v>
      </c>
      <c r="C8" s="108">
        <v>7.5</v>
      </c>
      <c r="D8" s="108">
        <v>7.7</v>
      </c>
      <c r="E8" s="108">
        <v>7.5</v>
      </c>
      <c r="F8" s="111">
        <v>7.66</v>
      </c>
      <c r="G8" s="103">
        <v>7.9</v>
      </c>
      <c r="H8" s="103">
        <v>7.9</v>
      </c>
      <c r="I8" s="103"/>
      <c r="J8" s="103"/>
    </row>
    <row r="9" spans="1:10">
      <c r="B9" s="98" t="s">
        <v>134</v>
      </c>
      <c r="C9" s="108">
        <v>7.4</v>
      </c>
      <c r="D9" s="108">
        <v>7.1</v>
      </c>
      <c r="E9" s="108">
        <v>6.9</v>
      </c>
      <c r="F9" s="108">
        <v>7.4</v>
      </c>
      <c r="G9" s="103">
        <v>8.3000000000000007</v>
      </c>
      <c r="H9" s="103">
        <v>8.5</v>
      </c>
      <c r="I9" s="103"/>
      <c r="J9" s="103"/>
    </row>
    <row r="15" spans="1:10">
      <c r="F15" s="112"/>
    </row>
  </sheetData>
  <mergeCells count="2">
    <mergeCell ref="B4:B5"/>
    <mergeCell ref="C4:J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0A187-1A7C-4EB0-8934-B981E3D6DAE9}">
  <sheetPr>
    <tabColor rgb="FFA1ABB2"/>
  </sheetPr>
  <dimension ref="A1:J10"/>
  <sheetViews>
    <sheetView showGridLines="0" workbookViewId="0">
      <selection activeCell="J15" sqref="J15"/>
    </sheetView>
  </sheetViews>
  <sheetFormatPr defaultRowHeight="12.6"/>
  <cols>
    <col min="2" max="9" width="13.6328125" customWidth="1"/>
  </cols>
  <sheetData>
    <row r="1" spans="1:10" ht="16.2">
      <c r="A1" s="24" t="s">
        <v>62</v>
      </c>
      <c r="C1" s="25"/>
    </row>
    <row r="2" spans="1:10">
      <c r="B2" s="36"/>
      <c r="D2" s="31"/>
    </row>
    <row r="4" spans="1:10">
      <c r="B4" s="163" t="s">
        <v>137</v>
      </c>
      <c r="C4" s="166" t="s">
        <v>139</v>
      </c>
      <c r="D4" s="167"/>
      <c r="E4" s="167"/>
      <c r="F4" s="167"/>
      <c r="G4" s="167"/>
      <c r="H4" s="167"/>
      <c r="I4" s="167"/>
      <c r="J4" s="167"/>
    </row>
    <row r="5" spans="1:10">
      <c r="B5" s="163"/>
      <c r="C5" s="37" t="s">
        <v>125</v>
      </c>
      <c r="D5" s="37" t="s">
        <v>126</v>
      </c>
      <c r="E5" s="37" t="s">
        <v>127</v>
      </c>
      <c r="F5" s="37" t="s">
        <v>128</v>
      </c>
      <c r="G5" s="97" t="s">
        <v>129</v>
      </c>
      <c r="H5" s="97" t="s">
        <v>130</v>
      </c>
      <c r="I5" s="133" t="s">
        <v>131</v>
      </c>
      <c r="J5" s="133" t="s">
        <v>152</v>
      </c>
    </row>
    <row r="6" spans="1:10">
      <c r="B6" s="98" t="s">
        <v>132</v>
      </c>
      <c r="C6" s="108">
        <v>8.6</v>
      </c>
      <c r="D6" s="108">
        <v>8.8000000000000007</v>
      </c>
      <c r="E6" s="108">
        <v>8.9</v>
      </c>
      <c r="F6" s="108">
        <v>8.9</v>
      </c>
      <c r="G6" s="103">
        <v>8.8000000000000007</v>
      </c>
      <c r="H6" s="103">
        <v>8.8000000000000007</v>
      </c>
      <c r="I6" s="103"/>
      <c r="J6" s="103"/>
    </row>
    <row r="7" spans="1:10">
      <c r="B7" s="104" t="s">
        <v>135</v>
      </c>
      <c r="C7" s="109">
        <v>7.2</v>
      </c>
      <c r="D7" s="109">
        <v>7.6</v>
      </c>
      <c r="E7" s="110">
        <v>7.6</v>
      </c>
      <c r="F7" s="110">
        <v>8.0269999999999992</v>
      </c>
      <c r="G7" s="106">
        <v>7.6</v>
      </c>
      <c r="H7" s="106">
        <v>7.8</v>
      </c>
      <c r="I7" s="106">
        <v>8</v>
      </c>
      <c r="J7" s="106">
        <v>8.1669999999999998</v>
      </c>
    </row>
    <row r="8" spans="1:10">
      <c r="B8" s="98" t="s">
        <v>133</v>
      </c>
      <c r="C8" s="108">
        <v>7.4</v>
      </c>
      <c r="D8" s="108">
        <v>7.4</v>
      </c>
      <c r="E8" s="108">
        <v>7.5</v>
      </c>
      <c r="F8" s="113">
        <v>7.4</v>
      </c>
      <c r="G8" s="103">
        <v>7.7</v>
      </c>
      <c r="H8" s="103">
        <v>7.9</v>
      </c>
      <c r="I8" s="103"/>
      <c r="J8" s="103"/>
    </row>
    <row r="9" spans="1:10" ht="14.4">
      <c r="B9" s="98" t="s">
        <v>136</v>
      </c>
      <c r="C9" s="114" t="s">
        <v>140</v>
      </c>
      <c r="D9" s="114" t="s">
        <v>140</v>
      </c>
      <c r="E9" s="114" t="s">
        <v>140</v>
      </c>
      <c r="F9" s="114" t="s">
        <v>140</v>
      </c>
      <c r="G9" s="103" t="s">
        <v>140</v>
      </c>
      <c r="H9" s="103" t="s">
        <v>140</v>
      </c>
      <c r="I9" s="103"/>
      <c r="J9" s="103"/>
    </row>
    <row r="10" spans="1:10">
      <c r="B10" s="98" t="s">
        <v>134</v>
      </c>
      <c r="C10" s="115" t="s">
        <v>140</v>
      </c>
      <c r="D10" s="115" t="s">
        <v>140</v>
      </c>
      <c r="E10" s="115" t="s">
        <v>140</v>
      </c>
      <c r="F10" s="115" t="s">
        <v>140</v>
      </c>
      <c r="G10" s="103" t="s">
        <v>140</v>
      </c>
      <c r="H10" s="103" t="s">
        <v>140</v>
      </c>
      <c r="I10" s="103"/>
      <c r="J10" s="103"/>
    </row>
  </sheetData>
  <mergeCells count="2">
    <mergeCell ref="B4:B5"/>
    <mergeCell ref="C4:J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A345-283C-49AA-94AC-0D6FE85A576D}">
  <sheetPr>
    <tabColor theme="1"/>
  </sheetPr>
  <dimension ref="A1:K6"/>
  <sheetViews>
    <sheetView showGridLines="0" workbookViewId="0">
      <selection activeCell="K9" sqref="K9"/>
    </sheetView>
  </sheetViews>
  <sheetFormatPr defaultRowHeight="12.6"/>
  <cols>
    <col min="2" max="2" width="19.81640625" customWidth="1"/>
    <col min="3" max="8" width="11.6328125" customWidth="1"/>
  </cols>
  <sheetData>
    <row r="1" spans="1:11" ht="16.2">
      <c r="A1" s="24" t="s">
        <v>146</v>
      </c>
      <c r="C1" s="25"/>
    </row>
    <row r="2" spans="1:11">
      <c r="B2" s="36"/>
    </row>
    <row r="4" spans="1:11">
      <c r="B4" s="126"/>
      <c r="C4" s="37" t="s">
        <v>125</v>
      </c>
      <c r="D4" s="37" t="s">
        <v>126</v>
      </c>
      <c r="E4" s="37" t="s">
        <v>127</v>
      </c>
      <c r="F4" s="37" t="s">
        <v>128</v>
      </c>
      <c r="G4" s="97" t="s">
        <v>129</v>
      </c>
      <c r="H4" s="97" t="s">
        <v>130</v>
      </c>
      <c r="I4" s="97" t="s">
        <v>131</v>
      </c>
      <c r="J4" s="133" t="s">
        <v>152</v>
      </c>
    </row>
    <row r="5" spans="1:11">
      <c r="B5" s="127" t="s">
        <v>147</v>
      </c>
      <c r="C5" s="128">
        <v>3.0931889344225829</v>
      </c>
      <c r="D5" s="128">
        <v>4.035617861197677</v>
      </c>
      <c r="E5" s="111">
        <v>3.444679893223856</v>
      </c>
      <c r="F5" s="129">
        <v>3.8750765745059401</v>
      </c>
      <c r="G5" s="103">
        <v>4.2</v>
      </c>
      <c r="H5" s="103">
        <v>4.7</v>
      </c>
      <c r="I5" s="103">
        <v>4.8</v>
      </c>
      <c r="J5" s="103">
        <v>4.9000000000000004</v>
      </c>
    </row>
    <row r="6" spans="1:11">
      <c r="B6" s="59" t="s">
        <v>148</v>
      </c>
      <c r="C6" s="103">
        <v>52</v>
      </c>
      <c r="D6" s="103">
        <v>47</v>
      </c>
      <c r="E6" s="103">
        <v>44</v>
      </c>
      <c r="F6" s="130">
        <v>43</v>
      </c>
      <c r="G6" s="103">
        <v>38</v>
      </c>
      <c r="H6" s="103">
        <v>36</v>
      </c>
      <c r="I6" s="103">
        <v>31</v>
      </c>
      <c r="J6" s="103">
        <v>32</v>
      </c>
      <c r="K6" s="31"/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84B9-108B-4C1B-BF6E-C7F2CA9297ED}">
  <sheetPr>
    <tabColor rgb="FF9E712A"/>
  </sheetPr>
  <dimension ref="A1:J8"/>
  <sheetViews>
    <sheetView showGridLines="0" workbookViewId="0">
      <selection activeCell="J7" sqref="J7"/>
    </sheetView>
  </sheetViews>
  <sheetFormatPr defaultRowHeight="12.6"/>
  <cols>
    <col min="2" max="9" width="11.6328125" customWidth="1"/>
  </cols>
  <sheetData>
    <row r="1" spans="1:10" ht="16.2">
      <c r="A1" s="24" t="s">
        <v>141</v>
      </c>
      <c r="C1" s="25"/>
    </row>
    <row r="2" spans="1:10">
      <c r="B2" s="36"/>
    </row>
    <row r="3" spans="1:10">
      <c r="F3" s="116"/>
    </row>
    <row r="4" spans="1:10">
      <c r="B4" s="58"/>
      <c r="C4" s="78" t="s">
        <v>125</v>
      </c>
      <c r="D4" s="78" t="s">
        <v>126</v>
      </c>
      <c r="E4" s="78" t="s">
        <v>127</v>
      </c>
      <c r="F4" s="78" t="s">
        <v>128</v>
      </c>
      <c r="G4" s="78" t="s">
        <v>129</v>
      </c>
      <c r="H4" s="78" t="s">
        <v>130</v>
      </c>
      <c r="I4" s="78" t="s">
        <v>131</v>
      </c>
      <c r="J4" s="78" t="s">
        <v>152</v>
      </c>
    </row>
    <row r="5" spans="1:10">
      <c r="B5" s="117" t="s">
        <v>142</v>
      </c>
      <c r="C5" s="118">
        <v>332045</v>
      </c>
      <c r="D5" s="118">
        <v>269024</v>
      </c>
      <c r="E5" s="118">
        <v>365538</v>
      </c>
      <c r="F5" s="119">
        <v>568808</v>
      </c>
      <c r="G5" s="120">
        <v>584913</v>
      </c>
      <c r="H5" s="120">
        <v>294790</v>
      </c>
      <c r="I5" s="120">
        <v>185171.52374759445</v>
      </c>
      <c r="J5" s="136">
        <v>277767.07478828426</v>
      </c>
    </row>
    <row r="6" spans="1:10">
      <c r="B6" s="117" t="s">
        <v>143</v>
      </c>
      <c r="C6" s="118">
        <v>28253</v>
      </c>
      <c r="D6" s="118">
        <v>35593</v>
      </c>
      <c r="E6" s="118">
        <v>61325</v>
      </c>
      <c r="F6" s="119">
        <v>118784</v>
      </c>
      <c r="G6" s="120">
        <v>101147</v>
      </c>
      <c r="H6" s="120">
        <v>50642</v>
      </c>
      <c r="I6" s="120">
        <v>45384.255891394889</v>
      </c>
      <c r="J6" s="136">
        <v>33322.655792381833</v>
      </c>
    </row>
    <row r="7" spans="1:10">
      <c r="B7" s="117" t="s">
        <v>144</v>
      </c>
      <c r="C7" s="121">
        <v>627</v>
      </c>
      <c r="D7" s="121">
        <v>747</v>
      </c>
      <c r="E7" s="121">
        <v>630</v>
      </c>
      <c r="F7" s="122">
        <v>942.39549215009549</v>
      </c>
      <c r="G7" s="120">
        <v>2435</v>
      </c>
      <c r="H7" s="120">
        <v>1945</v>
      </c>
      <c r="I7" s="120">
        <v>2450.5751809598805</v>
      </c>
      <c r="J7" s="136">
        <v>72.928726186928444</v>
      </c>
    </row>
    <row r="8" spans="1:10">
      <c r="B8" s="123" t="s">
        <v>145</v>
      </c>
      <c r="C8" s="124">
        <v>360924</v>
      </c>
      <c r="D8" s="124">
        <v>305363</v>
      </c>
      <c r="E8" s="124">
        <v>427493</v>
      </c>
      <c r="F8" s="125">
        <v>688534</v>
      </c>
      <c r="G8" s="124">
        <f>SUM(G5:G7)</f>
        <v>688495</v>
      </c>
      <c r="H8" s="124">
        <f>SUM(H5:H7)</f>
        <v>347377</v>
      </c>
      <c r="I8" s="124">
        <f>SUM(I5:I7)</f>
        <v>233006.35481994922</v>
      </c>
      <c r="J8" s="124">
        <f>SUM(J5:J7)</f>
        <v>311162.65930685302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8521-FA2B-469F-852E-D0C423266BB1}">
  <sheetPr>
    <pageSetUpPr fitToPage="1"/>
  </sheetPr>
  <dimension ref="A1:H56"/>
  <sheetViews>
    <sheetView showGridLines="0" zoomScaleNormal="100" workbookViewId="0">
      <selection activeCell="F47" sqref="F47"/>
    </sheetView>
  </sheetViews>
  <sheetFormatPr defaultColWidth="9" defaultRowHeight="13.8"/>
  <cols>
    <col min="1" max="1" width="16" style="19" customWidth="1"/>
    <col min="2" max="2" width="52.36328125" style="19" bestFit="1" customWidth="1"/>
    <col min="3" max="3" width="26.453125" style="19" bestFit="1" customWidth="1"/>
  </cols>
  <sheetData>
    <row r="1" spans="1:3" ht="24.6">
      <c r="A1" s="2" t="s">
        <v>0</v>
      </c>
      <c r="B1" s="3"/>
      <c r="C1" s="3"/>
    </row>
    <row r="2" spans="1:3" ht="24.6">
      <c r="A2" s="2" t="s">
        <v>1</v>
      </c>
      <c r="B2" s="3"/>
      <c r="C2" s="3"/>
    </row>
    <row r="3" spans="1:3" ht="21.6" thickBot="1">
      <c r="A3" s="4" t="str">
        <f>'Universal Data'!C21</f>
        <v>2019/20</v>
      </c>
      <c r="B3" s="3"/>
      <c r="C3" s="3"/>
    </row>
    <row r="4" spans="1:3" ht="13.2">
      <c r="A4" s="5"/>
      <c r="B4"/>
      <c r="C4"/>
    </row>
    <row r="5" spans="1:3" ht="21">
      <c r="A5" s="6" t="s">
        <v>2</v>
      </c>
      <c r="B5"/>
      <c r="C5"/>
    </row>
    <row r="6" spans="1:3" ht="12.6">
      <c r="A6"/>
      <c r="B6"/>
      <c r="C6"/>
    </row>
    <row r="7" spans="1:3" ht="12.6">
      <c r="A7"/>
      <c r="B7"/>
      <c r="C7"/>
    </row>
    <row r="8" spans="1:3" ht="12.6">
      <c r="A8"/>
      <c r="B8" s="7" t="s">
        <v>3</v>
      </c>
      <c r="C8" s="8" t="s">
        <v>1</v>
      </c>
    </row>
    <row r="9" spans="1:3" ht="12.6">
      <c r="A9"/>
      <c r="B9" s="7" t="s">
        <v>4</v>
      </c>
      <c r="C9" s="8" t="s">
        <v>5</v>
      </c>
    </row>
    <row r="10" spans="1:3" ht="12.6">
      <c r="A10"/>
      <c r="B10" s="7" t="s">
        <v>6</v>
      </c>
      <c r="C10" s="8">
        <v>2020</v>
      </c>
    </row>
    <row r="11" spans="1:3" ht="12.6">
      <c r="A11"/>
      <c r="B11" s="7" t="s">
        <v>7</v>
      </c>
      <c r="C11" s="9">
        <v>7.2</v>
      </c>
    </row>
    <row r="12" spans="1:3" ht="12.6">
      <c r="A12"/>
      <c r="B12" s="7" t="s">
        <v>8</v>
      </c>
      <c r="C12" s="10"/>
    </row>
    <row r="13" spans="1:3" ht="12.6">
      <c r="A13"/>
      <c r="B13" s="7"/>
      <c r="C13" s="7"/>
    </row>
    <row r="14" spans="1:3" ht="12.6">
      <c r="A14"/>
      <c r="B14" s="7"/>
      <c r="C14" s="7"/>
    </row>
    <row r="15" spans="1:3" ht="12.6">
      <c r="A15"/>
      <c r="B15" s="7" t="s">
        <v>9</v>
      </c>
      <c r="C15" s="11" t="str">
        <f>$C$10-6&amp;"/"&amp;RIGHT($C$10-5,2)</f>
        <v>2014/15</v>
      </c>
    </row>
    <row r="16" spans="1:3" ht="12.6">
      <c r="A16"/>
      <c r="B16" s="7" t="s">
        <v>10</v>
      </c>
      <c r="C16" s="11" t="str">
        <f>$C$10-6&amp;"/"&amp;RIGHT($C$10-5,2)</f>
        <v>2014/15</v>
      </c>
    </row>
    <row r="17" spans="1:3" ht="12.6">
      <c r="A17"/>
      <c r="B17" s="7" t="s">
        <v>11</v>
      </c>
      <c r="C17" s="11" t="str">
        <f>$C$10-5&amp;"/"&amp;RIGHT($C$10-4,2)</f>
        <v>2015/16</v>
      </c>
    </row>
    <row r="18" spans="1:3" ht="12.6">
      <c r="A18"/>
      <c r="B18" s="7" t="s">
        <v>12</v>
      </c>
      <c r="C18" s="11" t="str">
        <f>$C$10-4&amp;"/"&amp;RIGHT($C$10-3,2)</f>
        <v>2016/17</v>
      </c>
    </row>
    <row r="19" spans="1:3" ht="12.6">
      <c r="A19"/>
      <c r="B19" s="7" t="s">
        <v>13</v>
      </c>
      <c r="C19" s="11" t="str">
        <f>$C$10-3&amp;"/"&amp;RIGHT($C$10-2,2)</f>
        <v>2017/18</v>
      </c>
    </row>
    <row r="20" spans="1:3" ht="12.6">
      <c r="A20"/>
      <c r="B20" s="7" t="s">
        <v>14</v>
      </c>
      <c r="C20" s="11" t="str">
        <f>$C$10-2&amp;"/"&amp;RIGHT($C$10-1,2)</f>
        <v>2018/19</v>
      </c>
    </row>
    <row r="21" spans="1:3" ht="12.6">
      <c r="A21"/>
      <c r="B21" s="12" t="s">
        <v>15</v>
      </c>
      <c r="C21" s="11" t="str">
        <f>$C$10-1&amp;"/"&amp;RIGHT($C$10-0,2)</f>
        <v>2019/20</v>
      </c>
    </row>
    <row r="22" spans="1:3" ht="12.6">
      <c r="A22"/>
      <c r="B22" s="7" t="s">
        <v>16</v>
      </c>
      <c r="C22" s="11" t="str">
        <f>$C$10&amp;"/"&amp;RIGHT($C$10+1,2)</f>
        <v>2020/21</v>
      </c>
    </row>
    <row r="23" spans="1:3" ht="12.6">
      <c r="A23"/>
      <c r="B23" s="7" t="s">
        <v>17</v>
      </c>
      <c r="C23" s="11" t="str">
        <f>$C$10+1&amp;"/"&amp;RIGHT($C$10+2,2)</f>
        <v>2021/22</v>
      </c>
    </row>
    <row r="24" spans="1:3" ht="12.6">
      <c r="A24"/>
      <c r="B24" s="7" t="s">
        <v>18</v>
      </c>
      <c r="C24" s="11" t="str">
        <f>$C$10+2&amp;"/"&amp;RIGHT($C$10+3,2)</f>
        <v>2022/23</v>
      </c>
    </row>
    <row r="25" spans="1:3" ht="12.6">
      <c r="A25"/>
      <c r="B25" s="7" t="s">
        <v>19</v>
      </c>
      <c r="C25" s="11" t="str">
        <f>$C$10+3&amp;"/"&amp;RIGHT($C$10+4,2)</f>
        <v>2023/24</v>
      </c>
    </row>
    <row r="26" spans="1:3" ht="12.6">
      <c r="A26"/>
      <c r="B26" s="7" t="s">
        <v>20</v>
      </c>
      <c r="C26" s="11" t="str">
        <f>$C$10+4&amp;"/"&amp;RIGHT($C$10+5,2)</f>
        <v>2024/25</v>
      </c>
    </row>
    <row r="27" spans="1:3" ht="12.6">
      <c r="A27"/>
      <c r="B27" s="7"/>
      <c r="C27" s="7"/>
    </row>
    <row r="28" spans="1:3" ht="12.6">
      <c r="A28"/>
      <c r="B28" s="7"/>
      <c r="C28" s="7"/>
    </row>
    <row r="29" spans="1:3" ht="12.6">
      <c r="A29"/>
      <c r="B29" s="7" t="s">
        <v>21</v>
      </c>
      <c r="C29" s="13">
        <v>0.2</v>
      </c>
    </row>
    <row r="30" spans="1:3" ht="12.6">
      <c r="A30"/>
      <c r="B30" s="7"/>
      <c r="C30" s="7"/>
    </row>
    <row r="31" spans="1:3" ht="12.6">
      <c r="A31"/>
      <c r="B31" s="14" t="s">
        <v>22</v>
      </c>
      <c r="C31" s="15" t="s">
        <v>23</v>
      </c>
    </row>
    <row r="32" spans="1:3" ht="12.6">
      <c r="A32"/>
      <c r="B32" s="7" t="s">
        <v>24</v>
      </c>
      <c r="C32" s="16">
        <v>182.47499999999999</v>
      </c>
    </row>
    <row r="33" spans="1:8" ht="12.6">
      <c r="A33"/>
      <c r="B33" s="7" t="s">
        <v>25</v>
      </c>
      <c r="C33" s="16">
        <v>188.15</v>
      </c>
    </row>
    <row r="34" spans="1:8" ht="12.6">
      <c r="A34"/>
      <c r="B34" s="7" t="s">
        <v>26</v>
      </c>
      <c r="C34" s="16">
        <v>193.10830000000001</v>
      </c>
    </row>
    <row r="35" spans="1:8" ht="12.6">
      <c r="A35"/>
      <c r="B35" s="7" t="s">
        <v>27</v>
      </c>
      <c r="C35" s="16">
        <v>200.3167</v>
      </c>
    </row>
    <row r="36" spans="1:8" ht="12.6">
      <c r="A36"/>
      <c r="B36" s="7" t="s">
        <v>28</v>
      </c>
      <c r="C36" s="16">
        <v>208.5917</v>
      </c>
    </row>
    <row r="37" spans="1:8" ht="12.6">
      <c r="A37"/>
      <c r="B37" s="7" t="s">
        <v>29</v>
      </c>
      <c r="C37" s="16">
        <v>214.7833</v>
      </c>
    </row>
    <row r="38" spans="1:8" ht="12.6">
      <c r="A38"/>
      <c r="B38" s="7" t="s">
        <v>30</v>
      </c>
      <c r="C38" s="16">
        <v>215.76669999999999</v>
      </c>
    </row>
    <row r="39" spans="1:8" ht="12.6">
      <c r="A39"/>
      <c r="B39" s="7" t="s">
        <v>31</v>
      </c>
      <c r="C39" s="16">
        <v>226.47499999999999</v>
      </c>
    </row>
    <row r="40" spans="1:8" ht="12.6">
      <c r="A40"/>
      <c r="B40" s="7" t="s">
        <v>32</v>
      </c>
      <c r="C40" s="16">
        <v>237.3417</v>
      </c>
    </row>
    <row r="41" spans="1:8" ht="12.6">
      <c r="A41"/>
      <c r="B41" s="7" t="s">
        <v>33</v>
      </c>
      <c r="C41" s="16">
        <v>244.67500000000001</v>
      </c>
    </row>
    <row r="42" spans="1:8" ht="12.6">
      <c r="A42"/>
      <c r="B42" s="7" t="s">
        <v>34</v>
      </c>
      <c r="C42" s="16">
        <v>251.733</v>
      </c>
    </row>
    <row r="43" spans="1:8" ht="12.6">
      <c r="A43"/>
      <c r="B43" s="7" t="s">
        <v>35</v>
      </c>
      <c r="C43" s="16">
        <v>256.66666666666669</v>
      </c>
    </row>
    <row r="44" spans="1:8" ht="14.25" customHeight="1">
      <c r="A44"/>
      <c r="B44" s="7" t="s">
        <v>36</v>
      </c>
      <c r="C44" s="16">
        <v>259.43333333333334</v>
      </c>
    </row>
    <row r="45" spans="1:8" ht="12" customHeight="1">
      <c r="A45"/>
      <c r="B45" s="7" t="s">
        <v>37</v>
      </c>
      <c r="C45" s="17">
        <v>264.99200000000002</v>
      </c>
      <c r="H45" s="18"/>
    </row>
    <row r="46" spans="1:8" ht="12.6">
      <c r="A46"/>
      <c r="B46" s="7" t="s">
        <v>38</v>
      </c>
      <c r="C46" s="16">
        <v>274.90800000000002</v>
      </c>
    </row>
    <row r="47" spans="1:8" ht="12.6">
      <c r="A47"/>
      <c r="B47" s="7" t="s">
        <v>39</v>
      </c>
      <c r="C47" s="16">
        <v>283.30799999999999</v>
      </c>
    </row>
    <row r="48" spans="1:8" ht="12.6">
      <c r="A48"/>
      <c r="B48" s="7" t="s">
        <v>40</v>
      </c>
      <c r="C48" s="16">
        <v>290.642</v>
      </c>
    </row>
    <row r="49" spans="1:3" ht="12.6">
      <c r="A49"/>
      <c r="B49" s="7" t="s">
        <v>41</v>
      </c>
      <c r="C49" s="16">
        <v>294.16399999999999</v>
      </c>
    </row>
    <row r="50" spans="1:3">
      <c r="A50"/>
    </row>
    <row r="51" spans="1:3" ht="12.6">
      <c r="A51"/>
      <c r="B51" s="20" t="str">
        <f>"Convert 2009/10 prices to "&amp;$C$22</f>
        <v>Convert 2009/10 prices to 2020/21</v>
      </c>
      <c r="C51" s="21">
        <f>VLOOKUP($C$22,$B$32:$C$49,2,FALSE)/$C$38</f>
        <v>1.3633429069453258</v>
      </c>
    </row>
    <row r="52" spans="1:3" ht="12.6">
      <c r="A52"/>
      <c r="B52" s="20" t="str">
        <f>"Convert "&amp;$C$22&amp;" to 2009/10"</f>
        <v>Convert 2020/21 to 2009/10</v>
      </c>
      <c r="C52" s="21">
        <f>1/C51</f>
        <v>0.73349118178974992</v>
      </c>
    </row>
    <row r="53" spans="1:3">
      <c r="A53"/>
      <c r="B53" s="22"/>
      <c r="C53" s="22"/>
    </row>
    <row r="54" spans="1:3" ht="12.6">
      <c r="A54"/>
      <c r="B54" s="20" t="str">
        <f>"Convert from previous year price base (" &amp; $C$21 &amp; " to " &amp; $C$22 &amp; ")"</f>
        <v>Convert from previous year price base (2019/20 to 2020/21)</v>
      </c>
      <c r="C54" s="21">
        <f>VLOOKUP($C$22,$B$32:$C$50,2,FALSE)/VLOOKUP($C$21,$B$32:$C$50,2,FALSE)</f>
        <v>1.0121180008395207</v>
      </c>
    </row>
    <row r="56" spans="1:3">
      <c r="C56" s="23"/>
    </row>
  </sheetData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8A01-7FAA-4BF0-BB3A-A551D7A5A0C2}">
  <dimension ref="A1:E61"/>
  <sheetViews>
    <sheetView showGridLines="0" workbookViewId="0">
      <selection activeCell="E12" sqref="E12:E13"/>
    </sheetView>
  </sheetViews>
  <sheetFormatPr defaultColWidth="9.08984375" defaultRowHeight="14.25" customHeight="1"/>
  <cols>
    <col min="2" max="2" width="34" bestFit="1" customWidth="1"/>
    <col min="3" max="3" width="78" bestFit="1" customWidth="1"/>
  </cols>
  <sheetData>
    <row r="1" spans="1:5" ht="14.25" customHeight="1">
      <c r="A1" s="24" t="s">
        <v>42</v>
      </c>
      <c r="C1" s="25"/>
    </row>
    <row r="4" spans="1:5" ht="18" customHeight="1">
      <c r="B4" s="26" t="s">
        <v>43</v>
      </c>
      <c r="C4" s="26" t="s">
        <v>44</v>
      </c>
    </row>
    <row r="5" spans="1:5" ht="18" customHeight="1">
      <c r="B5" s="27" t="s">
        <v>45</v>
      </c>
      <c r="C5" s="27" t="s">
        <v>46</v>
      </c>
    </row>
    <row r="6" spans="1:5" ht="18" customHeight="1">
      <c r="B6" s="27"/>
      <c r="C6" s="27" t="s">
        <v>47</v>
      </c>
    </row>
    <row r="7" spans="1:5" ht="18" customHeight="1">
      <c r="B7" s="28" t="s">
        <v>48</v>
      </c>
      <c r="C7" s="28" t="s">
        <v>49</v>
      </c>
    </row>
    <row r="8" spans="1:5" ht="18" customHeight="1">
      <c r="B8" s="28"/>
      <c r="C8" s="28" t="s">
        <v>50</v>
      </c>
    </row>
    <row r="9" spans="1:5" ht="18" customHeight="1">
      <c r="B9" s="29" t="s">
        <v>51</v>
      </c>
      <c r="C9" s="29" t="s">
        <v>52</v>
      </c>
    </row>
    <row r="10" spans="1:5" ht="18" customHeight="1">
      <c r="B10" s="29"/>
      <c r="C10" s="29" t="s">
        <v>53</v>
      </c>
    </row>
    <row r="11" spans="1:5" ht="18" customHeight="1">
      <c r="B11" s="30" t="s">
        <v>54</v>
      </c>
      <c r="C11" s="30" t="s">
        <v>55</v>
      </c>
      <c r="E11" s="31"/>
    </row>
    <row r="12" spans="1:5" ht="18" customHeight="1">
      <c r="B12" s="32" t="s">
        <v>56</v>
      </c>
      <c r="C12" s="32" t="s">
        <v>57</v>
      </c>
      <c r="E12" s="31"/>
    </row>
    <row r="13" spans="1:5" ht="18" customHeight="1">
      <c r="B13" s="32"/>
      <c r="C13" s="32" t="s">
        <v>58</v>
      </c>
      <c r="E13" s="31"/>
    </row>
    <row r="14" spans="1:5" ht="18" customHeight="1">
      <c r="B14" s="33" t="s">
        <v>59</v>
      </c>
      <c r="C14" s="33" t="s">
        <v>60</v>
      </c>
    </row>
    <row r="15" spans="1:5" ht="18" customHeight="1">
      <c r="B15" s="33"/>
      <c r="C15" s="33" t="s">
        <v>61</v>
      </c>
    </row>
    <row r="16" spans="1:5" ht="18" customHeight="1">
      <c r="B16" s="33"/>
      <c r="C16" s="33" t="s">
        <v>62</v>
      </c>
    </row>
    <row r="17" spans="2:3" ht="18" customHeight="1">
      <c r="B17" s="34" t="s">
        <v>63</v>
      </c>
      <c r="C17" s="34" t="s">
        <v>64</v>
      </c>
    </row>
    <row r="18" spans="2:3" ht="18" customHeight="1">
      <c r="B18" s="35" t="s">
        <v>65</v>
      </c>
      <c r="C18" s="35" t="s">
        <v>66</v>
      </c>
    </row>
    <row r="19" spans="2:3" ht="14.25" customHeight="1">
      <c r="B19" s="36"/>
      <c r="C19" s="36"/>
    </row>
    <row r="20" spans="2:3" ht="14.25" customHeight="1">
      <c r="B20" s="36"/>
      <c r="C20" s="36"/>
    </row>
    <row r="21" spans="2:3" ht="14.25" customHeight="1">
      <c r="B21" s="36"/>
      <c r="C21" s="36"/>
    </row>
    <row r="22" spans="2:3" ht="14.25" customHeight="1">
      <c r="B22" s="36"/>
      <c r="C22" s="36"/>
    </row>
    <row r="23" spans="2:3" ht="14.25" customHeight="1">
      <c r="B23" s="36"/>
      <c r="C23" s="36"/>
    </row>
    <row r="24" spans="2:3" ht="14.25" customHeight="1">
      <c r="B24" s="36"/>
      <c r="C24" s="36"/>
    </row>
    <row r="25" spans="2:3" ht="14.25" customHeight="1">
      <c r="B25" s="36"/>
      <c r="C25" s="36"/>
    </row>
    <row r="26" spans="2:3" ht="14.25" customHeight="1">
      <c r="B26" s="36"/>
      <c r="C26" s="36"/>
    </row>
    <row r="27" spans="2:3" ht="14.25" customHeight="1">
      <c r="B27" s="36"/>
      <c r="C27" s="36"/>
    </row>
    <row r="28" spans="2:3" ht="14.25" customHeight="1">
      <c r="B28" s="36"/>
      <c r="C28" s="36"/>
    </row>
    <row r="29" spans="2:3" ht="14.25" customHeight="1">
      <c r="B29" s="36"/>
      <c r="C29" s="36"/>
    </row>
    <row r="30" spans="2:3" ht="14.25" customHeight="1">
      <c r="B30" s="36"/>
      <c r="C30" s="36"/>
    </row>
    <row r="31" spans="2:3" ht="14.25" customHeight="1">
      <c r="B31" s="36"/>
      <c r="C31" s="36"/>
    </row>
    <row r="32" spans="2:3" ht="14.25" customHeight="1">
      <c r="B32" s="36"/>
      <c r="C32" s="36"/>
    </row>
    <row r="33" spans="2:3" ht="14.25" customHeight="1">
      <c r="B33" s="36"/>
      <c r="C33" s="36"/>
    </row>
    <row r="34" spans="2:3" ht="14.25" customHeight="1">
      <c r="B34" s="36"/>
      <c r="C34" s="36"/>
    </row>
    <row r="35" spans="2:3" ht="14.25" customHeight="1">
      <c r="B35" s="36"/>
      <c r="C35" s="36"/>
    </row>
    <row r="36" spans="2:3" ht="14.25" customHeight="1">
      <c r="B36" s="36"/>
      <c r="C36" s="36"/>
    </row>
    <row r="37" spans="2:3" ht="14.25" customHeight="1">
      <c r="B37" s="36"/>
      <c r="C37" s="36"/>
    </row>
    <row r="38" spans="2:3" ht="14.25" customHeight="1">
      <c r="B38" s="36"/>
      <c r="C38" s="36"/>
    </row>
    <row r="39" spans="2:3" ht="14.25" customHeight="1">
      <c r="B39" s="36"/>
      <c r="C39" s="36"/>
    </row>
    <row r="40" spans="2:3" ht="14.25" customHeight="1">
      <c r="B40" s="36"/>
      <c r="C40" s="36"/>
    </row>
    <row r="41" spans="2:3" ht="14.25" customHeight="1">
      <c r="B41" s="36"/>
      <c r="C41" s="36"/>
    </row>
    <row r="42" spans="2:3" ht="14.25" customHeight="1">
      <c r="B42" s="36"/>
      <c r="C42" s="36"/>
    </row>
    <row r="43" spans="2:3" ht="14.25" customHeight="1">
      <c r="B43" s="36"/>
      <c r="C43" s="36"/>
    </row>
    <row r="44" spans="2:3" ht="14.25" customHeight="1">
      <c r="B44" s="36"/>
      <c r="C44" s="36"/>
    </row>
    <row r="45" spans="2:3" ht="14.25" customHeight="1">
      <c r="B45" s="36"/>
      <c r="C45" s="36"/>
    </row>
    <row r="46" spans="2:3" ht="14.25" customHeight="1">
      <c r="B46" s="36"/>
      <c r="C46" s="36"/>
    </row>
    <row r="47" spans="2:3" ht="14.25" customHeight="1">
      <c r="B47" s="36"/>
      <c r="C47" s="36"/>
    </row>
    <row r="48" spans="2:3" ht="14.25" customHeight="1">
      <c r="B48" s="36"/>
      <c r="C48" s="36"/>
    </row>
    <row r="49" spans="2:3" ht="14.25" customHeight="1">
      <c r="B49" s="36"/>
      <c r="C49" s="36"/>
    </row>
    <row r="50" spans="2:3" ht="14.25" customHeight="1">
      <c r="B50" s="36"/>
      <c r="C50" s="36"/>
    </row>
    <row r="51" spans="2:3" ht="14.25" customHeight="1">
      <c r="B51" s="36"/>
      <c r="C51" s="36"/>
    </row>
    <row r="52" spans="2:3" ht="14.25" customHeight="1">
      <c r="B52" s="36"/>
      <c r="C52" s="36"/>
    </row>
    <row r="53" spans="2:3" ht="14.25" customHeight="1">
      <c r="B53" s="36"/>
      <c r="C53" s="36"/>
    </row>
    <row r="54" spans="2:3" ht="14.25" customHeight="1">
      <c r="B54" s="36"/>
      <c r="C54" s="36"/>
    </row>
    <row r="55" spans="2:3" ht="14.25" customHeight="1">
      <c r="B55" s="36"/>
      <c r="C55" s="36"/>
    </row>
    <row r="56" spans="2:3" ht="14.25" customHeight="1">
      <c r="B56" s="36"/>
      <c r="C56" s="36"/>
    </row>
    <row r="57" spans="2:3" ht="14.25" customHeight="1">
      <c r="B57" s="36"/>
      <c r="C57" s="36"/>
    </row>
    <row r="58" spans="2:3" ht="14.25" customHeight="1">
      <c r="B58" s="36"/>
      <c r="C58" s="36"/>
    </row>
    <row r="59" spans="2:3" ht="14.25" customHeight="1">
      <c r="B59" s="36"/>
      <c r="C59" s="36"/>
    </row>
    <row r="60" spans="2:3" ht="14.25" customHeight="1">
      <c r="B60" s="36"/>
      <c r="C60" s="36"/>
    </row>
    <row r="61" spans="2:3" ht="14.25" customHeight="1">
      <c r="B61" s="36"/>
      <c r="C61" s="3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448A-B911-4573-8C2C-5596E9B62A81}">
  <sheetPr>
    <tabColor rgb="FFF57F29"/>
  </sheetPr>
  <dimension ref="A1:F18"/>
  <sheetViews>
    <sheetView showGridLines="0" workbookViewId="0">
      <selection activeCell="B1" sqref="B1"/>
    </sheetView>
  </sheetViews>
  <sheetFormatPr defaultRowHeight="12.6"/>
  <cols>
    <col min="2" max="6" width="13.81640625" customWidth="1"/>
    <col min="8" max="12" width="15.36328125" customWidth="1"/>
    <col min="13" max="13" width="17" customWidth="1"/>
  </cols>
  <sheetData>
    <row r="1" spans="1:6" ht="16.2">
      <c r="A1" s="24" t="s">
        <v>163</v>
      </c>
      <c r="B1" s="25"/>
    </row>
    <row r="4" spans="1:6" ht="30.75" customHeight="1">
      <c r="B4" s="37" t="s">
        <v>67</v>
      </c>
      <c r="C4" s="37" t="s">
        <v>68</v>
      </c>
      <c r="D4" s="37" t="s">
        <v>69</v>
      </c>
      <c r="E4" s="37" t="s">
        <v>70</v>
      </c>
      <c r="F4" s="37" t="s">
        <v>71</v>
      </c>
    </row>
    <row r="5" spans="1:6" ht="41.25" customHeight="1">
      <c r="B5" s="38" t="s">
        <v>72</v>
      </c>
      <c r="C5" s="38" t="s">
        <v>72</v>
      </c>
      <c r="D5" s="39" t="s">
        <v>73</v>
      </c>
      <c r="E5" s="39" t="s">
        <v>73</v>
      </c>
      <c r="F5" s="39" t="s">
        <v>73</v>
      </c>
    </row>
    <row r="7" spans="1:6" ht="16.95" customHeight="1">
      <c r="B7" s="144" t="s">
        <v>67</v>
      </c>
      <c r="C7" s="145"/>
      <c r="D7" s="145"/>
      <c r="E7" s="145"/>
      <c r="F7" s="146"/>
    </row>
    <row r="8" spans="1:6" ht="33" customHeight="1">
      <c r="B8" s="147" t="s">
        <v>157</v>
      </c>
      <c r="C8" s="148"/>
      <c r="D8" s="148"/>
      <c r="E8" s="148"/>
      <c r="F8" s="149"/>
    </row>
    <row r="10" spans="1:6">
      <c r="B10" s="144" t="s">
        <v>68</v>
      </c>
      <c r="C10" s="145"/>
      <c r="D10" s="145"/>
      <c r="E10" s="145"/>
      <c r="F10" s="146"/>
    </row>
    <row r="11" spans="1:6" ht="57.45" customHeight="1">
      <c r="B11" s="147" t="s">
        <v>165</v>
      </c>
      <c r="C11" s="148"/>
      <c r="D11" s="148"/>
      <c r="E11" s="148"/>
      <c r="F11" s="149"/>
    </row>
    <row r="12" spans="1:6" ht="12.45" customHeight="1">
      <c r="B12" s="31"/>
    </row>
    <row r="18" spans="5:5">
      <c r="E18" s="40"/>
    </row>
  </sheetData>
  <mergeCells count="4">
    <mergeCell ref="B7:F7"/>
    <mergeCell ref="B8:F8"/>
    <mergeCell ref="B10:F10"/>
    <mergeCell ref="B11:F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913F-8AA8-4801-AD41-6C91D9005F4C}">
  <sheetPr>
    <tabColor rgb="FFF57F29"/>
  </sheetPr>
  <dimension ref="A1:I45"/>
  <sheetViews>
    <sheetView showGridLines="0" workbookViewId="0">
      <selection activeCell="F6" sqref="F6"/>
    </sheetView>
  </sheetViews>
  <sheetFormatPr defaultColWidth="9" defaultRowHeight="12.6"/>
  <cols>
    <col min="2" max="2" width="50.26953125" customWidth="1"/>
    <col min="3" max="3" width="12.36328125" customWidth="1"/>
    <col min="4" max="4" width="14.08984375" customWidth="1"/>
    <col min="5" max="5" width="9.453125" bestFit="1" customWidth="1"/>
    <col min="6" max="6" width="97.81640625" customWidth="1"/>
  </cols>
  <sheetData>
    <row r="1" spans="1:9" ht="16.2">
      <c r="A1" s="41" t="s">
        <v>161</v>
      </c>
      <c r="C1" s="42"/>
    </row>
    <row r="4" spans="1:9" ht="13.8">
      <c r="B4" s="43"/>
      <c r="C4" s="44" t="s">
        <v>74</v>
      </c>
      <c r="D4" s="44" t="s">
        <v>75</v>
      </c>
    </row>
    <row r="5" spans="1:9">
      <c r="B5" s="151" t="s">
        <v>76</v>
      </c>
      <c r="C5" s="152"/>
      <c r="D5" s="153"/>
    </row>
    <row r="6" spans="1:9" ht="63">
      <c r="B6" s="45" t="s">
        <v>77</v>
      </c>
      <c r="C6" s="46" t="s">
        <v>155</v>
      </c>
      <c r="D6" s="138" t="s">
        <v>160</v>
      </c>
      <c r="E6" s="31"/>
    </row>
    <row r="7" spans="1:9">
      <c r="B7" s="154" t="s">
        <v>78</v>
      </c>
      <c r="C7" s="154"/>
      <c r="D7" s="154"/>
      <c r="F7" s="139"/>
      <c r="G7" s="31"/>
    </row>
    <row r="8" spans="1:9">
      <c r="B8" s="154"/>
      <c r="C8" s="154"/>
      <c r="D8" s="154"/>
      <c r="I8" s="47"/>
    </row>
    <row r="9" spans="1:9">
      <c r="I9" s="47"/>
    </row>
    <row r="10" spans="1:9" ht="13.8">
      <c r="B10" s="43"/>
      <c r="C10" s="44" t="s">
        <v>74</v>
      </c>
      <c r="D10" s="44" t="s">
        <v>75</v>
      </c>
      <c r="I10" s="47"/>
    </row>
    <row r="11" spans="1:9">
      <c r="B11" s="151" t="s">
        <v>79</v>
      </c>
      <c r="C11" s="152"/>
      <c r="D11" s="153"/>
      <c r="I11" s="47"/>
    </row>
    <row r="12" spans="1:9">
      <c r="B12" s="48" t="s">
        <v>80</v>
      </c>
      <c r="C12" s="137">
        <v>11.35847972662191</v>
      </c>
      <c r="D12" s="141">
        <v>20</v>
      </c>
      <c r="E12" s="31"/>
      <c r="I12" s="47"/>
    </row>
    <row r="13" spans="1:9">
      <c r="B13" s="48" t="s">
        <v>81</v>
      </c>
      <c r="C13" s="49">
        <v>1.0060873335019489</v>
      </c>
      <c r="D13" s="141">
        <v>20</v>
      </c>
      <c r="G13" s="50"/>
      <c r="I13" s="50"/>
    </row>
    <row r="14" spans="1:9">
      <c r="B14" s="48" t="s">
        <v>82</v>
      </c>
      <c r="C14" s="49">
        <v>3.1670022983421884</v>
      </c>
      <c r="D14" s="141">
        <v>7</v>
      </c>
      <c r="H14" s="1"/>
    </row>
    <row r="15" spans="1:9">
      <c r="B15" s="48" t="s">
        <v>83</v>
      </c>
      <c r="C15" s="49">
        <v>0.9834105898614538</v>
      </c>
      <c r="D15" s="131">
        <v>2</v>
      </c>
    </row>
    <row r="16" spans="1:9">
      <c r="B16" s="48" t="s">
        <v>84</v>
      </c>
      <c r="C16" s="49">
        <v>0.38474552089353325</v>
      </c>
      <c r="D16" s="131" t="s">
        <v>85</v>
      </c>
    </row>
    <row r="17" spans="2:8" ht="13.8">
      <c r="B17" s="48" t="s">
        <v>86</v>
      </c>
      <c r="C17" s="49">
        <v>0</v>
      </c>
      <c r="D17" s="131">
        <v>0</v>
      </c>
    </row>
    <row r="18" spans="2:8">
      <c r="B18" s="51" t="s">
        <v>87</v>
      </c>
      <c r="C18" s="140">
        <f>SUM(C12:C17)</f>
        <v>16.899725469221032</v>
      </c>
      <c r="D18" s="142">
        <f>20+20+7+2+1.5</f>
        <v>50.5</v>
      </c>
    </row>
    <row r="19" spans="2:8">
      <c r="B19" s="154" t="s">
        <v>88</v>
      </c>
      <c r="C19" s="154"/>
      <c r="D19" s="154"/>
    </row>
    <row r="20" spans="2:8">
      <c r="B20" s="150" t="s">
        <v>89</v>
      </c>
      <c r="C20" s="150"/>
      <c r="D20" s="150"/>
    </row>
    <row r="22" spans="2:8">
      <c r="B22" s="31"/>
    </row>
    <row r="24" spans="2:8" ht="15">
      <c r="B24" s="52"/>
      <c r="C24" s="53"/>
    </row>
    <row r="26" spans="2:8">
      <c r="H26" s="54"/>
    </row>
    <row r="28" spans="2:8">
      <c r="B28" s="55"/>
    </row>
    <row r="32" spans="2:8">
      <c r="E32" s="56"/>
    </row>
    <row r="34" spans="5:5">
      <c r="E34" s="57"/>
    </row>
    <row r="35" spans="5:5">
      <c r="E35" s="57"/>
    </row>
    <row r="45" spans="5:5">
      <c r="E45" s="56"/>
    </row>
  </sheetData>
  <mergeCells count="6">
    <mergeCell ref="B20:D20"/>
    <mergeCell ref="B5:D5"/>
    <mergeCell ref="B7:D7"/>
    <mergeCell ref="B8:D8"/>
    <mergeCell ref="B11:D11"/>
    <mergeCell ref="B19:D19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C125-6EEE-49F4-8D93-FFA15DDBB87D}">
  <sheetPr>
    <tabColor rgb="FF45216F"/>
  </sheetPr>
  <dimension ref="A1:I15"/>
  <sheetViews>
    <sheetView showGridLines="0" workbookViewId="0">
      <selection activeCell="E10" sqref="E10"/>
    </sheetView>
  </sheetViews>
  <sheetFormatPr defaultColWidth="9.08984375" defaultRowHeight="12.6"/>
  <cols>
    <col min="2" max="2" width="36.36328125" bestFit="1" customWidth="1"/>
    <col min="3" max="3" width="19" bestFit="1" customWidth="1"/>
    <col min="4" max="5" width="19" customWidth="1"/>
  </cols>
  <sheetData>
    <row r="1" spans="1:9" ht="16.2">
      <c r="A1" s="24" t="s">
        <v>153</v>
      </c>
      <c r="C1" s="25"/>
    </row>
    <row r="2" spans="1:9">
      <c r="B2" s="36"/>
    </row>
    <row r="4" spans="1:9">
      <c r="B4" s="58"/>
      <c r="C4" s="44" t="s">
        <v>76</v>
      </c>
      <c r="D4" s="44" t="s">
        <v>79</v>
      </c>
      <c r="E4" s="44" t="s">
        <v>90</v>
      </c>
    </row>
    <row r="5" spans="1:9">
      <c r="B5" s="59" t="s">
        <v>91</v>
      </c>
      <c r="C5" s="60">
        <v>200.51027012170096</v>
      </c>
      <c r="D5" s="60">
        <v>105.5087654657514</v>
      </c>
      <c r="E5" s="60">
        <f>SUM(C5:D5)</f>
        <v>306.01903558745232</v>
      </c>
    </row>
    <row r="6" spans="1:9">
      <c r="B6" s="59" t="s">
        <v>92</v>
      </c>
      <c r="C6" s="60">
        <v>258.40780026688105</v>
      </c>
      <c r="D6" s="60">
        <v>97.69802624741726</v>
      </c>
      <c r="E6" s="60">
        <f>SUM(C6:D6)</f>
        <v>356.10582651429831</v>
      </c>
      <c r="G6" s="61"/>
      <c r="I6" s="61"/>
    </row>
    <row r="7" spans="1:9">
      <c r="B7" s="62" t="s">
        <v>93</v>
      </c>
      <c r="C7" s="63">
        <f>C6-C5</f>
        <v>57.897530145180099</v>
      </c>
      <c r="D7" s="63">
        <f>D6-D5</f>
        <v>-7.8107392183341346</v>
      </c>
      <c r="E7" s="63">
        <f>E6-E5</f>
        <v>50.086790926845993</v>
      </c>
      <c r="F7" s="61"/>
      <c r="I7" s="61"/>
    </row>
    <row r="8" spans="1:9">
      <c r="B8" s="59" t="s">
        <v>154</v>
      </c>
      <c r="C8" s="64">
        <f>C7*0.4436</f>
        <v>25.683344372401891</v>
      </c>
      <c r="D8" s="64">
        <f>D7*0.4436</f>
        <v>-3.4648439172530221</v>
      </c>
      <c r="E8" s="64">
        <f>E7*0.4436</f>
        <v>22.218500455148881</v>
      </c>
      <c r="F8" s="61"/>
    </row>
    <row r="9" spans="1:9">
      <c r="B9" s="59" t="s">
        <v>94</v>
      </c>
      <c r="C9" s="60">
        <f>C6+(C7*C8*-1)</f>
        <v>-1228.5944047632988</v>
      </c>
      <c r="D9" s="60">
        <f>D6+(D7*D8*-1)</f>
        <v>70.63503397752261</v>
      </c>
      <c r="E9" s="60">
        <f>E6+(E7*E8*-1)</f>
        <v>-756.74756049077632</v>
      </c>
    </row>
    <row r="10" spans="1:9">
      <c r="G10" s="61"/>
    </row>
    <row r="11" spans="1:9">
      <c r="C11" s="65"/>
      <c r="E11" s="66"/>
    </row>
    <row r="12" spans="1:9">
      <c r="C12" s="66"/>
      <c r="D12" s="61"/>
      <c r="E12" s="66"/>
    </row>
    <row r="14" spans="1:9">
      <c r="C14" s="67"/>
    </row>
    <row r="15" spans="1:9">
      <c r="C15" s="6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1E37-E088-4B17-953C-8AAF96622A3B}">
  <sheetPr>
    <tabColor rgb="FF45216F"/>
  </sheetPr>
  <dimension ref="A1:J44"/>
  <sheetViews>
    <sheetView showGridLines="0" topLeftCell="B1" workbookViewId="0">
      <selection activeCell="H15" sqref="H15"/>
    </sheetView>
  </sheetViews>
  <sheetFormatPr defaultColWidth="9" defaultRowHeight="12.6"/>
  <cols>
    <col min="2" max="2" width="25.7265625" customWidth="1"/>
    <col min="3" max="10" width="13.08984375" customWidth="1"/>
  </cols>
  <sheetData>
    <row r="1" spans="1:10" ht="16.2">
      <c r="A1" s="68" t="s">
        <v>158</v>
      </c>
      <c r="C1" s="25"/>
    </row>
    <row r="2" spans="1:10">
      <c r="B2" s="36"/>
    </row>
    <row r="4" spans="1:10">
      <c r="B4" s="155"/>
      <c r="C4" s="157" t="s">
        <v>149</v>
      </c>
      <c r="D4" s="158"/>
      <c r="E4" s="158"/>
      <c r="F4" s="159"/>
      <c r="G4" s="157" t="s">
        <v>95</v>
      </c>
      <c r="H4" s="158"/>
      <c r="I4" s="158"/>
      <c r="J4" s="159"/>
    </row>
    <row r="5" spans="1:10">
      <c r="B5" s="156"/>
      <c r="C5" s="58" t="s">
        <v>96</v>
      </c>
      <c r="D5" s="58" t="s">
        <v>97</v>
      </c>
      <c r="E5" s="58" t="s">
        <v>98</v>
      </c>
      <c r="F5" s="58" t="s">
        <v>99</v>
      </c>
      <c r="G5" s="58" t="s">
        <v>100</v>
      </c>
      <c r="H5" s="58" t="s">
        <v>101</v>
      </c>
      <c r="I5" s="58" t="s">
        <v>98</v>
      </c>
      <c r="J5" s="58" t="s">
        <v>99</v>
      </c>
    </row>
    <row r="6" spans="1:10">
      <c r="B6" s="59" t="s">
        <v>76</v>
      </c>
      <c r="C6" s="69">
        <v>2097.8127341820546</v>
      </c>
      <c r="D6" s="69">
        <v>2451.2719341514698</v>
      </c>
      <c r="E6" s="69">
        <f>D6-C6</f>
        <v>353.45919996941529</v>
      </c>
      <c r="F6" s="70">
        <f>E6/C6</f>
        <v>0.16848939574543598</v>
      </c>
      <c r="G6" s="69">
        <v>2097.8127341820546</v>
      </c>
      <c r="H6" s="69">
        <v>2451.2719341514744</v>
      </c>
      <c r="I6" s="69">
        <f>H6-G6</f>
        <v>353.45919996941984</v>
      </c>
      <c r="J6" s="71">
        <f>I6/G6</f>
        <v>0.16848939574543814</v>
      </c>
    </row>
    <row r="7" spans="1:10">
      <c r="B7" s="59" t="s">
        <v>79</v>
      </c>
      <c r="C7" s="69">
        <v>889.89326562714803</v>
      </c>
      <c r="D7" s="69">
        <v>788.320152846778</v>
      </c>
      <c r="E7" s="69">
        <f>D7-C7</f>
        <v>-101.57311278037002</v>
      </c>
      <c r="F7" s="70">
        <f>E7/C7</f>
        <v>-0.11414078148887537</v>
      </c>
      <c r="G7" s="132">
        <v>889.89326562714768</v>
      </c>
      <c r="H7" s="132">
        <v>788.320152846778</v>
      </c>
      <c r="I7" s="69">
        <f>H7-G7</f>
        <v>-101.57311278036968</v>
      </c>
      <c r="J7" s="71">
        <f>I7/G7</f>
        <v>-0.11414078148887502</v>
      </c>
    </row>
    <row r="8" spans="1:10">
      <c r="B8" s="62" t="s">
        <v>90</v>
      </c>
      <c r="C8" s="69">
        <f>SUM(C6:C7)</f>
        <v>2987.7059998092027</v>
      </c>
      <c r="D8" s="69">
        <f>SUM(D6:D7)</f>
        <v>3239.5920869982479</v>
      </c>
      <c r="E8" s="72">
        <f>SUM(E6:E7)</f>
        <v>251.88608718904527</v>
      </c>
      <c r="F8" s="71">
        <f>E8/C8</f>
        <v>8.4307521290625964E-2</v>
      </c>
      <c r="G8" s="69">
        <f>SUM(G6:G7)</f>
        <v>2987.7059998092022</v>
      </c>
      <c r="H8" s="69">
        <f>SUM(H6:H7)</f>
        <v>3239.5920869982524</v>
      </c>
      <c r="I8" s="72">
        <f>SUM(I6:I7)</f>
        <v>251.88608718905016</v>
      </c>
      <c r="J8" s="71">
        <f>I8/G8</f>
        <v>8.4307521290627602E-2</v>
      </c>
    </row>
    <row r="9" spans="1:10">
      <c r="C9" s="73"/>
      <c r="E9" s="74"/>
      <c r="I9" s="74"/>
    </row>
    <row r="10" spans="1:10">
      <c r="B10" s="75"/>
      <c r="C10" s="157" t="s">
        <v>149</v>
      </c>
      <c r="D10" s="159"/>
      <c r="E10" s="157" t="s">
        <v>95</v>
      </c>
      <c r="F10" s="159"/>
      <c r="H10" s="31"/>
    </row>
    <row r="11" spans="1:10" ht="25.2">
      <c r="B11" s="75"/>
      <c r="C11" s="76" t="s">
        <v>150</v>
      </c>
      <c r="D11" s="77" t="s">
        <v>151</v>
      </c>
      <c r="E11" s="76" t="s">
        <v>150</v>
      </c>
      <c r="F11" s="77" t="s">
        <v>159</v>
      </c>
    </row>
    <row r="12" spans="1:10">
      <c r="B12" s="59" t="s">
        <v>76</v>
      </c>
      <c r="C12" s="69">
        <f>C6</f>
        <v>2097.8127341820546</v>
      </c>
      <c r="D12" s="69">
        <f>D6</f>
        <v>2451.2719341514698</v>
      </c>
      <c r="E12" s="69">
        <f>G6</f>
        <v>2097.8127341820546</v>
      </c>
      <c r="F12" s="69">
        <f>H6</f>
        <v>2451.2719341514744</v>
      </c>
    </row>
    <row r="13" spans="1:10">
      <c r="B13" s="59" t="s">
        <v>79</v>
      </c>
      <c r="C13" s="69">
        <f>C7</f>
        <v>889.89326562714803</v>
      </c>
      <c r="D13" s="69">
        <f>D7</f>
        <v>788.320152846778</v>
      </c>
      <c r="E13" s="69">
        <f>G7</f>
        <v>889.89326562714768</v>
      </c>
      <c r="F13" s="69">
        <f>H7</f>
        <v>788.320152846778</v>
      </c>
    </row>
    <row r="44" spans="3:3">
      <c r="C44" s="74"/>
    </row>
  </sheetData>
  <mergeCells count="5">
    <mergeCell ref="B4:B5"/>
    <mergeCell ref="C4:F4"/>
    <mergeCell ref="G4:J4"/>
    <mergeCell ref="C10:D10"/>
    <mergeCell ref="E10:F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08E71-5487-4F29-9015-4E4A03E441FD}">
  <sheetPr>
    <tabColor rgb="FFE2C700"/>
  </sheetPr>
  <dimension ref="A1:E13"/>
  <sheetViews>
    <sheetView showGridLines="0" workbookViewId="0">
      <selection activeCell="K12" sqref="K12"/>
    </sheetView>
  </sheetViews>
  <sheetFormatPr defaultColWidth="9" defaultRowHeight="12.6"/>
  <cols>
    <col min="2" max="2" width="15.6328125" customWidth="1"/>
    <col min="3" max="4" width="20.6328125" customWidth="1"/>
  </cols>
  <sheetData>
    <row r="1" spans="1:5" ht="16.2">
      <c r="A1" s="68" t="s">
        <v>164</v>
      </c>
      <c r="C1" s="25"/>
    </row>
    <row r="2" spans="1:5">
      <c r="B2" s="36"/>
    </row>
    <row r="4" spans="1:5">
      <c r="B4" s="58"/>
      <c r="C4" s="78" t="s">
        <v>149</v>
      </c>
      <c r="D4" s="78" t="s">
        <v>95</v>
      </c>
    </row>
    <row r="5" spans="1:5">
      <c r="B5" s="62" t="s">
        <v>96</v>
      </c>
      <c r="C5" s="69">
        <f>'Totex Performance incl UMs'!C6</f>
        <v>2097.8127341820546</v>
      </c>
      <c r="D5" s="69">
        <f>'Totex Performance incl UMs'!G6</f>
        <v>2097.8127341820546</v>
      </c>
    </row>
    <row r="6" spans="1:5">
      <c r="B6" s="62" t="s">
        <v>97</v>
      </c>
      <c r="C6" s="69">
        <f>'Totex Performance incl UMs'!D6</f>
        <v>2451.2719341514698</v>
      </c>
      <c r="D6" s="69">
        <f>'Totex Performance incl UMs'!H6</f>
        <v>2451.2719341514744</v>
      </c>
      <c r="E6" s="135"/>
    </row>
    <row r="7" spans="1:5">
      <c r="C7" s="79"/>
      <c r="D7" s="80"/>
    </row>
    <row r="8" spans="1:5">
      <c r="C8" s="81"/>
      <c r="D8" s="81"/>
    </row>
    <row r="13" spans="1:5" ht="14.4">
      <c r="B13" s="8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29CF-30AA-4B46-B764-5E1010AE1639}">
  <sheetPr>
    <tabColor rgb="FFE2C700"/>
  </sheetPr>
  <dimension ref="A1:C9"/>
  <sheetViews>
    <sheetView showGridLines="0" workbookViewId="0">
      <selection activeCell="C11" sqref="C11"/>
    </sheetView>
  </sheetViews>
  <sheetFormatPr defaultColWidth="9" defaultRowHeight="12.6"/>
  <cols>
    <col min="1" max="1" width="46.7265625" customWidth="1"/>
    <col min="2" max="2" width="20.6328125" customWidth="1"/>
    <col min="3" max="3" width="28.6328125" customWidth="1"/>
  </cols>
  <sheetData>
    <row r="1" spans="1:3" ht="16.2">
      <c r="A1" s="68" t="s">
        <v>102</v>
      </c>
      <c r="C1" s="25"/>
    </row>
    <row r="2" spans="1:3">
      <c r="A2" s="83" t="s">
        <v>103</v>
      </c>
      <c r="B2" s="36"/>
    </row>
    <row r="3" spans="1:3" ht="55.2">
      <c r="A3" s="84" t="s">
        <v>104</v>
      </c>
    </row>
    <row r="4" spans="1:3">
      <c r="B4" s="58"/>
      <c r="C4" s="78" t="s">
        <v>105</v>
      </c>
    </row>
    <row r="5" spans="1:3">
      <c r="B5" s="59" t="s">
        <v>106</v>
      </c>
      <c r="C5" s="69">
        <v>28.32569806396836</v>
      </c>
    </row>
    <row r="6" spans="1:3">
      <c r="B6" s="59" t="s">
        <v>107</v>
      </c>
      <c r="C6" s="132">
        <v>1342.8902022588902</v>
      </c>
    </row>
    <row r="7" spans="1:3">
      <c r="B7" s="59" t="s">
        <v>108</v>
      </c>
      <c r="C7" s="132">
        <v>155.1485468768426</v>
      </c>
    </row>
    <row r="8" spans="1:3">
      <c r="B8" s="59" t="s">
        <v>109</v>
      </c>
      <c r="C8" s="132">
        <v>924.90748695177308</v>
      </c>
    </row>
    <row r="9" spans="1:3">
      <c r="B9" s="62" t="s">
        <v>90</v>
      </c>
      <c r="C9" s="134">
        <f>SUM(C5:C8)</f>
        <v>2451.2719341514739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9191928F-F624-4341-8478-DE52FBAC601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Cover</vt:lpstr>
      <vt:lpstr>Universal Data</vt:lpstr>
      <vt:lpstr>Index</vt:lpstr>
      <vt:lpstr>Output performance</vt:lpstr>
      <vt:lpstr>TO + SO Incentive Performance</vt:lpstr>
      <vt:lpstr>Totex Incentive Mechanism</vt:lpstr>
      <vt:lpstr>Totex Performance incl UMs</vt:lpstr>
      <vt:lpstr>TO Performance</vt:lpstr>
      <vt:lpstr>TO Breakdown</vt:lpstr>
      <vt:lpstr>SO Performance</vt:lpstr>
      <vt:lpstr>Return on Regulatory Equity</vt:lpstr>
      <vt:lpstr>Customer Bill Impact</vt:lpstr>
      <vt:lpstr>Stakeholder Engagement</vt:lpstr>
      <vt:lpstr>Stakeholder Satisfaction Survey</vt:lpstr>
      <vt:lpstr>Customer Satisfaction Survey</vt:lpstr>
      <vt:lpstr>NIA Activity</vt:lpstr>
      <vt:lpstr>BCF Emissions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RIIO-GT1 Supplementary Data File 2020-21</dc:title>
  <dc:creator>Kelvin Hui</dc:creator>
  <cp:lastModifiedBy>Charlotte Booth</cp:lastModifiedBy>
  <dcterms:created xsi:type="dcterms:W3CDTF">2021-03-10T16:52:05Z</dcterms:created>
  <dcterms:modified xsi:type="dcterms:W3CDTF">2022-09-28T09:24:14Z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cab1e94c-9b60-4edf-8c9b-587074fbd8bd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PtwFPoZs8t6ZtS0kEAqqM5P8luWM1igg</vt:lpwstr>
  </property>
  <property fmtid="{D5CDD505-2E9C-101B-9397-08002B2CF9AE}" pid="5" name="bjClsUserRVM">
    <vt:lpwstr>[]</vt:lpwstr>
  </property>
</Properties>
</file>